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Steel Plants" sheetId="2" r:id="rId5"/>
    <sheet state="visible" name="Yearly Production" sheetId="3" r:id="rId6"/>
    <sheet state="visible" name="Metadata" sheetId="4" r:id="rId7"/>
  </sheets>
  <definedNames>
    <definedName hidden="1" localSheetId="1" name="_xlnm._FilterDatabase">'Steel Plants'!$A$1:$AY$1434</definedName>
    <definedName hidden="1" localSheetId="1" name="Z_E3BE5890_9AEC_4EE7_B4CB_A68F7D57A622_.wvu.FilterData">'Steel Plants'!$A$1:$AY$1434</definedName>
    <definedName hidden="1" localSheetId="2" name="Z_E3BE5890_9AEC_4EE7_B4CB_A68F7D57A622_.wvu.FilterData">'Yearly Production'!$A$2:$W$897</definedName>
    <definedName hidden="1" localSheetId="2" name="Z_E3BE5890_9AEC_4EE7_B4CB_A68F7D57A622_.wvu.FilterData">'Yearly Production'!$A$2:$W$897</definedName>
    <definedName hidden="1" localSheetId="1" name="Z_1422BD84_3770_45EB_A68C_9E2FD11E96B5_.wvu.FilterData">'Steel Plants'!$A$1:$AY$1434</definedName>
    <definedName hidden="1" localSheetId="1" name="Z_88AC7D6F_4E76_4DD4_8C78_A6A390B14087_.wvu.FilterData">'Steel Plants'!$A$1:$AY$1432</definedName>
    <definedName hidden="1" localSheetId="2" name="Z_88AC7D6F_4E76_4DD4_8C78_A6A390B14087_.wvu.FilterData">'Yearly Production'!$A$2:$W$897</definedName>
    <definedName hidden="1" localSheetId="1" name="Z_05075AB3_7886_4641_839D_B41A355E10B3_.wvu.FilterData">'Steel Plants'!$A$1:$AY$1434</definedName>
    <definedName hidden="1" localSheetId="2" name="Z_05075AB3_7886_4641_839D_B41A355E10B3_.wvu.FilterData">'Yearly Production'!$A$2:$W$897</definedName>
    <definedName hidden="1" localSheetId="1" name="Z_13825B8D_9EBB_47A7_993C_7C3CED980E0E_.wvu.FilterData">'Steel Plants'!$A$1:$AY$1434</definedName>
    <definedName hidden="1" localSheetId="1" name="Z_39174067_47C0_4512_A47A_39E94AED88C8_.wvu.FilterData">'Steel Plants'!$A$1:$AY$1434</definedName>
    <definedName hidden="1" localSheetId="1" name="Z_A6305ABD_F6D1_4557_B0C0_03F716809044_.wvu.FilterData">'Steel Plants'!$A$1:$AY$1434</definedName>
    <definedName hidden="1" localSheetId="1" name="Z_B7DC841E_95C7_4EA3_8AA3_509C2B7E3DBB_.wvu.FilterData">'Steel Plants'!$A$1:$AY$1434</definedName>
    <definedName hidden="1" localSheetId="1" name="Z_131B924B_77DC_4521_980B_9355A1AB89C7_.wvu.FilterData">'Steel Plants'!$A$1:$AY$968</definedName>
    <definedName hidden="1" localSheetId="1" name="Z_73616703_CA61_4892_9EAD_1AE502531F6F_.wvu.FilterData">'Steel Plants'!$A$1:$AY$1434</definedName>
  </definedNames>
  <calcPr/>
  <customWorkbookViews>
    <customWorkbookView activeSheetId="0" maximized="1" windowHeight="0" windowWidth="0" guid="{A6305ABD-F6D1-4557-B0C0-03F716809044}" name="Mason"/>
    <customWorkbookView activeSheetId="0" maximized="1" windowHeight="0" windowWidth="0" guid="{13825B8D-9EBB-47A7-993C-7C3CED980E0E}" name="Status tracking"/>
    <customWorkbookView activeSheetId="0" maximized="1" windowHeight="0" windowWidth="0" guid="{B7DC841E-95C7-4EA3-8AA3-509C2B7E3DBB}" name="Aiqun"/>
    <customWorkbookView activeSheetId="0" maximized="1" windowHeight="0" windowWidth="0" guid="{39174067-47C0-4512-A47A-39E94AED88C8}" name="Filter 1"/>
    <customWorkbookView activeSheetId="0" maximized="1" windowHeight="0" windowWidth="0" guid="{73616703-CA61-4892-9EAD-1AE502531F6F}" name="QAQC"/>
    <customWorkbookView activeSheetId="0" maximized="1" windowHeight="0" windowWidth="0" guid="{131B924B-77DC-4521-980B-9355A1AB89C7}" name="Wynn"/>
    <customWorkbookView activeSheetId="0" maximized="1" windowHeight="0" windowWidth="0" guid="{88AC7D6F-4E76-4DD4-8C78-A6A390B14087}" name="Hanna"/>
    <customWorkbookView activeSheetId="0" maximized="1" windowHeight="0" windowWidth="0" guid="{E3BE5890-9AEC-4EE7-B4CB-A68F7D57A622}" name="Caitlin"/>
    <customWorkbookView activeSheetId="0" maximized="1" windowHeight="0" windowWidth="0" guid="{05075AB3-7886-4641-839D-B41A355E10B3}" name="Astrid"/>
    <customWorkbookView activeSheetId="0" maximized="1" windowHeight="0" windowWidth="0" guid="{1422BD84-3770-45EB-A68C-9E2FD11E96B5}" name="Gregor"/>
  </customWorkbookViews>
</workbook>
</file>

<file path=xl/comments1.xml><?xml version="1.0" encoding="utf-8"?>
<comments xmlns:r="http://schemas.openxmlformats.org/officeDocument/2006/relationships" xmlns="http://schemas.openxmlformats.org/spreadsheetml/2006/main">
  <authors>
    <author/>
  </authors>
  <commentList>
    <comment authorId="0" ref="AD131">
      <text>
        <t xml:space="preserve">total capacity 8000, phase 1 capacity is 1200</t>
      </text>
    </comment>
    <comment authorId="0" ref="S175">
      <text>
        <t xml:space="preserve">拟搬迁至规划厂区 plan to relocate</t>
      </text>
    </comment>
    <comment authorId="0" ref="AA256">
      <text>
        <t xml:space="preserve">3 EAF </t>
      </text>
    </comment>
    <comment authorId="0" ref="V343">
      <text>
        <t xml:space="preserve">only partly put into production</t>
      </text>
    </comment>
    <comment authorId="0" ref="B396">
      <text>
        <t xml:space="preserve">Name changed from the original name: Jiangsu Yonggang Group Co., Ltd. because the iron and crude steel making is in this subsidiary plant. </t>
      </text>
    </comment>
    <comment authorId="0" ref="B397">
      <text>
        <t xml:space="preserve">Name changed from the original name: Jiangsu Yonggang Group Co., Ltd. because the iron and crude steel making is in this subsidiary plant. </t>
      </text>
    </comment>
    <comment authorId="0" ref="B398">
      <text>
        <t xml:space="preserve">Name changed from the original name: Jiangsu Yonggang Group Co., Ltd. because the iron and crude steel making is in this subsidiary plant. </t>
      </text>
    </comment>
    <comment authorId="0" ref="B399">
      <text>
        <t xml:space="preserve">Name changed from the original name: Jiangsu Yonggang Group Co., Ltd. because the iron and crude steel making is in this subsidiary plant. </t>
      </text>
    </comment>
    <comment authorId="0" ref="J510">
      <text>
        <t xml:space="preserve">capacity will be replaced by Rizhao steel group</t>
      </text>
    </comment>
    <comment authorId="0" ref="AH1304">
      <text>
        <t xml:space="preserve">Design capacity is 1.9 MTPA according to Midrex, but 2019 actual production exceeded this.
</t>
      </text>
    </comment>
    <comment authorId="0" ref="AQ1424">
      <text>
        <t xml:space="preserve">certification expired in 2018.
Has not appeared to recertified.
Certificate 47756 - 10-28-15.pdf (gerdau.com)
https://www2.gerdau.com/sites/gln_gerdau/files/downloadable_files/ISO%2014001%20Midlothian_Expires%202018.pdf</t>
      </text>
    </comment>
  </commentList>
</comments>
</file>

<file path=xl/sharedStrings.xml><?xml version="1.0" encoding="utf-8"?>
<sst xmlns="http://schemas.openxmlformats.org/spreadsheetml/2006/main" count="73003" uniqueCount="13929">
  <si>
    <t>Global Steel Plant Tracker - March 2023</t>
  </si>
  <si>
    <r>
      <rPr>
        <rFont val="Arial"/>
        <sz val="12.0"/>
      </rPr>
      <t xml:space="preserve">Copyright © 2023 by Global Energy Monitor. Distributed under a </t>
    </r>
    <r>
      <rPr>
        <rFont val="Arial"/>
        <color rgb="FF1155CC"/>
        <sz val="12.0"/>
        <u/>
      </rPr>
      <t>Creative Commons Attribution 4.0 International Public License</t>
    </r>
    <r>
      <rPr>
        <rFont val="Arial"/>
        <sz val="12.0"/>
      </rPr>
      <t xml:space="preserve">. 
Under this license, you are free to:
</t>
    </r>
    <r>
      <rPr>
        <rFont val="Arial"/>
        <b/>
        <sz val="12.0"/>
      </rPr>
      <t>Share</t>
    </r>
    <r>
      <rPr>
        <rFont val="Arial"/>
        <sz val="12.0"/>
      </rPr>
      <t xml:space="preserve"> — Copy and redistribute data in any medium or format
</t>
    </r>
    <r>
      <rPr>
        <rFont val="Arial"/>
        <b/>
        <sz val="12.0"/>
      </rPr>
      <t>Adapt</t>
    </r>
    <r>
      <rPr>
        <rFont val="Arial"/>
        <sz val="12.0"/>
      </rPr>
      <t xml:space="preserve"> — remix, transform, and build upon the data for any purpose
Under the following terms:
</t>
    </r>
    <r>
      <rPr>
        <rFont val="Arial"/>
        <b/>
        <sz val="12.0"/>
      </rPr>
      <t>Attribution</t>
    </r>
    <r>
      <rPr>
        <rFont val="Arial"/>
        <sz val="12.0"/>
      </rPr>
      <t xml:space="preserve"> — You must give appropriate credit, provide a link to the license, and indicate if changes were made. You may do so in any reasonable manner, but not in any way that suggests the licensor endorses you or your use.
</t>
    </r>
    <r>
      <rPr>
        <rFont val="Arial"/>
        <b/>
        <sz val="12.0"/>
      </rPr>
      <t>No Additional Restrictions</t>
    </r>
    <r>
      <rPr>
        <rFont val="Arial"/>
        <sz val="12.0"/>
      </rPr>
      <t xml:space="preserve"> — You may not apply legal terms or technological measures that legally restrict others from doing anything the license permits.
</t>
    </r>
  </si>
  <si>
    <t>Contact: Caitlin Swalec, Heavy Industry Program Director, caitlin.swalec@globalenergymonitor.org</t>
  </si>
  <si>
    <t>Citation: "Global Steel Plant Tracker," Global Energy Monitor, March 2023</t>
  </si>
  <si>
    <t>Notes</t>
  </si>
  <si>
    <t>1. For background, additional infomation, and references, see wiki pages for the steel plant</t>
  </si>
  <si>
    <r>
      <rPr>
        <rFont val="Arial"/>
        <color rgb="FF000000"/>
        <sz val="12.0"/>
      </rPr>
      <t xml:space="preserve">2. For the Methodology, see </t>
    </r>
    <r>
      <rPr>
        <rFont val="Arial"/>
        <color rgb="FF1155CC"/>
        <sz val="12.0"/>
        <u/>
      </rPr>
      <t>https://globalenergymonitor.org/projects/global-steel-plant-tracker/methodology/</t>
    </r>
  </si>
  <si>
    <r>
      <rPr>
        <rFont val="Arial"/>
        <color rgb="FF000000"/>
        <sz val="12.0"/>
      </rPr>
      <t xml:space="preserve">3. For summary statistics by province, country, region, etc., see "Summary Data" at </t>
    </r>
    <r>
      <rPr>
        <rFont val="Arial"/>
        <color rgb="FF1155CC"/>
        <sz val="12.0"/>
        <u/>
      </rPr>
      <t>https://globalenergymonitor.org/projects/global-steel-plant-tracker/summary-data/</t>
    </r>
  </si>
  <si>
    <r>
      <rPr>
        <rFont val="Arial"/>
        <color rgb="FF000000"/>
        <sz val="12.0"/>
      </rPr>
      <t xml:space="preserve">4. For links to reports using GSPT data, see "Reports &amp; Briefings" at </t>
    </r>
    <r>
      <rPr>
        <rFont val="Arial"/>
        <color rgb="FF1155CC"/>
        <sz val="12.0"/>
        <u/>
      </rPr>
      <t>https://www.globalenergymonitor.org/news-reports/reports-briefings/</t>
    </r>
  </si>
  <si>
    <t>5. This database only includes iron and steelmaking plants with crude steelmaking capacity of five hundred thousand tonnes per annum (0.5 MTPA) and greater.</t>
  </si>
  <si>
    <r>
      <rPr>
        <rFont val="Arial"/>
        <color rgb="FF000000"/>
        <sz val="12.0"/>
      </rPr>
      <t xml:space="preserve">6. The Global Energy Monitor website provides a mapping tool for this data: </t>
    </r>
    <r>
      <rPr>
        <rFont val="Arial"/>
        <color rgb="FF1155CC"/>
        <sz val="12.0"/>
        <u/>
      </rPr>
      <t>https://globalenergymonitor.org/projects/global-steel-plant-tracker/</t>
    </r>
  </si>
  <si>
    <t>Status definitions</t>
  </si>
  <si>
    <t>Announced</t>
  </si>
  <si>
    <t>Projects that have been announced in corporate or governmental planning documents, but have not begun construction (previously labeled "proposed").</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</si>
  <si>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</si>
  <si>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</si>
  <si>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</si>
  <si>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</si>
  <si>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</si>
  <si>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</si>
  <si>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Retired</t>
  </si>
  <si>
    <t>Plant has ceased operations and no longer has ability to produce iron and/or steel. (Previously labeled "closed").</t>
  </si>
  <si>
    <t>Cancelled</t>
  </si>
  <si>
    <t>Plant previously planned or under development that has been cancelled. If no progress or announcements for a proposed plant are made after 5 years, the plant is considered to be cancelled.</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</si>
  <si>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</si>
  <si>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</si>
  <si>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</si>
  <si>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</si>
  <si>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</si>
  <si>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</si>
  <si>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</si>
  <si>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</si>
  <si>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</si>
  <si>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</si>
  <si>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</si>
  <si>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</si>
  <si>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</si>
  <si>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</si>
  <si>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</si>
  <si>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</si>
  <si>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</si>
  <si>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</si>
  <si>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</si>
  <si>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</si>
  <si>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</si>
  <si>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</si>
  <si>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</si>
  <si>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</si>
  <si>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</si>
  <si>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</si>
  <si>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</si>
  <si>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</si>
  <si>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</si>
  <si>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</si>
  <si>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</si>
  <si>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Pig iron is produced through direct smelting technology. Steel may be produced using one or more types of furnaces.</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</si>
  <si>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</si>
  <si>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</si>
  <si>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</si>
  <si>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</si>
  <si>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</si>
  <si>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(BF and DRI)</t>
  </si>
  <si>
    <t>Plants that produce only iron onsite. Pig iron is produced in a blast furnace (BF) and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</si>
  <si>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</si>
  <si>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</si>
  <si>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</si>
  <si>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</si>
  <si>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</si>
  <si>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</si>
  <si>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</si>
  <si>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</si>
  <si>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</si>
  <si>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</si>
  <si>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rFont val="Arial"/>
        <sz val="12.0"/>
      </rPr>
      <t>Additional information about the research method and estimations of capacity and production are available on the GEM website (</t>
    </r>
    <r>
      <rPr>
        <rFont val="Arial"/>
        <color rgb="FF1155CC"/>
        <sz val="12.0"/>
        <u/>
      </rPr>
      <t>https://globalenergymonitor.org/projects/global-steel-plant-tracker/methodology/</t>
    </r>
    <r>
      <rPr>
        <rFont val="Arial"/>
        <sz val="12.0"/>
      </rPr>
      <t>).</t>
    </r>
  </si>
  <si>
    <t>Plant ID</t>
  </si>
  <si>
    <t>Plant name (English)</t>
  </si>
  <si>
    <t>Plant name (other language)</t>
  </si>
  <si>
    <t>Other plant names (English)</t>
  </si>
  <si>
    <t>Other plant names (other language)</t>
  </si>
  <si>
    <t>SOE status</t>
  </si>
  <si>
    <t>SOE state department</t>
  </si>
  <si>
    <t>Parent [formula]</t>
  </si>
  <si>
    <t>Parent PermID [formula]</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</si>
  <si>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</si>
  <si>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</si>
  <si>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</si>
  <si>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</si>
  <si>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</si>
  <si>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</si>
  <si>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</si>
  <si>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</si>
  <si>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</si>
  <si>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</si>
  <si>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</si>
  <si>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</si>
  <si>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</si>
  <si>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Proposed date</t>
  </si>
  <si>
    <t>Construction date</t>
  </si>
  <si>
    <t>Start date</t>
  </si>
  <si>
    <t>Plant age (years)</t>
  </si>
  <si>
    <t>Closed/idled date</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</si>
  <si>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</si>
  <si>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</si>
  <si>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</si>
  <si>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</si>
  <si>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</si>
  <si>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</si>
  <si>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</si>
  <si>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</si>
  <si>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</si>
  <si>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</si>
  <si>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</si>
  <si>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</si>
  <si>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</si>
  <si>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</si>
  <si>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</si>
  <si>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 14001</t>
  </si>
  <si>
    <t>ISO 50001</t>
  </si>
  <si>
    <t>ResponsibleSteel Certification</t>
  </si>
  <si>
    <t>Main production process</t>
  </si>
  <si>
    <t>Main production equipment</t>
  </si>
  <si>
    <t>Detailed production equipment</t>
  </si>
  <si>
    <t>Power source</t>
  </si>
  <si>
    <t>Iron ore source</t>
  </si>
  <si>
    <t>Met coal source</t>
  </si>
  <si>
    <t>SDZ00004</t>
  </si>
  <si>
    <t>ETRHB Annaba steel plant</t>
  </si>
  <si>
    <t>N/A</t>
  </si>
  <si>
    <t>Etrhb Industrie SPA [100%]</t>
  </si>
  <si>
    <t>5074513855 [100%]</t>
  </si>
  <si>
    <t>Etrhb Industrie SPA</t>
  </si>
  <si>
    <t>Berrahal, Algeria</t>
  </si>
  <si>
    <t>Berrahal</t>
  </si>
  <si>
    <t>Annaba</t>
  </si>
  <si>
    <t>Algeria</t>
  </si>
  <si>
    <t>Africa</t>
  </si>
  <si>
    <t>36.834412, 7.454940</t>
  </si>
  <si>
    <t>approximate</t>
  </si>
  <si>
    <t>https://www.gem.wiki/ETRHB_steel_plant</t>
  </si>
  <si>
    <t>construction</t>
  </si>
  <si>
    <t>finished rolled</t>
  </si>
  <si>
    <t>unknown</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</si>
  <si>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</si>
  <si>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</si>
  <si>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</si>
  <si>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</si>
  <si>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</si>
  <si>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</si>
  <si>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full</t>
  </si>
  <si>
    <t>Algerian Government</t>
  </si>
  <si>
    <t>Groupe Industriel Sider Spa [100%]</t>
  </si>
  <si>
    <t>5000941519 [100%]</t>
  </si>
  <si>
    <t>Groupe Industriel Sider Spa</t>
  </si>
  <si>
    <t>El-Hadjar Complex, Commune Sidi Amar, Daira El Hadjar, BP 2055 Annaba, Algeria</t>
  </si>
  <si>
    <t>Sidi Amar</t>
  </si>
  <si>
    <t>36.795924, 7.707633</t>
  </si>
  <si>
    <t>exact</t>
  </si>
  <si>
    <t>https://www.gem.wiki/Sider_El_Hadjar_Annaba_steel_plant</t>
  </si>
  <si>
    <t>operating</t>
  </si>
  <si>
    <t>semi-finished; finished rolled</t>
  </si>
  <si>
    <t>hot-rolled coils and sheets, thin sheets and cold-rolled coils, ribbed sheets, rebar</t>
  </si>
  <si>
    <t>integrated (BF)</t>
  </si>
  <si>
    <t>BF, EAF</t>
  </si>
  <si>
    <t>2 EAF (2x600 ton), 1 BOF</t>
  </si>
  <si>
    <t>SDZ00002-1</t>
  </si>
  <si>
    <t>Sider El Hadjar Annaba steel plant DRI expansion</t>
  </si>
  <si>
    <t>cancelled</t>
  </si>
  <si>
    <t>ironmaking (DRI)</t>
  </si>
  <si>
    <t>1 DRI (anticipated start by Apr. 2021)</t>
  </si>
  <si>
    <t>SDZ00001</t>
  </si>
  <si>
    <t>Algerian Qatari Steel Jijel plant</t>
  </si>
  <si>
    <t>الجزائرية القطرية للصلب (Arabic)</t>
  </si>
  <si>
    <t>AQS</t>
  </si>
  <si>
    <t>partial</t>
  </si>
  <si>
    <t>Qatar Steel</t>
  </si>
  <si>
    <t>Qatar Steel Company QPSC [49%]; Groupe Industriel Sider Spa [46%]; Other [5%]</t>
  </si>
  <si>
    <t>5000010731 [49%]; 5000941519 [46%]; GEM0000000 [5%]</t>
  </si>
  <si>
    <t>Algerian Qatari Steel</t>
  </si>
  <si>
    <t>Bellara industrial zone, El-Milia, Jijel, Algeria</t>
  </si>
  <si>
    <t>El-Milia</t>
  </si>
  <si>
    <t>Jijel</t>
  </si>
  <si>
    <t>36.753961, 6.244420</t>
  </si>
  <si>
    <t>https://www.gem.wiki/Algerian_Qatari_Steel_Jijel_plant</t>
  </si>
  <si>
    <t>wire rod, rebar</t>
  </si>
  <si>
    <t>integrated (DRI)</t>
  </si>
  <si>
    <t>DRI, EAF</t>
  </si>
  <si>
    <t>1 Midrex DRI plant (2.5 MTPA, began in 2019); 2 EAF</t>
  </si>
  <si>
    <t>SDZ00001-1</t>
  </si>
  <si>
    <t>Algerian Qatari Steel Jijel plant EAF expansion</t>
  </si>
  <si>
    <t>announced</t>
  </si>
  <si>
    <t>EAF (# unknown), DRI (# unknown)</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</si>
  <si>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</si>
  <si>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</si>
  <si>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</si>
  <si>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</si>
  <si>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</si>
  <si>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</si>
  <si>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</si>
  <si>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</si>
  <si>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</si>
  <si>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</si>
  <si>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https://www.gem.wiki/Tosyali_Algerie_Oran_steel_plant</t>
  </si>
  <si>
    <t>billet, reinforced steel, rebar, wire rod</t>
  </si>
  <si>
    <t>1 Midrex DRI plant (2.5 MTPA, began in 2018); 1 EAF (began in 2016, Tenova)</t>
  </si>
  <si>
    <t>SDZ00003-1</t>
  </si>
  <si>
    <t>Tosyali Algerie Oran steel plant EAF and DRI expansion</t>
  </si>
  <si>
    <t>1 DRI plant (Midrex and Paul Wurth), 1 EAF (Tenova)</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</si>
  <si>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</si>
  <si>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</si>
  <si>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</si>
  <si>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</si>
  <si>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</si>
  <si>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</si>
  <si>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</si>
  <si>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</si>
  <si>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</si>
  <si>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</si>
  <si>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</si>
  <si>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</si>
  <si>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https://www.gem.wiki/Aceria_Angola_Bengo_steel_plant</t>
  </si>
  <si>
    <t>rebar; wire rod; billet; wire mesh</t>
  </si>
  <si>
    <t>SEG00004</t>
  </si>
  <si>
    <t>Al-Ezz Dekheila Steel Alexandria plant</t>
  </si>
  <si>
    <t>العز الدخيلة للصلب - الاسكندرية (Arabic)</t>
  </si>
  <si>
    <t>EZDK</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</si>
  <si>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</si>
  <si>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</si>
  <si>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</si>
  <si>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</si>
  <si>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</si>
  <si>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</si>
  <si>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Egypt</t>
  </si>
  <si>
    <t>31.123467, 29.809870</t>
  </si>
  <si>
    <t>https://www.gem.wiki/Al-Ezz_Dekheila_Steel_plant</t>
  </si>
  <si>
    <t>rebar, wire, flat</t>
  </si>
  <si>
    <t>3 Midrex DRI plants (Midrex 1 (0.72 MTPA, began in 1986), Midrex 2 (0.8 MTPA, began in 1997), Midrex 3 (0.8 MTPA, began in 2000)); 4 EAF (4x80-tonne)</t>
  </si>
  <si>
    <t>SEG00009</t>
  </si>
  <si>
    <t>Egyptian Steel Beni Suef plant</t>
  </si>
  <si>
    <t>National Service Projects Organization</t>
  </si>
  <si>
    <t>National Services Project Organization [100%]</t>
  </si>
  <si>
    <t>5079208005 [100%]</t>
  </si>
  <si>
    <t>Egyptian Steel</t>
  </si>
  <si>
    <t>Abu Saleh Center Industrial Area, Beni Suef Governorate, Egypt</t>
  </si>
  <si>
    <t>Beni Suef</t>
  </si>
  <si>
    <t>29.152604, 31.247401</t>
  </si>
  <si>
    <t>billet, rebar</t>
  </si>
  <si>
    <t>building and infrastructure</t>
  </si>
  <si>
    <t>1 EAF (began 2016)</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</si>
  <si>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</si>
  <si>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</si>
  <si>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</si>
  <si>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</si>
  <si>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</si>
  <si>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</si>
  <si>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</si>
  <si>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</si>
  <si>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</si>
  <si>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</si>
  <si>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</si>
  <si>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</si>
  <si>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https://www.gem.wiki/Egyptian_Iron_%26_Steel_Company_Cairo_plant</t>
  </si>
  <si>
    <t>retired</t>
  </si>
  <si>
    <t>hot-rolled, cold-rolled, strip, rolls, rebar, iron ore</t>
  </si>
  <si>
    <t>BF, BOF</t>
  </si>
  <si>
    <t>2 sinter plants (began in 1958 and 1960); 4 BOF (3 90-tonne BOF (began in 1973), 1 BOF (began in 2007))</t>
  </si>
  <si>
    <t>Baharia mines, Ghorabi, El Hara, Nasser</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</si>
  <si>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</si>
  <si>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</si>
  <si>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</si>
  <si>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</si>
  <si>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</si>
  <si>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</si>
  <si>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</si>
  <si>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</si>
  <si>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</si>
  <si>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</si>
  <si>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30.389174, 30.571894</t>
  </si>
  <si>
    <t>https://www.gem.wiki/Egyptian_American_Steel_Rolling_Company_plant</t>
  </si>
  <si>
    <t>crude; semi-finished; finished rolled</t>
  </si>
  <si>
    <t>billets, rebar, wire rods, profiles, angles</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</si>
  <si>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</si>
  <si>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</si>
  <si>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</si>
  <si>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</si>
  <si>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</si>
  <si>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</si>
  <si>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</si>
  <si>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 (1 165-tonne, 1 unknown)</t>
  </si>
  <si>
    <t>SEG00006</t>
  </si>
  <si>
    <t>Ezz Steel Rebar Sadat City plant</t>
  </si>
  <si>
    <t>حديد عز (Arabic)</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</si>
  <si>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</si>
  <si>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</si>
  <si>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</si>
  <si>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</si>
  <si>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</si>
  <si>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</si>
  <si>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</si>
  <si>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</si>
  <si>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</si>
  <si>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SEG00005</t>
  </si>
  <si>
    <t>Ezz Flat Steel Ain Sokhna plant</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</si>
  <si>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</si>
  <si>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</si>
  <si>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</si>
  <si>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</si>
  <si>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</si>
  <si>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</si>
  <si>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</si>
  <si>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</si>
  <si>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</si>
  <si>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</si>
  <si>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</si>
  <si>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SEG00005-1</t>
  </si>
  <si>
    <t>Ezz Flat Steel Ain Sokhna plant EAF expansion</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</si>
  <si>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</si>
  <si>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</si>
  <si>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</si>
  <si>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</si>
  <si>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</si>
  <si>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</si>
  <si>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</si>
  <si>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</si>
  <si>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</si>
  <si>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</si>
  <si>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</si>
  <si>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</si>
  <si>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</si>
  <si>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</si>
  <si>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SEG00008</t>
  </si>
  <si>
    <t>Egyptian Steel Ain Sokhna plant</t>
  </si>
  <si>
    <t>The industrial zone of Suez Industrial Development Company, Suez Governorate, Egypt</t>
  </si>
  <si>
    <t>29.872757, 32.469342</t>
  </si>
  <si>
    <t>1 EAF (began 2018)</t>
  </si>
  <si>
    <t>SGH00001</t>
  </si>
  <si>
    <t>Sentuo Steel Tema plant</t>
  </si>
  <si>
    <t>Ghanian Government</t>
  </si>
  <si>
    <t>Sentuo Group [100%]</t>
  </si>
  <si>
    <t>GEM0000545 [100%]</t>
  </si>
  <si>
    <t>Sentuo Steel Limited</t>
  </si>
  <si>
    <t>GEM0000489</t>
  </si>
  <si>
    <t>Valco Rd, Tema, Ghana</t>
  </si>
  <si>
    <t>Tema</t>
  </si>
  <si>
    <t>Greater Accra</t>
  </si>
  <si>
    <t>Ghana</t>
  </si>
  <si>
    <t>5.709490, -0.023595</t>
  </si>
  <si>
    <t>coils, billet, rods</t>
  </si>
  <si>
    <t>SKE00002</t>
  </si>
  <si>
    <t>Devki Steel Mills Kwale plant</t>
  </si>
  <si>
    <t>Devki Group of Companies [100%]</t>
  </si>
  <si>
    <t>5081753150 [100%]</t>
  </si>
  <si>
    <t>DEVKI STEEL MILLS LTD</t>
  </si>
  <si>
    <t>Samburu, Kinango, Kwale County, Kenya</t>
  </si>
  <si>
    <t>Kinango</t>
  </si>
  <si>
    <t>Kwale County</t>
  </si>
  <si>
    <t>Kenya</t>
  </si>
  <si>
    <t>-3.777340, 39.279963</t>
  </si>
  <si>
    <t>DRI plant (began in 2022); EAF (# unknown)</t>
  </si>
  <si>
    <t>SKE00001</t>
  </si>
  <si>
    <t>Sinosteel Kenya plant</t>
  </si>
  <si>
    <t>State-Owned Assets Supervision and Administration Commission</t>
  </si>
  <si>
    <t>Sinosteel Group Corp Ltd [100%]</t>
  </si>
  <si>
    <t>5000071379 [100%]</t>
  </si>
  <si>
    <t>Sinosteel Group Corp Ltd</t>
  </si>
  <si>
    <t>0.461697, 37.991283</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</si>
  <si>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</si>
  <si>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</si>
  <si>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</si>
  <si>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</si>
  <si>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</si>
  <si>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</si>
  <si>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</si>
  <si>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</si>
  <si>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</si>
  <si>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</si>
  <si>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</si>
  <si>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</si>
  <si>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</si>
  <si>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</si>
  <si>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</si>
  <si>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SMA00002</t>
  </si>
  <si>
    <t>ArcelorMittal Sonasid Casablanca steel plant</t>
  </si>
  <si>
    <t>Sonasid - Nationale de Siderurgie</t>
  </si>
  <si>
    <t>ArcelorMittal SA [100%]</t>
  </si>
  <si>
    <t>5000030092 [100%]</t>
  </si>
  <si>
    <t>ArcelorMittal SA</t>
  </si>
  <si>
    <t>ArcelorMittal Sonasid - Jorf Lasfar, P.O.Box 856 and 857, El Jadida, Jorf Lasfar, Morocco</t>
  </si>
  <si>
    <t>El Jadida</t>
  </si>
  <si>
    <t>Casablanca-Settat</t>
  </si>
  <si>
    <t>Morocco</t>
  </si>
  <si>
    <t>33.136529, -8.603555</t>
  </si>
  <si>
    <t>https://www.gem.wiki/ArcelorMittal_Sonasid_steel_plant</t>
  </si>
  <si>
    <t>rebar, wire rod</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</si>
  <si>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</si>
  <si>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</si>
  <si>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</si>
  <si>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</si>
  <si>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</si>
  <si>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</si>
  <si>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</si>
  <si>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</si>
  <si>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</si>
  <si>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</si>
  <si>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rebar; wire rod; billet</t>
  </si>
  <si>
    <t>1 EAF (100-tonne, produced by Danieli)</t>
  </si>
  <si>
    <t>SMA00001</t>
  </si>
  <si>
    <t>Mahgreb Steel Casablanca plant</t>
  </si>
  <si>
    <t>المغربية للصلب (Arabic)</t>
  </si>
  <si>
    <t>Maghreb Steel [100%]</t>
  </si>
  <si>
    <t>4297249899 [100%]</t>
  </si>
  <si>
    <t>Maghreb Steel</t>
  </si>
  <si>
    <t>Route nationale 9, km 10, Ahl Moughlam 20640 Tit Mellil, Morocco</t>
  </si>
  <si>
    <t>Tit Mellil</t>
  </si>
  <si>
    <t>33.592793, -7.475613</t>
  </si>
  <si>
    <t>https://www.gem.wiki/Mahgreb_Steel_plant</t>
  </si>
  <si>
    <t>hot rolled, cold rolled, sheet, galvanized steel, prepainted sheet</t>
  </si>
  <si>
    <t>automotive; building and infrastructure; energy; steel packaging; tools and machinery; transport</t>
  </si>
  <si>
    <t>1 EAF (120-tonne, began 2011)</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</si>
  <si>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</si>
  <si>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</si>
  <si>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</si>
  <si>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</si>
  <si>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</si>
  <si>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</si>
  <si>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</si>
  <si>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</si>
  <si>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</si>
  <si>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</si>
  <si>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</si>
  <si>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</si>
  <si>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t>
  </si>
  <si>
    <t>Captive Tenge-rioni iron mine</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</si>
  <si>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</si>
  <si>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</si>
  <si>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</si>
  <si>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</si>
  <si>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</si>
  <si>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</si>
  <si>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</si>
  <si>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</si>
  <si>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</si>
  <si>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</si>
  <si>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</si>
  <si>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</si>
  <si>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billet, rebar, wire rods</t>
  </si>
  <si>
    <t>SNA00002</t>
  </si>
  <si>
    <t>Hyron Steel Namibia plant</t>
  </si>
  <si>
    <t>Lodestone Namibia [100%]</t>
  </si>
  <si>
    <t>GEM0000547 [100%]</t>
  </si>
  <si>
    <t>Hyron Africa</t>
  </si>
  <si>
    <t>GEM0000498</t>
  </si>
  <si>
    <t>-22.084183, 17.4099154</t>
  </si>
  <si>
    <t>HRC</t>
  </si>
  <si>
    <t>1 DRI plant; 1 EAF</t>
  </si>
  <si>
    <t>100% renewable power planned using concentrated solar, photovoltaic, and onshore wind.</t>
  </si>
  <si>
    <t>Dordabis Iron Ore Deposit</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</si>
  <si>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</si>
  <si>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</si>
  <si>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</si>
  <si>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</si>
  <si>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</si>
  <si>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</si>
  <si>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</si>
  <si>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</si>
  <si>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</si>
  <si>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</si>
  <si>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</si>
  <si>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</si>
  <si>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&gt;0</t>
  </si>
  <si>
    <t>billets, rolled products, wire rod and mesh, equal angles, IPN profile, U profile, square bar, round bar</t>
  </si>
  <si>
    <t>1 Midrex DRI plant (2 modules, 1.02 MTPA, began in 1982); EAF (# unknown)</t>
  </si>
  <si>
    <t>SNG00003</t>
  </si>
  <si>
    <t>African Natural Resources &amp; Mines Kaduna steel plant</t>
  </si>
  <si>
    <t>ANRML; African Industries Group</t>
  </si>
  <si>
    <t>Government of Nigeria</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</si>
  <si>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</si>
  <si>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</si>
  <si>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</si>
  <si>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</si>
  <si>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</si>
  <si>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</si>
  <si>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</si>
  <si>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</si>
  <si>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</si>
  <si>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</si>
  <si>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Captive iron ore mine on-site</t>
  </si>
  <si>
    <t>SNG00002</t>
  </si>
  <si>
    <t>Ajaokuta Steel plant</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</si>
  <si>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</si>
  <si>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</si>
  <si>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</si>
  <si>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</si>
  <si>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</si>
  <si>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</si>
  <si>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</si>
  <si>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</si>
  <si>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BOF</t>
  </si>
  <si>
    <t>SZA00002</t>
  </si>
  <si>
    <t>ArcelorMittal Vanderbijlpark Steel Works</t>
  </si>
  <si>
    <t>Arcelormittal South Africa Ltd [100%]</t>
  </si>
  <si>
    <t>4295888528 [100%]</t>
  </si>
  <si>
    <t>Arcelormittal South Africa Ltd</t>
  </si>
  <si>
    <t>Delfos Boulevard, Vanderbijlpark, Gauteng Province, South Africa</t>
  </si>
  <si>
    <t>Vanderbijlpark</t>
  </si>
  <si>
    <t>Gauteng</t>
  </si>
  <si>
    <t>South Africa</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</si>
  <si>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</si>
  <si>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</si>
  <si>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</si>
  <si>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</si>
  <si>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</si>
  <si>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(four rotary kilns); 3 BOF</t>
  </si>
  <si>
    <t>100 MW renewable energy project planned by AMSA.</t>
  </si>
  <si>
    <t>SZA00002-1</t>
  </si>
  <si>
    <t>ArcelorMittal Vanderbijlpark Steel Works transition (EAF addition)</t>
  </si>
  <si>
    <t>SZA00002-2</t>
  </si>
  <si>
    <t>ArcelorMittal Vanderbijlpark Steel Works transition (BF closure phase I)</t>
  </si>
  <si>
    <t>1 BF; BOF (# unknown)</t>
  </si>
  <si>
    <t>SZA00002-3</t>
  </si>
  <si>
    <t>ArcelorMittal Vanderbijlpark Steel Works transition (BF closure phase II)</t>
  </si>
  <si>
    <t>SZA00001</t>
  </si>
  <si>
    <t>ArcelorMittal Newcastle Steel Works</t>
  </si>
  <si>
    <t>ArcelorMittal South Africa Long Steel Products</t>
  </si>
  <si>
    <t>Iscor Road, Newcastle, Kwazulu Natal Province, South Africa</t>
  </si>
  <si>
    <t>Newcastle</t>
  </si>
  <si>
    <t>Kwazulu Natal</t>
  </si>
  <si>
    <t>-27.705376, 30.014063</t>
  </si>
  <si>
    <t>https://www.gem.wiki/ArcelorMittal_Newcastle_Steel_Works</t>
  </si>
  <si>
    <t>rails, rounds, billets, flats, angles, channels, joints and special profiles, rounds, flats, angles, reinforcing bars, squares, straigtening and bundling, coiled wire rod</t>
  </si>
  <si>
    <t>coking plant; sinter plant; 1 BF; 3 BOF</t>
  </si>
  <si>
    <t>SZA00001-1</t>
  </si>
  <si>
    <t>ArcelorMittal Newcastle Steel Works transition (EAF addition)</t>
  </si>
  <si>
    <t>SZA00001-2</t>
  </si>
  <si>
    <t>ArcelorMittal Newcastle Steel Works transition (BF closure)</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</si>
  <si>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</si>
  <si>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</si>
  <si>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</si>
  <si>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</si>
  <si>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</si>
  <si>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</si>
  <si>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</si>
  <si>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</si>
  <si>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</si>
  <si>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</si>
  <si>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</si>
  <si>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</si>
  <si>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</si>
  <si>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</si>
  <si>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</si>
  <si>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</si>
  <si>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</si>
  <si>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</si>
  <si>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</si>
  <si>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</si>
  <si>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</si>
  <si>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</si>
  <si>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</si>
  <si>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3 year contract with Eskom signed in August 2022 for potential reopening of plant in 2023. Also, 100 MW renewable energy project planned by AMSA.</t>
  </si>
  <si>
    <t>SZA00004-1</t>
  </si>
  <si>
    <t>ArcelorMittal Saldanha Steel Works BF closure</t>
  </si>
  <si>
    <t>BF (# unknown)</t>
  </si>
  <si>
    <t>SUG00001</t>
  </si>
  <si>
    <t>Tembo Steels Iganga plant</t>
  </si>
  <si>
    <t>Tembo Steels Ltd [100%]</t>
  </si>
  <si>
    <t>GEM0000505 [100%]</t>
  </si>
  <si>
    <t>Tembo Steels Uganda Ltd</t>
  </si>
  <si>
    <t>GEM0000505</t>
  </si>
  <si>
    <t>28, Iganga, Uganda</t>
  </si>
  <si>
    <t>Iganga</t>
  </si>
  <si>
    <t>Busoga</t>
  </si>
  <si>
    <t>Uganda</t>
  </si>
  <si>
    <t>0.611975, 33.457629</t>
  </si>
  <si>
    <t>SUG00001-1</t>
  </si>
  <si>
    <t>Tembo Steels Iganga plant DRI expansion</t>
  </si>
  <si>
    <t>DRI plant</t>
  </si>
  <si>
    <t>SZW00001</t>
  </si>
  <si>
    <t>Dinson Chivhu iron and steel plant</t>
  </si>
  <si>
    <t>Tsingshan Holding Group Co Ltd [100%]</t>
  </si>
  <si>
    <t>4298344956 [100%]</t>
  </si>
  <si>
    <t>Dinson Iron and Steel Company</t>
  </si>
  <si>
    <t>GEM0000507</t>
  </si>
  <si>
    <t>Chivhu, Mashonaland Zimbabwe</t>
  </si>
  <si>
    <t>Chivhu</t>
  </si>
  <si>
    <t>Mashonaland</t>
  </si>
  <si>
    <t>Zimbabwe</t>
  </si>
  <si>
    <t>-18.937163, 30.599748</t>
  </si>
  <si>
    <t>Sherwood substation</t>
  </si>
  <si>
    <t>SZW00001-1</t>
  </si>
  <si>
    <t>Dinson Chivhu iron and steel plant EAF expansion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</si>
  <si>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</si>
  <si>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</si>
  <si>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</si>
  <si>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</si>
  <si>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</si>
  <si>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</si>
  <si>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</si>
  <si>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</si>
  <si>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</si>
  <si>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</si>
  <si>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Asia Pacific</t>
  </si>
  <si>
    <t>-34.463834, 150.886191</t>
  </si>
  <si>
    <t>https://www.gem.wiki/BlueScope_Port_Kembla_steel_plant</t>
  </si>
  <si>
    <t>slab, hot rolled coil, plate</t>
  </si>
  <si>
    <t>coking plant; sinter plant; BOF (# unknown)</t>
  </si>
  <si>
    <t>SAU00004</t>
  </si>
  <si>
    <t>GFG Liberty Sydney Steel Mill</t>
  </si>
  <si>
    <t>Infrabuild Sydney; Infrabuild Rooty Hill; GFG Liberty Rooty Hill</t>
  </si>
  <si>
    <t>Gfg Alliance Ltd [100%]</t>
  </si>
  <si>
    <t>5057811578 [100%]</t>
  </si>
  <si>
    <t>InfraBuild Australia Pty Ltd</t>
  </si>
  <si>
    <t>Rooty Hill, New South Wales, Australia</t>
  </si>
  <si>
    <t>Rooty Hill</t>
  </si>
  <si>
    <t>-33.76601, 150.849819</t>
  </si>
  <si>
    <t>steel long products, including reinforcing bar, reinforcing mesh, tubular and hollow sections, merchant bar and wire products</t>
  </si>
  <si>
    <t>building and infrastructure; energy; steel packaging; tools and machinery; transport</t>
  </si>
  <si>
    <t>1 EAF (84-tonne; began in 1982; Fuchs)</t>
  </si>
  <si>
    <t>SAU00002</t>
  </si>
  <si>
    <t>GFG Liberty Steel Australia Whyalla steel plant</t>
  </si>
  <si>
    <t>Liberty OneSteel Whyalla</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</si>
  <si>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</si>
  <si>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</si>
  <si>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</si>
  <si>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</si>
  <si>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</si>
  <si>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</si>
  <si>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</si>
  <si>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</si>
  <si>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BOF (began in 1964; 100m3)</t>
  </si>
  <si>
    <t>see wiki page</t>
  </si>
  <si>
    <t>Tahmoor mine</t>
  </si>
  <si>
    <t>SAU00002-1</t>
  </si>
  <si>
    <t>GFG Liberty Steel Australia Whyalla steel plant DRI and EAF expansion</t>
  </si>
  <si>
    <t>DRI plant (natural gas based, plans to transition to hydrogen); EAF (Danieli)</t>
  </si>
  <si>
    <t>SAU00003</t>
  </si>
  <si>
    <t>GFG Liberty Laverton Steel Mill</t>
  </si>
  <si>
    <t>InfraBuild Laverton; InfraBuild Melbourne; GFG Liberty Melbourne Steel Mill</t>
  </si>
  <si>
    <t>Laverton North, Victoria, Australia</t>
  </si>
  <si>
    <t>Laverton</t>
  </si>
  <si>
    <t>Victoria</t>
  </si>
  <si>
    <t>-37.831379, 144.788169</t>
  </si>
  <si>
    <t>1 EAF (83-tonne; began in 1992; Danieli)</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</si>
  <si>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</si>
  <si>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</si>
  <si>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</si>
  <si>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</si>
  <si>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</si>
  <si>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</si>
  <si>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</si>
  <si>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</si>
  <si>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</si>
  <si>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Bangladesh</t>
  </si>
  <si>
    <t>22.381060, 91.768620</t>
  </si>
  <si>
    <t>rods; billets</t>
  </si>
  <si>
    <t>IF (# unknown)</t>
  </si>
  <si>
    <t>SBD00005-1</t>
  </si>
  <si>
    <t>BSRM Steels expansion</t>
  </si>
  <si>
    <t>SBD00002</t>
  </si>
  <si>
    <t>Bashundhara Steel Mirsarai plant</t>
  </si>
  <si>
    <t>Bashundhara Group [100%]</t>
  </si>
  <si>
    <t>5077898726 [100%]</t>
  </si>
  <si>
    <t>Bashundhara Group</t>
  </si>
  <si>
    <t>Bashundhara industrial park in Mirsarai, nearby Chittagiong, Bangladesh</t>
  </si>
  <si>
    <t>Mirsarai</t>
  </si>
  <si>
    <t>Chittagong</t>
  </si>
  <si>
    <t>22.873921, 91.546487</t>
  </si>
  <si>
    <t>1 EAF (100-tonne; Danieli Green Steel MIDA minimill)</t>
  </si>
  <si>
    <t>SBD00008</t>
  </si>
  <si>
    <t>Star Consortium steel plant</t>
  </si>
  <si>
    <t>Star Infrastructure Development Consortium steel plant; SIDC</t>
  </si>
  <si>
    <t>Star Infrastructure Development Corp [30%]; Kunming Iron &amp; Steel Holding Co Ltd [70%]</t>
  </si>
  <si>
    <t>5045946177 [30%]; 4298154973 [70%]</t>
  </si>
  <si>
    <t>Star Infrastructure Development Corp</t>
  </si>
  <si>
    <t>Sino-Bangladesh International industrial Capacity Cooperation demonstrative Zone, Mirsarai, nearby Chittagong, Bangladesh</t>
  </si>
  <si>
    <t>22.774191, 91.574601</t>
  </si>
  <si>
    <t>BOF (# unknown)</t>
  </si>
  <si>
    <t>167 MW coal-fired power plant</t>
  </si>
  <si>
    <t>SBD00001</t>
  </si>
  <si>
    <t>GPH Steel Sitakunda plant</t>
  </si>
  <si>
    <t>GPH Ispat Sitakunda</t>
  </si>
  <si>
    <t>GPH Ispat Ltd [100%]</t>
  </si>
  <si>
    <t>5037438155 [100%]</t>
  </si>
  <si>
    <t>GPH Ispat Ltd</t>
  </si>
  <si>
    <t>Mosjiddah, Kumira, Sitakunda, Chittagong, Bangladesh</t>
  </si>
  <si>
    <t>Sitakunda</t>
  </si>
  <si>
    <t>22.536569, 91.700729</t>
  </si>
  <si>
    <t>channel; angle; I-beam; H-beam; IPE; IPN; flat bar; billets; rebar</t>
  </si>
  <si>
    <t>1 EAF (150-tonne); 3 IF (2 x 10-tonnes; 1 x 20-tonnes)</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</si>
  <si>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</si>
  <si>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</si>
  <si>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</si>
  <si>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</si>
  <si>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</si>
  <si>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</si>
  <si>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</si>
  <si>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</si>
  <si>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</si>
  <si>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</si>
  <si>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</si>
  <si>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</si>
  <si>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</si>
  <si>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</si>
  <si>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</si>
  <si>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</si>
  <si>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</si>
  <si>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</si>
  <si>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</si>
  <si>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</si>
  <si>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SBD00004</t>
  </si>
  <si>
    <t>BSRM Steels Mirsarai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</si>
  <si>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</si>
  <si>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</si>
  <si>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</si>
  <si>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</si>
  <si>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</si>
  <si>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</si>
  <si>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</si>
  <si>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SKH00001</t>
  </si>
  <si>
    <t>China Baowu Phnom Penh steel plant</t>
  </si>
  <si>
    <t>SASAC</t>
  </si>
  <si>
    <t>China Baowu Iron and Steel Group Co., Ltd. [100%]</t>
  </si>
  <si>
    <t>5000039946 [100%]</t>
  </si>
  <si>
    <t>Xinjiang Bayi Steel Southern Xinjiang Steel Baicheng Co Ltd</t>
  </si>
  <si>
    <t>Phnom Penh, Cambodia</t>
  </si>
  <si>
    <t>Phnom Penh</t>
  </si>
  <si>
    <t>Cambodia</t>
  </si>
  <si>
    <t>11.567030, 104.863893</t>
  </si>
  <si>
    <t>https://www.gem.wiki/China_Baowu_Phnom_Penh_steel_plant</t>
  </si>
  <si>
    <t>2 BOF</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</si>
  <si>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</si>
  <si>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</si>
  <si>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</si>
  <si>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</si>
  <si>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</si>
  <si>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</si>
  <si>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</si>
  <si>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</si>
  <si>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</si>
  <si>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Anhui</t>
  </si>
  <si>
    <t>China</t>
  </si>
  <si>
    <t>安徽省池州市贵池区牛头山镇前江工业集中区</t>
  </si>
  <si>
    <t>30.531068, 117.251147</t>
  </si>
  <si>
    <t>https://www.gem.wiki/Anhui_Guihang_Special_Steel_Co.,_Ltd._plant</t>
  </si>
  <si>
    <t>https://www.gem.wiki/%E5%AE%89%E5%BE%BD%E7%9C%81%E8%B4%B5%E8%88%AA%E7%89%B9%E9%92%A2%E6%9C%89%E9%99%90%E5%85%AC%E5%8F%B8</t>
  </si>
  <si>
    <t>2 BOF (2x120-tonne); 2 sinter plant(2x180㎡)</t>
  </si>
  <si>
    <t>SCN00393</t>
  </si>
  <si>
    <t>Chizhou Guichi Guihang Metal Products Co., Ltd.</t>
  </si>
  <si>
    <t>池州市贵池区贵航金属制品有限公司</t>
  </si>
  <si>
    <t>Chizhou Guichi Guihang Metal Products Co., Ltd. [100%]</t>
  </si>
  <si>
    <t>GEM0000479 [100%]</t>
  </si>
  <si>
    <t>GEM0000479</t>
  </si>
  <si>
    <t>Guichi Qianjiang Industrial Park, Chizhou City, Anhui Province</t>
  </si>
  <si>
    <t>安徽省池州市贵池前江工业园</t>
  </si>
  <si>
    <t>30.532786, 117.251660</t>
  </si>
  <si>
    <t>https://www.gem.wiki/Chizhou_Guichi_Guihang_Metal_Products_Co.,_Ltd.</t>
  </si>
  <si>
    <t>https://www.gem.wiki/%E6%B1%A0%E5%B7%9E%E5%B8%82%E8%B4%B5%E6%B1%A0%E5%8C%BA%E8%B4%B5%E8%88%AA%E9%87%91%E5%B1%9E%E5%88%B6%E5%93%81%E6%9C%89%E9%99%90%E5%85%AC%E5%8F%B8</t>
  </si>
  <si>
    <t>Special Steel, High Strength Seismic Construction Steel</t>
  </si>
  <si>
    <t>1 EAF (1x90-tonne)</t>
  </si>
  <si>
    <t>SCN00394</t>
  </si>
  <si>
    <t>Huainan Hongtai Iron and Steel Co., Ltd.</t>
  </si>
  <si>
    <t>淮南市宏泰钢铁有限责任公司</t>
  </si>
  <si>
    <t>Huainan Hongtai Steel Limited Liability Company [100%]</t>
  </si>
  <si>
    <t>GEM0000480 [100%]</t>
  </si>
  <si>
    <t>Huainan Hongtai Steel Limited Liability Company</t>
  </si>
  <si>
    <t>GEM0000480</t>
  </si>
  <si>
    <t>Xiejiaji District, Huainan City, Anhui Province</t>
  </si>
  <si>
    <t>Huainan</t>
  </si>
  <si>
    <t>安徽省淮南市谢家集区</t>
  </si>
  <si>
    <t>32.619248, 116.905869</t>
  </si>
  <si>
    <t>https://www.gem.wiki/Huainan_Hongtai_Steel_Limited_Liability_Company</t>
  </si>
  <si>
    <t>https://www.gem.wiki/%E6%B7%AE%E5%8D%97%E5%B8%82%E5%AE%8F%E6%B3%B0%E9%92%A2%E9%93%81%E6%9C%89%E9%99%90%E8%B4%A3%E4%BB%BB%E5%85%AC%E5%8F%B8</t>
  </si>
  <si>
    <t>Special Steel, rod, wire</t>
  </si>
  <si>
    <t>automotive; tools and machinery; transport</t>
  </si>
  <si>
    <t>1 EAF (1x70-tonne)</t>
  </si>
  <si>
    <t>SCN00281</t>
  </si>
  <si>
    <t>Anhui Shoukuang Dachang Metal Material Co., Ltd.（phase 1)</t>
  </si>
  <si>
    <t>安徽首矿大昌金属材料有限公司</t>
  </si>
  <si>
    <t>Lu'an Iron and Steel Holding Group Special Steel Co., Ltd.</t>
  </si>
  <si>
    <t>六安钢铁控股集团特钢有限公司</t>
  </si>
  <si>
    <t>CSCEC Rongdong Investment Holding Co., Ltd. [89%]; Other [11%]</t>
  </si>
  <si>
    <t>GEM0000529 [89%]; GEM0000000 [11%]</t>
  </si>
  <si>
    <t>Anhui Shoukuang Dachang Metal Material Co., Ltd.</t>
  </si>
  <si>
    <t>Economic Development Zone, Huoqiu Couty, Liuan City, Anhui Province</t>
  </si>
  <si>
    <t>liuan</t>
  </si>
  <si>
    <t>六安市霍邱县经济开发区</t>
  </si>
  <si>
    <t>32.329171, 115.954963</t>
  </si>
  <si>
    <t>https://www.gem.wiki/Anhui_Shoukuang_Dachang_Metal_Material_Co.,_Ltd._plant</t>
  </si>
  <si>
    <t>https://www.gem.wiki/%E5%AE%89%E5%BE%BD%E9%A6%96%E7%9F%BF%E5%A4%A7%E6%98%8C%E9%87%91%E5%B1%9E%E6%9D%90%E6%96%99%E6%9C%89%E9%99%90%E5%85%AC%E5%8F%B8</t>
  </si>
  <si>
    <t>bar, wire，hot rolled coil</t>
  </si>
  <si>
    <t>automotive; tools and machinery</t>
  </si>
  <si>
    <t>2 BOF (2x150t)</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</si>
  <si>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</si>
  <si>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</si>
  <si>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</si>
  <si>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</si>
  <si>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</si>
  <si>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</si>
  <si>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</si>
  <si>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</si>
  <si>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</si>
  <si>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</si>
  <si>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</si>
  <si>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</si>
  <si>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</si>
  <si>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</si>
  <si>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</si>
  <si>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</si>
  <si>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</si>
  <si>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</si>
  <si>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</si>
  <si>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</si>
  <si>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</si>
  <si>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</si>
  <si>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</si>
  <si>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</si>
  <si>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</si>
  <si>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</si>
  <si>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automotive; building and infrastructure; energy; tools and machinery; transport</t>
  </si>
  <si>
    <t>BF, BOF, EAF</t>
  </si>
  <si>
    <t>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</si>
  <si>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</si>
  <si>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</si>
  <si>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</si>
  <si>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</si>
  <si>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</si>
  <si>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</si>
  <si>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</si>
  <si>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</si>
  <si>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</si>
  <si>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</si>
  <si>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</si>
  <si>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</si>
  <si>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</si>
  <si>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</si>
  <si>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</si>
  <si>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</si>
  <si>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Maanshan Iron &amp; Steel Company Limited [55%]; Other [45%]</t>
  </si>
  <si>
    <t>5076924706 [55%]; GEM0000000 [45%]</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</si>
  <si>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</si>
  <si>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</si>
  <si>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</si>
  <si>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</si>
  <si>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</si>
  <si>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</si>
  <si>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</si>
  <si>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</si>
  <si>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</si>
  <si>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2 BOF (2x120-tonne); 1 EAF (1x140-tonne)</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</si>
  <si>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</si>
  <si>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</si>
  <si>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</si>
  <si>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</si>
  <si>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</si>
  <si>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</si>
  <si>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</si>
  <si>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</si>
  <si>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</si>
  <si>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</si>
  <si>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</si>
  <si>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</si>
  <si>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</si>
  <si>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</si>
  <si>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Yes</t>
  </si>
  <si>
    <t>1 BOF (120-tonne)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</si>
  <si>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</si>
  <si>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</si>
  <si>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</si>
  <si>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</si>
  <si>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</si>
  <si>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</si>
  <si>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</si>
  <si>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</si>
  <si>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</si>
  <si>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</si>
  <si>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</si>
  <si>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</si>
  <si>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BOF (1x120-tonne)，1 sinter plant (1x180m2)</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</si>
  <si>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</si>
  <si>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</si>
  <si>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</si>
  <si>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</si>
  <si>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</si>
  <si>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</si>
  <si>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</si>
  <si>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</si>
  <si>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</si>
  <si>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</si>
  <si>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</si>
  <si>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</si>
  <si>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</si>
  <si>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</si>
  <si>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</si>
  <si>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</si>
  <si>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2 BOF (2x120-tonne); 1 EAF（1x70-tonne ?）; 2 sinter plant(2×265m2 )</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</si>
  <si>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</si>
  <si>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</si>
  <si>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</si>
  <si>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</si>
  <si>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</si>
  <si>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</si>
  <si>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</si>
  <si>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</si>
  <si>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</si>
  <si>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</si>
  <si>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</si>
  <si>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</si>
  <si>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</si>
  <si>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BOF (2x80-tonne)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</si>
  <si>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</si>
  <si>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</si>
  <si>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</si>
  <si>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</si>
  <si>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</si>
  <si>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</si>
  <si>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</si>
  <si>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</si>
  <si>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</si>
  <si>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</si>
  <si>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</si>
  <si>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</si>
  <si>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2 EAF (2x70-tonne)</t>
  </si>
  <si>
    <t>SCN00371-1</t>
  </si>
  <si>
    <t>Anhui Langxi Hongtai Iron and Steel Co., Ltd. EAF expansion</t>
  </si>
  <si>
    <t>1 EAF (1x130-tonne)</t>
  </si>
  <si>
    <t>SCN00386</t>
  </si>
  <si>
    <t>Anhui Jingxian Longxin Iron and Steel Co., Ltd.</t>
  </si>
  <si>
    <t>安徽省泾县隆鑫钢铁有限公司</t>
  </si>
  <si>
    <t>Jingxian Longxin Foundry Co., Ltd.</t>
  </si>
  <si>
    <t>泾县隆鑫铸造有限公司</t>
  </si>
  <si>
    <t>Anhui Jingxian Longxin Iron and Steel Co., Ltd.[100%]</t>
  </si>
  <si>
    <t>GEM0000472 [100%]</t>
  </si>
  <si>
    <t>GEM0000472</t>
  </si>
  <si>
    <t>No. 1 Zhangjiawa Road, Jingxian Economic Development District, Xuancheng City, Anhui Province</t>
  </si>
  <si>
    <t>安徽省宣城市泾县经济开发区张家洼路1号</t>
  </si>
  <si>
    <t>30.709058, 118.436638</t>
  </si>
  <si>
    <t>https://www.gem.wiki/Anhui_Jingxian_Longxin_Iron_and_Steel_Co.,_Ltd._plant</t>
  </si>
  <si>
    <t>https://www.gem.wiki/%E5%AE%89%E5%BE%BD%E7%9C%81%E6%B3%BE%E5%8E%BF%E9%9A%86%E9%91%AB%E9%92%A2%E9%93%81%E6%9C%89%E9%99%90%E5%85%AC%E5%8F%B8#.E9.92.A2.E9.93.81.E5.8E.82.E8.AF.A6.E7.BB.86.E8.B5.84.E6.96.99</t>
  </si>
  <si>
    <t>SCN00386-1</t>
  </si>
  <si>
    <t>Anhui Jingxian Longxin Iron and Steel Co., Ltd. EAF expansion</t>
  </si>
  <si>
    <t>https://www.gem.wiki/%E5%AE%89%E5%BE%BD%E7%9C%81%E6%B3%BE%E5%8E%BF%E9%9A%86%E9%91%AB%E9%92%A2%E9%93%81%E6%9C%89%E9%99%90%E5%85%AC%E5%8F%B8</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</si>
  <si>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</si>
  <si>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</si>
  <si>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</si>
  <si>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</si>
  <si>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</si>
  <si>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</si>
  <si>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</si>
  <si>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</si>
  <si>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</si>
  <si>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</si>
  <si>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</si>
  <si>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</si>
  <si>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</si>
  <si>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</si>
  <si>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</si>
  <si>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</si>
  <si>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</si>
  <si>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</si>
  <si>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</si>
  <si>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</si>
  <si>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</si>
  <si>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</si>
  <si>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</si>
  <si>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</si>
  <si>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</si>
  <si>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</si>
  <si>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</si>
  <si>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</si>
  <si>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</si>
  <si>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</si>
  <si>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</si>
  <si>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2 BOF (1x50-tonne, 1x80-tonne); 1 vanadium extraction converter (50-tonne)；sinter plant(260m2)</t>
  </si>
  <si>
    <t>SCN00008-1</t>
  </si>
  <si>
    <t>Sichuan Desheng Group Vanadium and Titanium Co., Ltd. BF expansion</t>
  </si>
  <si>
    <t>四川德胜集团钒钛有限公司1250m3高炉</t>
  </si>
  <si>
    <t>ironmaking (BF)</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</si>
  <si>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</si>
  <si>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</si>
  <si>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</si>
  <si>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</si>
  <si>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</si>
  <si>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</si>
  <si>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</si>
  <si>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</si>
  <si>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</si>
  <si>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</si>
  <si>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</si>
  <si>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</si>
  <si>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</si>
  <si>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</si>
  <si>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</si>
  <si>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SCN00285-1</t>
  </si>
  <si>
    <t>Chongqing Zuhang Iron &amp; Steel Co., Ltd EAF expansion</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</si>
  <si>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</si>
  <si>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</si>
  <si>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</si>
  <si>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</si>
  <si>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</si>
  <si>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</si>
  <si>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</si>
  <si>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</si>
  <si>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</si>
  <si>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</si>
  <si>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</si>
  <si>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</si>
  <si>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</si>
  <si>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SCN00012</t>
  </si>
  <si>
    <t>Fujian Yixin Steel Co., Ltd.</t>
  </si>
  <si>
    <t>福建亿鑫钢铁有限公司</t>
  </si>
  <si>
    <t>Thailand Huihua Industrial Co., Ltd. [20.7%]; Fujian Sansteel Xiaojiao Industrial Development Co., Ltd. [17.7%]; Other [61.6%]</t>
  </si>
  <si>
    <t>GEM0000526 [20.7%]; GEM0000512 [17.7%]; GEM0000000 [61.6%]</t>
  </si>
  <si>
    <t>Fujian Yixin Steel Co Ltd</t>
  </si>
  <si>
    <t>GEM0000047</t>
  </si>
  <si>
    <t>Baishui Reclamation Area, Luoyuan Bay Development Zone, Luoyuan County, Fuzhou City, Fujian Province</t>
  </si>
  <si>
    <t>Fuzhou</t>
  </si>
  <si>
    <t>Fujian</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</si>
  <si>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</si>
  <si>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</si>
  <si>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</si>
  <si>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</si>
  <si>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</si>
  <si>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BOF (2x45-tonne)</t>
  </si>
  <si>
    <t>SCN00012-1</t>
  </si>
  <si>
    <t>Fujian Yixin Steel Co., Ltd. BF and BOF expansion</t>
  </si>
  <si>
    <t>1 BOF (1x100-tonne)</t>
  </si>
  <si>
    <t>SCN00013</t>
  </si>
  <si>
    <t>Fujian Luoyuan Minguang Iron and Steel Co., Ltd.</t>
  </si>
  <si>
    <t>福建罗源闽光钢铁有限责任公司</t>
  </si>
  <si>
    <t>Fujian Province State-owned Assets Supervision and Administration Commission 52.206%</t>
  </si>
  <si>
    <t>Sansteel Minguang Co Ltd Fujian [100%]</t>
  </si>
  <si>
    <t>4295864964 [100%]</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</si>
  <si>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</si>
  <si>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</si>
  <si>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</si>
  <si>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</si>
  <si>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</si>
  <si>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</si>
  <si>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</si>
  <si>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BOF (2x50-tonne)</t>
  </si>
  <si>
    <t>SCN00013-1</t>
  </si>
  <si>
    <t>Fujian Luoyuan Minguang Iron and Steel Co., Ltd. BOF (110t) expansion</t>
  </si>
  <si>
    <t>1 BOF (1x110-tonne)</t>
  </si>
  <si>
    <t>SCN00013-2</t>
  </si>
  <si>
    <t>Fujian Luoyuan Minguang Iron and Steel Co., Ltd. BF (1280m3) expansion</t>
  </si>
  <si>
    <t>福建罗源闽光钢铁有限责任公司产能置换一期</t>
  </si>
  <si>
    <t>SCN00013-3</t>
  </si>
  <si>
    <t>Fujian Luoyuan Minguang Iron and Steel Co., Ltd. BF (1250m3) expansion</t>
  </si>
  <si>
    <t>SCN00013-4</t>
  </si>
  <si>
    <t>Fujian Luoyuan Minguang Iron and Steel Co., Ltd. BOF (120t) expansion</t>
  </si>
  <si>
    <t>1 BOF (1x120-tonne)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</si>
  <si>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</si>
  <si>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</si>
  <si>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</si>
  <si>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</si>
  <si>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</si>
  <si>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</si>
  <si>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</si>
  <si>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</si>
  <si>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</si>
  <si>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</si>
  <si>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</si>
  <si>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</si>
  <si>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</si>
  <si>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</si>
  <si>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SCN00304</t>
  </si>
  <si>
    <t>Baosteel Desheng Stainless Steel Co., Ltd.</t>
  </si>
  <si>
    <t>宝钢德盛不锈钢有限公司</t>
  </si>
  <si>
    <t>Fujian Desheng Nickel Industry Co., Ltd.</t>
  </si>
  <si>
    <t>福建德盛镍业有限公司</t>
  </si>
  <si>
    <t>State-owned Assets Supervision and Administration Commission of the State Council 70%</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</si>
  <si>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</si>
  <si>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</si>
  <si>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</si>
  <si>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</si>
  <si>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</si>
  <si>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</si>
  <si>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</si>
  <si>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</si>
  <si>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4 BOF (1x70-tonne, 3x80-tonne); sinter plant(3×126m2)</t>
  </si>
  <si>
    <t>SCN00304-1</t>
  </si>
  <si>
    <t>Baosteel Desheng Stainless Steel Co., Ltd. BF and BOF expansion</t>
  </si>
  <si>
    <t>1 BOF(1x150-tonne)；sinter plant(1x360m2)</t>
  </si>
  <si>
    <t>SCN00313</t>
  </si>
  <si>
    <t>Fujian Dadonghai Industrial Group Co., Ltd.</t>
  </si>
  <si>
    <t>福建大东海实业集团有限公司</t>
  </si>
  <si>
    <t>Fujian Dadonghai Industrial Co., Ltd.</t>
  </si>
  <si>
    <t>福建大东海实业有限公司，福建鑫海冶金有限公司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</si>
  <si>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</si>
  <si>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</si>
  <si>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</si>
  <si>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</si>
  <si>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</si>
  <si>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</si>
  <si>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</si>
  <si>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BOF (1x45-tonne, 2x50-tonne)</t>
  </si>
  <si>
    <t>SCN00313-1</t>
  </si>
  <si>
    <t>Fujian Dadonghai Industrial Group Co., Ltd. BF and BOF expansion</t>
  </si>
  <si>
    <t>2 BOF (2x100-tonne)</t>
  </si>
  <si>
    <t>SCN00313-2</t>
  </si>
  <si>
    <t>福建大东海实业集团有限公司高端精品钢铁项目</t>
  </si>
  <si>
    <t>1 BOF (1x130-tonne)</t>
  </si>
  <si>
    <t>SCN00313-3</t>
  </si>
  <si>
    <t>Fujian Dadonghai Industrial Group Co., Ltd. BOF expansion</t>
  </si>
  <si>
    <t>SCN00326</t>
  </si>
  <si>
    <t>Fuzhou Wuhang Steel Products Co., Ltd.</t>
  </si>
  <si>
    <t>福州吴航钢铁制品有限公司</t>
  </si>
  <si>
    <t>Fujian Wugang Group Co Ltd [33.9%]; Other [66.2%]</t>
  </si>
  <si>
    <t>5082193060 [33.9%]; GEM0000000 [66.2%]</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</si>
  <si>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</si>
  <si>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</si>
  <si>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</si>
  <si>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</si>
  <si>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</si>
  <si>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</si>
  <si>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</si>
  <si>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</si>
  <si>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2 EAF（2x105-tonne)</t>
  </si>
  <si>
    <t>SCN00382</t>
  </si>
  <si>
    <t>Fujian Longgang New Materials Co., Ltd.</t>
  </si>
  <si>
    <t>福建龙钢新型材料有限公司</t>
  </si>
  <si>
    <t>Fujian Longgang New Materials Co., Ltd. [100%]</t>
  </si>
  <si>
    <t>GEM0000043 [100%]</t>
  </si>
  <si>
    <t>GEM0000043</t>
  </si>
  <si>
    <t>Zhangping Industrial Park, Longyan City, Fujian Province</t>
  </si>
  <si>
    <t>Longyan</t>
  </si>
  <si>
    <t>福建省龙岩市漳平工业园钢铁产业园区</t>
  </si>
  <si>
    <t>25.357408, 117.362096</t>
  </si>
  <si>
    <t>https://www.gem.wiki/Fujian_Longgang_New_Materials_Co.,_Ltd._plant</t>
  </si>
  <si>
    <t>https://www.gem.wiki/%E7%A6%8F%E5%BB%BA%E9%BE%99%E9%92%A2%E6%96%B0%E5%9E%8B%E6%9D%90%E6%96%99%E6%9C%89%E9%99%90%E5%85%AC%E5%8F%B8</t>
  </si>
  <si>
    <t>1 BOF (1x106-tonne)</t>
  </si>
  <si>
    <t>SCN00015</t>
  </si>
  <si>
    <t>Fujian Tsingtuo Nickel Industry Co., Ltd.</t>
  </si>
  <si>
    <t>福建青拓镍业有限公司</t>
  </si>
  <si>
    <t>Fujian Dingxin Nickel Industry Co., Ltd.</t>
  </si>
  <si>
    <t>福建鼎信镍业有限公司</t>
  </si>
  <si>
    <t>Shanghai Decent Investment (Group) Co Ltd [34.7%]; Other [65.3%]</t>
  </si>
  <si>
    <t>5000703672 [34.7%]; GEM0000000 [65.3%]</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</si>
  <si>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</si>
  <si>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</si>
  <si>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</si>
  <si>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</si>
  <si>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</si>
  <si>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</si>
  <si>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</si>
  <si>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</si>
  <si>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</si>
  <si>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tools and machinery; transport</t>
  </si>
  <si>
    <t>3 EAF (3x120-tonne)</t>
  </si>
  <si>
    <t>SCN00016</t>
  </si>
  <si>
    <t>Fujian Dingxin Industrial Co., Ltd.</t>
  </si>
  <si>
    <t>福建鼎信实业有限公司</t>
  </si>
  <si>
    <t>Shanghai Decent Investment (Group) Co Ltd [43.1%]; Zhejiang Qingshan Business Management Co., Ltd. [10%]; DELIXI Group Limited Company [7.8%]; Other [39.2%]</t>
  </si>
  <si>
    <t>5000703672 [43.1%]; GEM0000514 [10%]; 5040048248 [7.8%]; GEM0000000 [39.2%]</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</si>
  <si>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</si>
  <si>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</si>
  <si>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</si>
  <si>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</si>
  <si>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</si>
  <si>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</si>
  <si>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</si>
  <si>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EAF(1x75-tonne)</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</si>
  <si>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</si>
  <si>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</si>
  <si>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</si>
  <si>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</si>
  <si>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</si>
  <si>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</si>
  <si>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</si>
  <si>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</si>
  <si>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</si>
  <si>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</si>
  <si>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</si>
  <si>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</si>
  <si>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2 EAF (2x115t)</t>
  </si>
  <si>
    <t>SCN00282-1</t>
  </si>
  <si>
    <t>Fujian Dingsheng Iron and Steel Co., Ltd BF expansion</t>
  </si>
  <si>
    <t>SCN00361</t>
  </si>
  <si>
    <t>Fujian Qingtuo New Material Co., Ltd.</t>
  </si>
  <si>
    <t>福建青拓新材料有限公司</t>
  </si>
  <si>
    <t>Shanghai Decent Investment (Group) Co Ltd [43.4%]; Other [56.6%]</t>
  </si>
  <si>
    <t>5000703672 [43.4%]; GEM0000000 [56.6%]</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</si>
  <si>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</si>
  <si>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</si>
  <si>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</si>
  <si>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</si>
  <si>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</si>
  <si>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</si>
  <si>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March 2022</t>
  </si>
  <si>
    <t>1 EAF (1x120-tonne)</t>
  </si>
  <si>
    <t>SCN00385</t>
  </si>
  <si>
    <t>Fujian Fuhua New Materials Group Co., Ltd.</t>
  </si>
  <si>
    <t>福建福华新材料集团有限公司</t>
  </si>
  <si>
    <t>Fujian Fuhua New Materials Group Co., Ltd.[100%]</t>
  </si>
  <si>
    <t>GEM0000471 [100%]</t>
  </si>
  <si>
    <t>GEM0000471</t>
  </si>
  <si>
    <t>Xiaoliu Industrial Park, Saiqi Economic Development Zone, Fu'an City, Ningde City, Fujian Province</t>
  </si>
  <si>
    <t>福建省宁德市福安市赛岐经济开发区小留工业园区</t>
  </si>
  <si>
    <t>26.961516, 119.654272</t>
  </si>
  <si>
    <t>https://www.gem.wiki/Fujian_Fuhua_New_Materials_Group_Co.,_Ltd._plant</t>
  </si>
  <si>
    <t>https://www.gem.wiki/%E7%A6%8F%E5%BB%BA%E7%A6%8F%E5%8D%8E%E6%96%B0%E6%9D%90%E6%96%99%E9%9B%86%E5%9B%A2%E6%9C%89%E9%99%90%E5%85%AC%E5%8F%B8</t>
  </si>
  <si>
    <t>SCN00385-1</t>
  </si>
  <si>
    <t>Fujian Fuhua New Materials Group Co., Ltd. EAF expansion</t>
  </si>
  <si>
    <t>1 EAF (1x110-tonne)</t>
  </si>
  <si>
    <t>SCN00010</t>
  </si>
  <si>
    <t>Fujian Quanzhou Minguang Iron and Steel Co., Ltd.</t>
  </si>
  <si>
    <t>福建泉州闽光钢铁有限责任公司</t>
  </si>
  <si>
    <t>Fujian San'an Iron &amp; Steel Holdings Co., Ltd.</t>
  </si>
  <si>
    <t>福建三安钢铁有限公司</t>
  </si>
  <si>
    <t>Sansteel Minguang Co.,ltd.,fujian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</si>
  <si>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</si>
  <si>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</si>
  <si>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</si>
  <si>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</si>
  <si>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</si>
  <si>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</si>
  <si>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</si>
  <si>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</si>
  <si>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</si>
  <si>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</si>
  <si>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BOF (3x50-tonne)</t>
  </si>
  <si>
    <t>SCN00010-1</t>
  </si>
  <si>
    <t>Fujian Quanzhou Minguang Iron and Steel Co., Ltd. BOF expansion</t>
  </si>
  <si>
    <t>福建泉州闽光钢铁有限责任公司2座100吨转炉</t>
  </si>
  <si>
    <t>SCN00009</t>
  </si>
  <si>
    <t>Sansteel Minguang Co., Ltd. Fujian</t>
  </si>
  <si>
    <t>福建三钢闽光股份有限公司</t>
  </si>
  <si>
    <t>Fujian Province State-owned Assets Supervision and Administration Commission 94.4906%</t>
  </si>
  <si>
    <t>Sansteel Minguang Co Ltd Fujian</t>
  </si>
  <si>
    <t>Qungongsan Road, Sanyuan District, Sanming City, Fujian Province</t>
  </si>
  <si>
    <t>Sanming</t>
  </si>
  <si>
    <t>福建省三明市三元区群工三路</t>
  </si>
  <si>
    <t>26.261109, 117.614709</t>
  </si>
  <si>
    <t>https://www.gem.wiki/Sansteel_Minguang_Co.,_Ltd._Fujian_plant</t>
  </si>
  <si>
    <t>https://www.gem.wiki/%E7%A6%8F%E5%BB%BA%E4%B8%89%E9%92%A2%E9%97%BD%E5%85%89%E8%82%A1%E4%BB%BD%E6%9C%89%E9%99%90%E5%85%AC%E5%8F%B8</t>
  </si>
  <si>
    <t>steel plates, construction steel, round bars</t>
  </si>
  <si>
    <t>building and infrastructure; tools and machinery; transport</t>
  </si>
  <si>
    <t>5 BOF (2x100-tonne, 3x120-tonne)</t>
  </si>
  <si>
    <t>SCN00009-1</t>
  </si>
  <si>
    <t>Sansteel Minguang Co., Ltd. Fujian BF expansion</t>
  </si>
  <si>
    <t>福建三钢闽光股份有限公司(1950m3高炉)</t>
  </si>
  <si>
    <t>SCN00009-2</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</si>
  <si>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</si>
  <si>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</si>
  <si>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</si>
  <si>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</si>
  <si>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</si>
  <si>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</si>
  <si>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</si>
  <si>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</si>
  <si>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</si>
  <si>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</si>
  <si>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</si>
  <si>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</si>
  <si>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</si>
  <si>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</si>
  <si>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BOF(2x100-tonne); 2 EAF(1x70-tonne, 1x90-tonne)</t>
  </si>
  <si>
    <t>SCN00011-1</t>
  </si>
  <si>
    <t>Fujian Sanbao Steel Co., Ltd. EAF expansion</t>
  </si>
  <si>
    <t>福建三宝钢铁有限公司(EFA)</t>
  </si>
  <si>
    <t>1 EAF (1x105-tonne)</t>
  </si>
  <si>
    <t>SCN00011-2</t>
  </si>
  <si>
    <t>SCN00017</t>
  </si>
  <si>
    <t>Fujian Fuxin Special Steel Co., Ltd.</t>
  </si>
  <si>
    <t>福建福欣特殊钢有限公司</t>
  </si>
  <si>
    <t>Tianlong Investment Co Ltd [58.3%]; Huayang Group (Hong Kong) Co Ltd [41.6%]; Other [0%]</t>
  </si>
  <si>
    <t>5035434014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</si>
  <si>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</si>
  <si>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</si>
  <si>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</si>
  <si>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</si>
  <si>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</si>
  <si>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</si>
  <si>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</si>
  <si>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</si>
  <si>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</si>
  <si>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</si>
  <si>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</si>
  <si>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54.79%</t>
  </si>
  <si>
    <t>JiuQuan Iron and Steel Group Co Ltd [54.8%]; Other [45.2%]</t>
  </si>
  <si>
    <t>5000051244 [54.8%]; GEM0000000 [45.2%]</t>
  </si>
  <si>
    <t>Gansu Jiu Steel Group Hongxing Iron &amp; Steel Co Ltd</t>
  </si>
  <si>
    <t>No. 12, Xiongguan East Road, Jiayuguan City, Gansu Province</t>
  </si>
  <si>
    <t>Jiayuguan</t>
  </si>
  <si>
    <t>Gansu</t>
  </si>
  <si>
    <t>甘肃省酒泉市嘉峪关市雄关东路12号</t>
  </si>
  <si>
    <t>39.812121, 98.295555</t>
  </si>
  <si>
    <t>https://www.gem.wiki/Gansu_Jiu_Steel_Group_Hongxing_Iron_and_Steel_Co.,_Ltd._plant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</si>
  <si>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</si>
  <si>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</si>
  <si>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6 BOF (3x60-tonne, 3x120-tonne); 1 EAF (100-tonne)</t>
  </si>
  <si>
    <t>JISCO power stations 1 and 2</t>
  </si>
  <si>
    <t>SCN00018-1</t>
  </si>
  <si>
    <t>Gansu Jiu Steel Group Hongxing Iron and Steel Co., Ltd. BF expansion</t>
  </si>
  <si>
    <t>甘肃酒钢集团宏兴钢铁股份有限公司(BF 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</si>
  <si>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</si>
  <si>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</si>
  <si>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</si>
  <si>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</si>
  <si>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</si>
  <si>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</si>
  <si>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</si>
  <si>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</si>
  <si>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</si>
  <si>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</si>
  <si>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</si>
  <si>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</si>
  <si>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2 BOF (2x120-tonne)</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</si>
  <si>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</si>
  <si>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</si>
  <si>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</si>
  <si>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</si>
  <si>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</si>
  <si>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</si>
  <si>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</si>
  <si>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</si>
  <si>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</si>
  <si>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</si>
  <si>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</si>
  <si>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</si>
  <si>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</si>
  <si>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BOF (1x40-tonne)，1 EAF（1x50-tonne)</t>
  </si>
  <si>
    <t>SCN00312-1</t>
  </si>
  <si>
    <t>Lanxin Steel Group Co., Ltd. BF expansion</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</si>
  <si>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</si>
  <si>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</si>
  <si>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</si>
  <si>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</si>
  <si>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</si>
  <si>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</si>
  <si>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</si>
  <si>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</si>
  <si>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</si>
  <si>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</si>
  <si>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</si>
  <si>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Guangdong</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</si>
  <si>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</si>
  <si>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</si>
  <si>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</si>
  <si>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</si>
  <si>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</si>
  <si>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</si>
  <si>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</si>
  <si>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</si>
  <si>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</si>
  <si>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Fujian Lanyue Investment Partnership (Limited Partnership) [25.5%]; Fujian Lantian Investment Partnership (Limited Partnership) [16.7%]; Other [57.8%]</t>
  </si>
  <si>
    <t>GEM0000527 [25.5%]; GEM0000513 [16.7%]; GEM0000000 [57.8%]</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</si>
  <si>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</si>
  <si>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</si>
  <si>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</si>
  <si>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</si>
  <si>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</si>
  <si>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</si>
  <si>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</si>
  <si>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</si>
  <si>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</si>
  <si>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</si>
  <si>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</si>
  <si>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</si>
  <si>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</si>
  <si>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</si>
  <si>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</si>
  <si>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</si>
  <si>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</si>
  <si>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</si>
  <si>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</si>
  <si>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</si>
  <si>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</si>
  <si>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</si>
  <si>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</si>
  <si>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</si>
  <si>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</si>
  <si>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</si>
  <si>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</si>
  <si>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SCN00330</t>
  </si>
  <si>
    <t>Guangdong Jingye Iron and Steel Co., Ltd.</t>
  </si>
  <si>
    <t>广东敬业钢铁有限责任公司</t>
  </si>
  <si>
    <t>Guangdong Taidu Iron and Steel Co., Ltd.</t>
  </si>
  <si>
    <t>广东泰都钢铁实业股份有限公司</t>
  </si>
  <si>
    <t>Jingye Group Co., Ltd. [85%]; Guangdong Taidu Investment Holdings Co., Ltd. [10.3%]; Other [4.7%]</t>
  </si>
  <si>
    <t>5071576433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</si>
  <si>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</si>
  <si>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</si>
  <si>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</si>
  <si>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</si>
  <si>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</si>
  <si>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</si>
  <si>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</si>
  <si>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1 BOF</t>
  </si>
  <si>
    <t>SCN00020</t>
  </si>
  <si>
    <t>SGIS Songshan Co.,Ltd.</t>
  </si>
  <si>
    <t>广东韶钢松山股份有限公司</t>
  </si>
  <si>
    <t>SASAC 27.06%, Guangdong Province State-owned Assets Investment Co., Ltd. 25.99%</t>
  </si>
  <si>
    <t>Sgis Songshan Co Ltd [100%]</t>
  </si>
  <si>
    <t>4295864521 [100%]</t>
  </si>
  <si>
    <t>Sgis Songshan Co Ltd</t>
  </si>
  <si>
    <t>Maba, Qujiang District, Shaoguan City, Guangdong Province</t>
  </si>
  <si>
    <t>Shaoguan</t>
  </si>
  <si>
    <t>广东省韶关市曲江区马坝</t>
  </si>
  <si>
    <t>24.708232, 113.635898</t>
  </si>
  <si>
    <t>https://www.gem.wiki/SGIS_Songshan_Co.,Ltd.</t>
  </si>
  <si>
    <t>https://www.gem.wiki/%E5%B9%BF%E4%B8%9C%E9%9F%B6%E9%92%A2%E6%9D%BE%E5%B1%B1%E8%82%A1%E4%BB%BD%E6%9C%89%E9%99%90%E5%85%AC%E5%8F%B8</t>
  </si>
  <si>
    <t>Special rods, industrial wires, building materials (general materials), plates</t>
  </si>
  <si>
    <t>5 BOF (3x120-tonne, 2x130-tonne)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</si>
  <si>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</si>
  <si>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</si>
  <si>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</si>
  <si>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</si>
  <si>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</si>
  <si>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</si>
  <si>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</si>
  <si>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</si>
  <si>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</si>
  <si>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</si>
  <si>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</si>
  <si>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</si>
  <si>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</si>
  <si>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</si>
  <si>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</si>
  <si>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</si>
  <si>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</si>
  <si>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</si>
  <si>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</si>
  <si>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</si>
  <si>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</si>
  <si>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</si>
  <si>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</si>
  <si>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</si>
  <si>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</si>
  <si>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</si>
  <si>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</si>
  <si>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BOF (2x120-tonne)；sinter plant 2x2180㎡</t>
  </si>
  <si>
    <t>SCN00329</t>
  </si>
  <si>
    <t>GuangDong Xinxing Ductile Iron Pipes Co., Ltd.</t>
  </si>
  <si>
    <t>广东新兴铸管有限公司</t>
  </si>
  <si>
    <t>Xinxing Cathay International Group Co., Ltd. 40%</t>
  </si>
  <si>
    <t>Xinxing Cathay International Group Co Ltd [40%]; Other [60%]</t>
  </si>
  <si>
    <t>5000013134 [40%]; GEM0000000 [60%]</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</si>
  <si>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</si>
  <si>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</si>
  <si>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</si>
  <si>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</si>
  <si>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</si>
  <si>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</si>
  <si>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</si>
  <si>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</si>
  <si>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SCN00403</t>
  </si>
  <si>
    <t>Guangdong Yuebei United Steel Co., Ltd.</t>
  </si>
  <si>
    <t>广东粤北联合钢铁有限公司</t>
  </si>
  <si>
    <t>Jingye Group Co., Ltd. [100%]</t>
  </si>
  <si>
    <t>5071576433 [100%]</t>
  </si>
  <si>
    <t>GEM0000487</t>
  </si>
  <si>
    <t>Xiongwu Village, Qiaotou Town, Yingde City, Guangdong Province</t>
  </si>
  <si>
    <t>Yingde</t>
  </si>
  <si>
    <t>广东省英德市桥头镇五石熊屋村</t>
  </si>
  <si>
    <t>24.262452, 113.728198</t>
  </si>
  <si>
    <t>Rebar</t>
  </si>
  <si>
    <t>1 BOF(unknown); 3 EAF (3x50-tonne)</t>
  </si>
  <si>
    <t>SCN00287</t>
  </si>
  <si>
    <t>Guangdong Jinshenglan Metallurgical Technology Co., Ltd.</t>
  </si>
  <si>
    <t>广东金晟兰冶金科技有限公司（一期）</t>
  </si>
  <si>
    <t>Fujian Qirun Trade Co Ltd [5.8%]; Other [94.2%]</t>
  </si>
  <si>
    <t>5000014825 [5.8%]; GEM0000000 [94.2%]</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</si>
  <si>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</si>
  <si>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</si>
  <si>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</si>
  <si>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</si>
  <si>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</si>
  <si>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</si>
  <si>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</si>
  <si>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</si>
  <si>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</si>
  <si>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</si>
  <si>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</si>
  <si>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广东金晟兰冶金科技有限公司（二期一区）</t>
  </si>
  <si>
    <t>SCN00287-2</t>
  </si>
  <si>
    <t>广东金晟兰冶金科技有限公司（二期二区）</t>
  </si>
  <si>
    <t>SCN00349</t>
  </si>
  <si>
    <t>Guangdong Nanfang Donghai Iron and Steel Co., Ltd.</t>
  </si>
  <si>
    <t>广东南方东海钢铁有限公司（一期）</t>
  </si>
  <si>
    <t>Tangshan Donghai Iron and Steel Group Co., Ltd. [71%]; Other [29%]</t>
  </si>
  <si>
    <t>GEM0000217 [71%]; GEM0000000 [29%]</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</si>
  <si>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</si>
  <si>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</si>
  <si>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</si>
  <si>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</si>
  <si>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</si>
  <si>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</si>
  <si>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SCN00021</t>
  </si>
  <si>
    <t>Baosteel Zhanjiang Iron &amp; Steel Co., Ltd.</t>
  </si>
  <si>
    <t>宝钢湛江钢铁有限公司</t>
  </si>
  <si>
    <t>SASAC 61.95%, Guangdong Province State-owned Assets Investment Co., Ltd. 10%</t>
  </si>
  <si>
    <t>Baoshan Iron and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</si>
  <si>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</si>
  <si>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</si>
  <si>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</si>
  <si>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</si>
  <si>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</si>
  <si>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</si>
  <si>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</si>
  <si>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</si>
  <si>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</si>
  <si>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4 BOF (4x350-tonne)</t>
  </si>
  <si>
    <t>SCN00021-1</t>
  </si>
  <si>
    <t>Baosteel Zhanjiang Iron &amp; Steel Co., Ltd. DRI expansion</t>
  </si>
  <si>
    <t>宝钢湛江钢铁有限公司氢基竖炉（一期）</t>
  </si>
  <si>
    <t>1 Hydrogen based shaft furnace (1 million tonne)</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</si>
  <si>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</si>
  <si>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</si>
  <si>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</si>
  <si>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</si>
  <si>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</si>
  <si>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</si>
  <si>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</si>
  <si>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</si>
  <si>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</si>
  <si>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</si>
  <si>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</si>
  <si>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</si>
  <si>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</si>
  <si>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</si>
  <si>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3 BOF (2x65-tonne, 1x70-tonne)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</si>
  <si>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</si>
  <si>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</si>
  <si>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</si>
  <si>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</si>
  <si>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</si>
  <si>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</si>
  <si>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</si>
  <si>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</si>
  <si>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Intersection of No.4 Road and No.7 Road, Tieshangang District, Beihai City, Guangxi Zhuang Autonomous Region</t>
  </si>
  <si>
    <t>Beihai</t>
  </si>
  <si>
    <t>Guangxi</t>
  </si>
  <si>
    <t>广西北海市铁山港区四号路与七号路交汇处</t>
  </si>
  <si>
    <t>21.519924, 109.506427</t>
  </si>
  <si>
    <t>https://www.gem.wiki/Guangxi_Beigang_New_Material_Co.,_Ltd._plant</t>
  </si>
  <si>
    <t>https://www.gem.wiki/%E5%B9%BF%E8%A5%BF%E5%8C%97%E6%B8%AF%E6%96%B0%E6%9D%90%E6%96%99%E6%9C%89%E9%99%90%E5%85%AC%E5%8F%B8</t>
  </si>
  <si>
    <t>cold rolled coil, hot rolled coil, nickel-chromium alloy slab, square tube, round tube</t>
  </si>
  <si>
    <t>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</si>
  <si>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</si>
  <si>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</si>
  <si>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</si>
  <si>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</si>
  <si>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</si>
  <si>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</si>
  <si>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</si>
  <si>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</si>
  <si>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</si>
  <si>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</si>
  <si>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</si>
  <si>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</si>
  <si>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</si>
  <si>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</si>
  <si>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</si>
  <si>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7 BOF (2x60-tonne, 3x80-tonne, 2×150t)</t>
  </si>
  <si>
    <t>SCN00030-1</t>
  </si>
  <si>
    <t>Guangxi Shenglong Metallurgical Co., Ltd. BF and BOF expansion</t>
  </si>
  <si>
    <t>4 BOF (3×150t, 1×148t)</t>
  </si>
  <si>
    <t>SCN00269</t>
  </si>
  <si>
    <t>Guangxi Iron and Steel Group Co., Ltd.</t>
  </si>
  <si>
    <t>广西钢铁集团有限公司（柳州钢铁股份防城港基地一期二期）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</si>
  <si>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</si>
  <si>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</si>
  <si>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</si>
  <si>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</si>
  <si>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</si>
  <si>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</si>
  <si>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</si>
  <si>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</si>
  <si>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</si>
  <si>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</si>
  <si>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</si>
  <si>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3 BOF(3x210-tonne)</t>
  </si>
  <si>
    <t>SCN00269-2</t>
  </si>
  <si>
    <t>Guangxi Iron and Steel Group Co., Ltd. (phase 3) BF and BOF expansion</t>
  </si>
  <si>
    <t>广西钢铁集团有限公司（柳州钢铁股份防城港基地三期）</t>
  </si>
  <si>
    <t>1 BOF(1x210-tonne)</t>
  </si>
  <si>
    <t>SCN00339</t>
  </si>
  <si>
    <t>Fangchenggang Jinxi Steel Technology Co., Ltd.</t>
  </si>
  <si>
    <t>防城港津西型钢科技有限公司</t>
  </si>
  <si>
    <t>Qian'an Jiujiang Wire Co., Ltd. [100%]</t>
  </si>
  <si>
    <t>GEM0000177 [100%]</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</si>
  <si>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</si>
  <si>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</si>
  <si>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</si>
  <si>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</si>
  <si>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</si>
  <si>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BOF (2x200-tonne)</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</si>
  <si>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</si>
  <si>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</si>
  <si>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</si>
  <si>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</si>
  <si>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</si>
  <si>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</si>
  <si>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</si>
  <si>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</si>
  <si>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</si>
  <si>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</si>
  <si>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</si>
  <si>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</si>
  <si>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</si>
  <si>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</si>
  <si>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</si>
  <si>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SCN00031-1</t>
  </si>
  <si>
    <t>Guangxi Guigang Iron and Steel Group Co., Ltd. BF expansion</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</si>
  <si>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</si>
  <si>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</si>
  <si>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</si>
  <si>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</si>
  <si>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</si>
  <si>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</si>
  <si>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</si>
  <si>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</si>
  <si>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</si>
  <si>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1 EAF (120-tonne)</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</si>
  <si>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</si>
  <si>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</si>
  <si>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</si>
  <si>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</si>
  <si>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</si>
  <si>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</si>
  <si>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</si>
  <si>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</si>
  <si>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</si>
  <si>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</si>
  <si>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</si>
  <si>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</si>
  <si>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</si>
  <si>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</si>
  <si>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</si>
  <si>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</si>
  <si>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</si>
  <si>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</si>
  <si>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</si>
  <si>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</si>
  <si>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</si>
  <si>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</si>
  <si>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</si>
  <si>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</si>
  <si>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</si>
  <si>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</si>
  <si>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</si>
  <si>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</si>
  <si>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</si>
  <si>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</si>
  <si>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</si>
  <si>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</si>
  <si>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</si>
  <si>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</si>
  <si>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</si>
  <si>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</si>
  <si>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</si>
  <si>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</si>
  <si>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</si>
  <si>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</si>
  <si>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</si>
  <si>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Guangxi Longzhou Yishuo Investment Management Co., Ltd. [100%]</t>
  </si>
  <si>
    <t>GEM0000314 [100%]</t>
  </si>
  <si>
    <t>Guangxi Longzhou Zhongheng Wanhua Industrial Co., Ltd.</t>
  </si>
  <si>
    <t>GEM0000064</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</si>
  <si>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</si>
  <si>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</si>
  <si>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</si>
  <si>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</si>
  <si>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</si>
  <si>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</si>
  <si>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</si>
  <si>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</si>
  <si>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</si>
  <si>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</si>
  <si>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</si>
  <si>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</si>
  <si>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</si>
  <si>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</si>
  <si>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</si>
  <si>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</si>
  <si>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</si>
  <si>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</si>
  <si>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</si>
  <si>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</si>
  <si>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</si>
  <si>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</si>
  <si>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</si>
  <si>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</si>
  <si>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</si>
  <si>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</si>
  <si>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</si>
  <si>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</si>
  <si>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</si>
  <si>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</si>
  <si>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</si>
  <si>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</si>
  <si>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</si>
  <si>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</si>
  <si>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Guangxi Liuzhou Iron and Steel Group Co., Ltd. [75%]; Other [25%]</t>
  </si>
  <si>
    <t>5000047079 [75%]; GEM0000000 [25%]</t>
  </si>
  <si>
    <t>Liuzhou Iron &amp; Steel Co Ltd</t>
  </si>
  <si>
    <t>No. 117 Beique Road, Liuzhou City, Guangxi Zhuang Autonomous Region</t>
  </si>
  <si>
    <t>Liuzhou</t>
  </si>
  <si>
    <t>广西柳州市北雀路117号</t>
  </si>
  <si>
    <t>24.385304, 109.37963</t>
  </si>
  <si>
    <t>https://www.gem.wiki/Liuzhou_Iron_%26_Steel_Co.,_Ltd.(Liuzhou_Base%EF%BC%89plant</t>
  </si>
  <si>
    <t>https://www.gem.wiki/%E6%9F%B3%E5%B7%9E%E9%92%A2%E9%93%81%E8%82%A1%E4%BB%BD%E6%9C%89%E9%99%90%E5%85%AC%E5%8F%B8%EF%BC%88%E6%9F%B3%E5%B7%9E%E6%9C%AC%E9%83%A8%EF%BC%89</t>
  </si>
  <si>
    <t>Plate, continuous rolling medium profile, high-speed wire rod, small profile</t>
  </si>
  <si>
    <t>8 BOF (3x120-tonne, 5x150-tonne)</t>
  </si>
  <si>
    <t>SCN00362</t>
  </si>
  <si>
    <t>广西龙州中恒万华实业有限公司</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</si>
  <si>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</si>
  <si>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</si>
  <si>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</si>
  <si>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</si>
  <si>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</si>
  <si>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</si>
  <si>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</si>
  <si>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</si>
  <si>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</si>
  <si>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</si>
  <si>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</si>
  <si>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</si>
  <si>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</si>
  <si>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</si>
  <si>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</si>
  <si>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</si>
  <si>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</si>
  <si>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</si>
  <si>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</si>
  <si>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</si>
  <si>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</si>
  <si>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</si>
  <si>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</si>
  <si>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</si>
  <si>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</si>
  <si>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</si>
  <si>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</si>
  <si>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</si>
  <si>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</si>
  <si>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</si>
  <si>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</si>
  <si>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</si>
  <si>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</si>
  <si>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( 1x35-tonne, 1x40-tonne,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</si>
  <si>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</si>
  <si>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</si>
  <si>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</si>
  <si>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</si>
  <si>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</si>
  <si>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</si>
  <si>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</si>
  <si>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</si>
  <si>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</si>
  <si>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</si>
  <si>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tools and machinery</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</si>
  <si>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</si>
  <si>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</si>
  <si>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</si>
  <si>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</si>
  <si>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</si>
  <si>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</si>
  <si>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</si>
  <si>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</si>
  <si>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</si>
  <si>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</si>
  <si>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</si>
  <si>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</si>
  <si>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</si>
  <si>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</si>
  <si>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</si>
  <si>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</si>
  <si>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</si>
  <si>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</si>
  <si>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</si>
  <si>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</si>
  <si>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</si>
  <si>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</si>
  <si>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BOF (3x150-tonne)</t>
  </si>
  <si>
    <t>SCN00338-1</t>
  </si>
  <si>
    <t>1 BOF (1x150-tonne),</t>
  </si>
  <si>
    <t>SCN00338-2</t>
  </si>
  <si>
    <t>ironmaking (other)</t>
  </si>
  <si>
    <t>other</t>
  </si>
  <si>
    <t>1 HISmelt</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</si>
  <si>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</si>
  <si>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</si>
  <si>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</si>
  <si>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</si>
  <si>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</si>
  <si>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 (72%) and China Construction Bank Corporation (28%)</t>
  </si>
  <si>
    <t>Guangxi Liuzhou Iron and Steel Group Co., Ltd. [72%]; China Construction Bank Corporation [28%]</t>
  </si>
  <si>
    <t>5000047079 [72%]; 4295863663 [28%]</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</si>
  <si>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</si>
  <si>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</si>
  <si>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</si>
  <si>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</si>
  <si>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</si>
  <si>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</si>
  <si>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</si>
  <si>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</si>
  <si>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SCN00342-1</t>
  </si>
  <si>
    <t>Guangxi Liugang Zhongjin Stainless Steel Co., Ltd. BF expansion</t>
  </si>
  <si>
    <t>广西柳钢中金不锈钢有限公司(500万吨钢一期）</t>
  </si>
  <si>
    <t>sinter plant(1x220㎡)</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</si>
  <si>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</si>
  <si>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</si>
  <si>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</si>
  <si>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</si>
  <si>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</si>
  <si>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</si>
  <si>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</si>
  <si>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</si>
  <si>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</si>
  <si>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</si>
  <si>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</si>
  <si>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Guizhou</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</si>
  <si>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</si>
  <si>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</si>
  <si>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</si>
  <si>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</si>
  <si>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</si>
  <si>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</si>
  <si>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</si>
  <si>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</si>
  <si>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</si>
  <si>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</si>
  <si>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</si>
  <si>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the Ministry of Finance, State Council, and the National Council for Social Security Fund</t>
  </si>
  <si>
    <t>Shougang Group Co Ltd [61.1%]; China Huarong Asset Management Co Ltd [16.2%]; China Xinda Assets Management Ltd [13.2%]; Other [9.6%]</t>
  </si>
  <si>
    <t>4296818551 [61.1%]; 5000008370 [16.2%]; 5035475292 [13.2%]; GEM0000000 [9.6%]</t>
  </si>
  <si>
    <t>Shougang Shuicheng Iron&amp;Steel (Group) Co Ltd</t>
  </si>
  <si>
    <t>Baxi Middle Road, Zhongshan District, Liupanshui City, Guizhou Province</t>
  </si>
  <si>
    <t>Liupanshui</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</si>
  <si>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</si>
  <si>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</si>
  <si>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</si>
  <si>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</si>
  <si>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</si>
  <si>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3 BOF (3x100-tonne)</t>
  </si>
  <si>
    <t>SCN00332</t>
  </si>
  <si>
    <t>Guizhou Hexing Metal Products Co., Ltd.</t>
  </si>
  <si>
    <t>贵州省和兴金属制品有限公司</t>
  </si>
  <si>
    <t>Guizhou Mindong Economic and Trade Co., Ltd. [35%]; Other [65%]</t>
  </si>
  <si>
    <t>GEM0000537 [35%]; GEM0000000 [65%]</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</si>
  <si>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</si>
  <si>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</si>
  <si>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</si>
  <si>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</si>
  <si>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</si>
  <si>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</si>
  <si>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</si>
  <si>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</si>
  <si>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</si>
  <si>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</si>
  <si>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</si>
  <si>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</si>
  <si>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</si>
  <si>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</si>
  <si>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</si>
  <si>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</si>
  <si>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</si>
  <si>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</si>
  <si>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</si>
  <si>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</si>
  <si>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</si>
  <si>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</si>
  <si>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</si>
  <si>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</si>
  <si>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</si>
  <si>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</si>
  <si>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</si>
  <si>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1 EAF（1x70-tonne)</t>
  </si>
  <si>
    <t>SCN00033</t>
  </si>
  <si>
    <t>Guizhou United Iron and Steel (Group) Co., Ltd.</t>
  </si>
  <si>
    <t>贵州联合钢铁（集团）有限公司</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</si>
  <si>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</si>
  <si>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</si>
  <si>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</si>
  <si>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</si>
  <si>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</si>
  <si>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</si>
  <si>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</si>
  <si>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</si>
  <si>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</si>
  <si>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</si>
  <si>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</si>
  <si>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</si>
  <si>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</si>
  <si>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</si>
  <si>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</si>
  <si>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</si>
  <si>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Guizhou Ganglian Industrial Group Co Ltd</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</si>
  <si>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</si>
  <si>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</si>
  <si>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</si>
  <si>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</si>
  <si>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</si>
  <si>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</si>
  <si>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</si>
  <si>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</si>
  <si>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</si>
  <si>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</si>
  <si>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</si>
  <si>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</si>
  <si>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</si>
  <si>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</si>
  <si>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</si>
  <si>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</si>
  <si>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</si>
  <si>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</si>
  <si>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</si>
  <si>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</si>
  <si>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</si>
  <si>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</si>
  <si>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</si>
  <si>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</si>
  <si>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SCN00372</t>
  </si>
  <si>
    <t>Zunyi Changling Special Steel Co., Ltd.</t>
  </si>
  <si>
    <t>遵义长岭特殊钢有限公司</t>
  </si>
  <si>
    <t>Jin Jun'an Investment Group Co., Ltd. [7.7%]; Other [92.3%]</t>
  </si>
  <si>
    <t>GEM0000515 [7.7%]; GEM0000000 [92.3%]</t>
  </si>
  <si>
    <t>GEM0000283</t>
  </si>
  <si>
    <t>贵州省遵义市红花岗区坪桥工业园区</t>
  </si>
  <si>
    <t>27.614947, 106.949752</t>
  </si>
  <si>
    <t>https://www.gem.wiki/Zunyi_Changling_Special_Steel_Co.,_Ltd._plant</t>
  </si>
  <si>
    <t>https://www.gem.wiki/%E9%81%B5%E4%B9%89%E9%95%BF%E5%B2%AD%E7%89%B9%E6%AE%8A%E9%92%A2%E6%9C%89%E9%99%90%E5%85%AC%E5%8F%B8</t>
  </si>
  <si>
    <t>SCN00372-1</t>
  </si>
  <si>
    <t>Zunyi Changling Special Steel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</si>
  <si>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</si>
  <si>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</si>
  <si>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</si>
  <si>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</si>
  <si>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</si>
  <si>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</si>
  <si>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</si>
  <si>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</si>
  <si>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Hebei</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</si>
  <si>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</si>
  <si>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</si>
  <si>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</si>
  <si>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</si>
  <si>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</si>
  <si>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</si>
  <si>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</si>
  <si>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SCN00042</t>
  </si>
  <si>
    <t>Chengde Iron and Steel Group Co., Ltd.</t>
  </si>
  <si>
    <t>承德钢铁集团有限公司</t>
  </si>
  <si>
    <t>Hebei Province State-owned Assets Supervision and Administration Commission 100%</t>
  </si>
  <si>
    <t>Hbis Group Co Ltd [100%]</t>
  </si>
  <si>
    <t>5000022648 [100%]</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</si>
  <si>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</si>
  <si>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</si>
  <si>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</si>
  <si>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</si>
  <si>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</si>
  <si>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</si>
  <si>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bars, wires (wire rods), extra thick plates, thick steel plates, medium plates, hot-rolled sheets, cold-rolled sheets</t>
  </si>
  <si>
    <t>5 BOF (1x100-tonne, 2x120-tonne, 2x150-tonne)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</si>
  <si>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</si>
  <si>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</si>
  <si>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</si>
  <si>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</si>
  <si>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</si>
  <si>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</si>
  <si>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</si>
  <si>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</si>
  <si>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</si>
  <si>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</si>
  <si>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</si>
  <si>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</si>
  <si>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</si>
  <si>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automotive; energy; transport; tools and machinery</t>
  </si>
  <si>
    <t>2 BOF (1x70-tonne, 1 x120-tonne); VEC(1x70-tonne)</t>
  </si>
  <si>
    <t>SCN00060-1</t>
  </si>
  <si>
    <t>Chengde Jianlong Special Steel Co., Ltd. BF expansion</t>
  </si>
  <si>
    <t>sinter plant</t>
  </si>
  <si>
    <t>SCN00060-2</t>
  </si>
  <si>
    <t>Chengde Jianlong Special Steel Co., Ltd. BOF expansion</t>
  </si>
  <si>
    <t>1 BOF (1 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</si>
  <si>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</si>
  <si>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</si>
  <si>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</si>
  <si>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</si>
  <si>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</si>
  <si>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</si>
  <si>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</si>
  <si>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河北省承德市宽城满族自治县板城镇岔沟村2号</t>
  </si>
  <si>
    <t>40.593875, 118.633334</t>
  </si>
  <si>
    <t>https://www.gem.wiki/Chengde_Zhaofeng_Steel_Group_Co.,_Ltd._plant</t>
  </si>
  <si>
    <t>https://www.gem.wiki/%E6%89%BF%E5%BE%B7%E5%85%86%E4%B8%B0%E9%92%A2%E9%93%81%E9%9B%86%E5%9B%A2%E6%9C%89%E9%99%90%E5%85%AC%E5%8F%B8</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</si>
  <si>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</si>
  <si>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</si>
  <si>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</si>
  <si>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</si>
  <si>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</si>
  <si>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</si>
  <si>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</si>
  <si>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40.622466, 118.490845</t>
  </si>
  <si>
    <t>https://www.gem.wiki/Chengde_Shengfeng_Iron_and_Steel_Co.,_Ltd._plant</t>
  </si>
  <si>
    <t>https://www.gem.wiki/%E6%89%BF%E5%BE%B7%E7%9B%9B%E4%B8%B0%E9%92%A2%E9%93%81%E6%9C%89%E9%99%90%E5%85%AC%E5%8F%B8</t>
  </si>
  <si>
    <t>3 BOF (2x35-tonne,1x40-tonne)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</si>
  <si>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</si>
  <si>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</si>
  <si>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</si>
  <si>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</si>
  <si>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</si>
  <si>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</si>
  <si>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</si>
  <si>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</si>
  <si>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</si>
  <si>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</si>
  <si>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</si>
  <si>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</si>
  <si>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</si>
  <si>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SCN00039</t>
  </si>
  <si>
    <t>Handan Iron and Steel Group Co., Ltd.</t>
  </si>
  <si>
    <t>邯郸钢铁集团有限责任公司</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</si>
  <si>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</si>
  <si>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</si>
  <si>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</si>
  <si>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</si>
  <si>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</si>
  <si>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automotive; building and infrastructure; tools and machinery; transport</t>
  </si>
  <si>
    <t>8 BOF (4x100-tonne, 2x120-tonne, 2x260-tonne)</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</si>
  <si>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</si>
  <si>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</si>
  <si>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</si>
  <si>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</si>
  <si>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</si>
  <si>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</si>
  <si>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</si>
  <si>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</si>
  <si>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</si>
  <si>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</si>
  <si>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</si>
  <si>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</si>
  <si>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</si>
  <si>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2 BOF(2x120-tonne)</t>
  </si>
  <si>
    <t>SCN00050-1</t>
  </si>
  <si>
    <t>Hebei Puyang Iron and Steel Co., Ltd. BF and BOF expansion</t>
  </si>
  <si>
    <t>36.733675, 113.925995</t>
  </si>
  <si>
    <t>1 BOF ( 1x140-tonne)</t>
  </si>
  <si>
    <t>SCN00050-2</t>
  </si>
  <si>
    <t>Hebei Puyang Iron and Steel Co., Ltd. BF, BOF and EAF expansion</t>
  </si>
  <si>
    <t>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</si>
  <si>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</si>
  <si>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</si>
  <si>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</si>
  <si>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</si>
  <si>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</si>
  <si>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</si>
  <si>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</si>
  <si>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</si>
  <si>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</si>
  <si>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</si>
  <si>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</si>
  <si>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</si>
  <si>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</si>
  <si>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</si>
  <si>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</si>
  <si>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</si>
  <si>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</si>
  <si>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</si>
  <si>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</si>
  <si>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</si>
  <si>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</si>
  <si>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</si>
  <si>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</si>
  <si>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</si>
  <si>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</si>
  <si>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</si>
  <si>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</si>
  <si>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4 BOF (3x35-tonne, 1x120-tonne)</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</si>
  <si>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</si>
  <si>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</si>
  <si>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</si>
  <si>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</si>
  <si>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</si>
  <si>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</si>
  <si>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</si>
  <si>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</si>
  <si>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</si>
  <si>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</si>
  <si>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</si>
  <si>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</si>
  <si>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</si>
  <si>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</si>
  <si>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</si>
  <si>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</si>
  <si>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</si>
  <si>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</si>
  <si>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</si>
  <si>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</si>
  <si>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</si>
  <si>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</si>
  <si>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</si>
  <si>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</si>
  <si>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</si>
  <si>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</si>
  <si>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</si>
  <si>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</si>
  <si>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</si>
  <si>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</si>
  <si>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Wire rod</t>
  </si>
  <si>
    <t>SCN00067-2</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</si>
  <si>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</si>
  <si>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</si>
  <si>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</si>
  <si>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</si>
  <si>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</si>
  <si>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[49%]; Gangfu (China) Co., Ltd. [39.8%]; Other [11.2%]</t>
  </si>
  <si>
    <t>GEM0000319 [49%]; GEM0000309 [39.8%]; GEM0000000 [11.2%]</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</si>
  <si>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</si>
  <si>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</si>
  <si>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</si>
  <si>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</si>
  <si>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</si>
  <si>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</si>
  <si>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</si>
  <si>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</si>
  <si>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SCN00068-1</t>
  </si>
  <si>
    <t>Hebei Yongyang Special Steel Group Co., Ltd. BF and EAF expansion</t>
  </si>
  <si>
    <t>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</si>
  <si>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</si>
  <si>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</si>
  <si>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</si>
  <si>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</si>
  <si>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</si>
  <si>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CSCEC Rongdong Investment Holding Co., Ltd. [90%]; Other [10%]</t>
  </si>
  <si>
    <t>GEM0000529 [90%]; GEM0000000 [10%]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</si>
  <si>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</si>
  <si>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</si>
  <si>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</si>
  <si>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</si>
  <si>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</si>
  <si>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</si>
  <si>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</si>
  <si>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</si>
  <si>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</si>
  <si>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</si>
  <si>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</si>
  <si>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</si>
  <si>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Hebei Puyang Industrial Group Co., Ltd. [33.2%]; LONGXIANG HOLDINGS LIMITED [17.9%]; Other [49%]</t>
  </si>
  <si>
    <t>GEM0000530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</si>
  <si>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</si>
  <si>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</si>
  <si>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</si>
  <si>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</si>
  <si>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</si>
  <si>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</si>
  <si>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</si>
  <si>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2 BOF (2x60-tonne)</t>
  </si>
  <si>
    <t>SCN00070-1</t>
  </si>
  <si>
    <t>Hebei Xin Wu'an Steel Group Wen'an Iron and Steel Co., Ltd. BF and BOF expansion</t>
  </si>
  <si>
    <t>河北省邯郸市武安市工业园</t>
  </si>
  <si>
    <t>36.725792, 114.239714</t>
  </si>
  <si>
    <t>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</si>
  <si>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</si>
  <si>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</si>
  <si>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</si>
  <si>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</si>
  <si>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</si>
  <si>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Hebei Taihang Iron and Steel Group Co., Ltd. [100%]</t>
  </si>
  <si>
    <t>GEM0000082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</si>
  <si>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</si>
  <si>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</si>
  <si>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</si>
  <si>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</si>
  <si>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</si>
  <si>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</si>
  <si>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</si>
  <si>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</si>
  <si>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</si>
  <si>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</si>
  <si>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</si>
  <si>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</si>
  <si>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</si>
  <si>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</si>
  <si>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</si>
  <si>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</si>
  <si>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</si>
  <si>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</si>
  <si>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</si>
  <si>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</si>
  <si>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</si>
  <si>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</si>
  <si>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</si>
  <si>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</si>
  <si>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</si>
  <si>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</si>
  <si>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</si>
  <si>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</si>
  <si>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</si>
  <si>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</si>
  <si>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</si>
  <si>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</si>
  <si>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</si>
  <si>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</si>
  <si>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</si>
  <si>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</si>
  <si>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3 BOF (3x60-tonne)</t>
  </si>
  <si>
    <t>SCN00074-1</t>
  </si>
  <si>
    <t>Hebei Xin Wu'an Steel Group Hongrong Iron and Steel Co., Ltd. BF expansion</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</si>
  <si>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</si>
  <si>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</si>
  <si>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</si>
  <si>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</si>
  <si>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</si>
  <si>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</si>
  <si>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</si>
  <si>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</si>
  <si>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</si>
  <si>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</si>
  <si>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</si>
  <si>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</si>
  <si>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</si>
  <si>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</si>
  <si>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</si>
  <si>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automotive; building and infrastructure; tools and machinery</t>
  </si>
  <si>
    <t>3 BOF (1x40-tonne, 2x120-tonne)</t>
  </si>
  <si>
    <t>SCN00075-1</t>
  </si>
  <si>
    <t>Hebei Xinjin Iron and Steel Co., Ltd. BF expansion</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</si>
  <si>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</si>
  <si>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</si>
  <si>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</si>
  <si>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</si>
  <si>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</si>
  <si>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</si>
  <si>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</si>
  <si>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</si>
  <si>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</si>
  <si>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</si>
  <si>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</si>
  <si>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</si>
  <si>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</si>
  <si>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</si>
  <si>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</si>
  <si>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</si>
  <si>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</si>
  <si>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</si>
  <si>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</si>
  <si>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</si>
  <si>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</si>
  <si>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36.631491, 113.968635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</si>
  <si>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</si>
  <si>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</si>
  <si>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</si>
  <si>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SCN00293</t>
  </si>
  <si>
    <t>Hebei Taihang Iron and Steel Group Co., Ltd.</t>
  </si>
  <si>
    <t>河北太行钢铁集团有限公司（一期高炉）</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</si>
  <si>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</si>
  <si>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</si>
  <si>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</si>
  <si>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</si>
  <si>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</si>
  <si>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</si>
  <si>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</si>
  <si>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Sinter plant (2x300m2)</t>
  </si>
  <si>
    <t>SCN00293-1</t>
  </si>
  <si>
    <t>Hebei Taihang Iron and Steel Group Co., Ltd. BOF expansion</t>
  </si>
  <si>
    <t>河北太行钢铁集团有限公司（一期转炉）</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</si>
  <si>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</si>
  <si>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</si>
  <si>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</si>
  <si>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</si>
  <si>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</si>
  <si>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</si>
  <si>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</si>
  <si>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</si>
  <si>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</si>
  <si>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</si>
  <si>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36.685881, 113.837073</t>
  </si>
  <si>
    <t>https://www.gem.wiki/Hangang_Longshan_Iron_and_Steel_Co.,_Ltd._plant</t>
  </si>
  <si>
    <t>https://www.gem.wiki/%E9%82%AF%E9%92%A2%E9%BE%99%E5%B1%B1%E9%92%A2%E9%93%81%E6%9C%89%E9%99%90%E5%85%AC%E5%8F%B8</t>
  </si>
  <si>
    <t>3 BOF (1x250-tonne, 2x100-tonne)</t>
  </si>
  <si>
    <t>SCN00318</t>
  </si>
  <si>
    <t>Hebei Longfengshan Casting Co., Ltd.</t>
  </si>
  <si>
    <t>河北龙凤山铸业有限公司</t>
  </si>
  <si>
    <t>Wu'an Longfengshan Metallurgical Industry Co., Ltd.</t>
  </si>
  <si>
    <t>武安市龙凤山冶金工业有限公司</t>
  </si>
  <si>
    <t>China Development Bank 9.93%</t>
  </si>
  <si>
    <t>CDB Development Fund Co Ltd [9.9%]; Other [90.1%]</t>
  </si>
  <si>
    <t>5047105672 [9.9%]; GEM0000000 [90.1%]</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</si>
  <si>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</si>
  <si>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</si>
  <si>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</si>
  <si>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</si>
  <si>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</si>
  <si>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</si>
  <si>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semi-finished</t>
  </si>
  <si>
    <t>high-purity pig iron, ultra-high-purity pig iron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</si>
  <si>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</si>
  <si>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</si>
  <si>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</si>
  <si>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</si>
  <si>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</si>
  <si>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</si>
  <si>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</si>
  <si>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BOF (2x110-tonne)</t>
  </si>
  <si>
    <t>SCN00341-1</t>
  </si>
  <si>
    <t>Jinan Iron &amp; Steel Group Co., Ltd.(phase2) BF and BOF expansion</t>
  </si>
  <si>
    <t>冀南钢铁集团有限公司(二期）</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</si>
  <si>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</si>
  <si>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</si>
  <si>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</si>
  <si>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</si>
  <si>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</si>
  <si>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</si>
  <si>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</si>
  <si>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</si>
  <si>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</si>
  <si>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</si>
  <si>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</si>
  <si>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</si>
  <si>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</si>
  <si>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</si>
  <si>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</si>
  <si>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</si>
  <si>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</si>
  <si>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</si>
  <si>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</si>
  <si>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</si>
  <si>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</si>
  <si>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</si>
  <si>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</si>
  <si>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</si>
  <si>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tools and machinery; transport</t>
  </si>
  <si>
    <t>3 BOF (3x180-tonne)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</si>
  <si>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</si>
  <si>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</si>
  <si>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</si>
  <si>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</si>
  <si>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</si>
  <si>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</si>
  <si>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</si>
  <si>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</si>
  <si>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</si>
  <si>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</si>
  <si>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</si>
  <si>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</si>
  <si>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</si>
  <si>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BOF (4x80-tonne)</t>
  </si>
  <si>
    <t>SCN00348</t>
  </si>
  <si>
    <t>Tangshan Guotang Steel Co., Ltd.（phase 1)</t>
  </si>
  <si>
    <t>唐山国堂钢铁有限公司(一期）</t>
  </si>
  <si>
    <t>Guotao Co., Ltd. (Hong Kong) [60.9%]; Tangshan GUOYI SPECIAL Steel Co., Ltd. [20%]; Yushan (Beijing) Metallurgical Investment Co., Ltd. [19.1%]</t>
  </si>
  <si>
    <t>GEM0000538 [60.9%]; GEM0000522 [20%]; GEM0000437 [19.1%]</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</si>
  <si>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</si>
  <si>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</si>
  <si>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</si>
  <si>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</si>
  <si>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</si>
  <si>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</si>
  <si>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</si>
  <si>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</si>
  <si>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BOF (1x150-tonne)；sinter plant(1x300㎡)</t>
  </si>
  <si>
    <t>SCN00348-1</t>
  </si>
  <si>
    <t>Tangshan Guotang Steel Co., Ltd. (phase 2) BF and BOF expansion</t>
  </si>
  <si>
    <t>唐山国堂钢铁有限公司（二期）</t>
  </si>
  <si>
    <t>1 BOF (1x150-tonne)；sinter plant(1x240㎡)</t>
  </si>
  <si>
    <t>SCN00090</t>
  </si>
  <si>
    <t>Qinhuangdao Hongxing Iron and Steel Co., Ltd.</t>
  </si>
  <si>
    <t>秦皇岛宏兴钢铁有限公司</t>
  </si>
  <si>
    <t>Changli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</si>
  <si>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</si>
  <si>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</si>
  <si>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</si>
  <si>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</si>
  <si>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</si>
  <si>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</si>
  <si>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</si>
  <si>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</si>
  <si>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</si>
  <si>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</si>
  <si>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</si>
  <si>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BOF (2x65-tonne, 2x100-tonne)</t>
  </si>
  <si>
    <t>SCN00090-1</t>
  </si>
  <si>
    <t>Qinhuangdao Hongxing Iron and Steel Co., Ltd. BF and BOF expansion</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</si>
  <si>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</si>
  <si>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</si>
  <si>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</si>
  <si>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</si>
  <si>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</si>
  <si>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</si>
  <si>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</si>
  <si>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</si>
  <si>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</si>
  <si>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</si>
  <si>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</si>
  <si>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</si>
  <si>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BOF (2x60-tonne), 2 sinter plant(180m2)</t>
  </si>
  <si>
    <t>SCN00340-1</t>
  </si>
  <si>
    <t>Qinhuangdao Baigong Steel Co., Ltd. BOF and EAF expansion</t>
  </si>
  <si>
    <t>electric, oxygen</t>
  </si>
  <si>
    <t>BOF, EAF</t>
  </si>
  <si>
    <t>1 BOF (1x100-tonne), 1 EAF (1x50-tonne)</t>
  </si>
  <si>
    <t>SCN00389</t>
  </si>
  <si>
    <t>Hebei Anfeng Iron &amp; Steel Co., Ltd.</t>
  </si>
  <si>
    <t>河北安丰钢铁集团有限公司</t>
  </si>
  <si>
    <t>Hebei Anfeng Iron &amp; Steel Co., Ltd. [100%]</t>
  </si>
  <si>
    <t>GEM0000475 [100%]</t>
  </si>
  <si>
    <t>GEM0000475</t>
  </si>
  <si>
    <t>Jing'an Town, Changli County, Qinhuangdao City, Hebei Province</t>
  </si>
  <si>
    <t>河北省秦皇岛市昌黎县靖安镇</t>
  </si>
  <si>
    <t>39.658490, 118.894804</t>
  </si>
  <si>
    <t>https://www.gem.wiki/Hebei_Anfeng_Iron_%26_Steel_Co.,_Ltd.</t>
  </si>
  <si>
    <t>https://www.gem.wiki/%E6%B2%B3%E5%8C%97%E5%AE%89%E4%B8%B0%E9%92%A2%E9%93%81%E9%9B%86%E5%9B%A2%E6%9C%89%E9%99%90%E5%85%AC%E5%8F%B8</t>
  </si>
  <si>
    <t>hot rolled products, cold rolled products, coated steel products</t>
  </si>
  <si>
    <t>automotive; buildings and infrastructure; tools and machinery</t>
  </si>
  <si>
    <t>5 BOF (2x100-tonne, 3x150-tonne)</t>
  </si>
  <si>
    <t>SCN00040</t>
  </si>
  <si>
    <t>Shijiazhuang Iron &amp; Steel Co., Ltd.</t>
  </si>
  <si>
    <t>石家庄钢铁有限责任公司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</si>
  <si>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</si>
  <si>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</si>
  <si>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</si>
  <si>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</si>
  <si>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</si>
  <si>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</si>
  <si>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</si>
  <si>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</si>
  <si>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</si>
  <si>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</si>
  <si>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2 BOF (2x60-tonne); 1 EAF (1x60-tonne)</t>
  </si>
  <si>
    <t>SCN00057</t>
  </si>
  <si>
    <t>Jingye Iron and Steel Co., Ltd.</t>
  </si>
  <si>
    <t>敬业钢铁有限公司</t>
  </si>
  <si>
    <t>Hebei Jingye Iron and Steel Co., Ltd.</t>
  </si>
  <si>
    <t>河北敬业钢铁有限公司</t>
  </si>
  <si>
    <t>Nandian Town, Pingshan County, Shijiazhuang City, Hebei Province</t>
  </si>
  <si>
    <t>河北省石家庄市平山县南甸镇</t>
  </si>
  <si>
    <t>38.391372, 114.139998</t>
  </si>
  <si>
    <t>https://www.gem.wiki/Jingye_Iron_and_Steel_Co.,_Ltd._plant</t>
  </si>
  <si>
    <t>https://www.gem.wiki/%E6%95%AC%E4%B8%9A%E9%92%A2%E9%93%81%E6%9C%89%E9%99%90%E5%85%AC%E5%8F%B8</t>
  </si>
  <si>
    <t>rebar, medium and heavy plate, hot coiled plate, cold rolled plate, galvanized plate, color coated plate, round steel, special-shaped steel, section steel, wire rod, rail</t>
  </si>
  <si>
    <t>7 BOF (4x50-tonne, 3x150-tonne )</t>
  </si>
  <si>
    <t>SCN00057-1</t>
  </si>
  <si>
    <t>Jingye Iron and Steel Co., Ltd. BF expansion B</t>
  </si>
  <si>
    <t>SCN00057-2</t>
  </si>
  <si>
    <t>Jingye Iron and Steel Co., Ltd. BF expansion C</t>
  </si>
  <si>
    <t>SCN00057-3</t>
  </si>
  <si>
    <t>Jingye Iron and Steel Co., Ltd. BOF expansion</t>
  </si>
  <si>
    <t>SCN00093</t>
  </si>
  <si>
    <t>Xinji Aosen Iron and Steel Group Co., Ltd.</t>
  </si>
  <si>
    <t>辛集市澳森钢铁集团有限公司</t>
  </si>
  <si>
    <t>Xinji Aosen Iron &amp; Steel Co., Ltd.</t>
  </si>
  <si>
    <t>辛集市澳森钢铁有限公司</t>
  </si>
  <si>
    <t>Xinji Aosen Iron and Steel Group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</si>
  <si>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</si>
  <si>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</si>
  <si>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</si>
  <si>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</si>
  <si>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</si>
  <si>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</si>
  <si>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</si>
  <si>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BOF (3x120-tonne)</t>
  </si>
  <si>
    <t>SCN00093-1</t>
  </si>
  <si>
    <t>Xinji Aosen Iron and Steel Group Co., Ltd. BF expansion</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</si>
  <si>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</si>
  <si>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</si>
  <si>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</si>
  <si>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</si>
  <si>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</si>
  <si>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</si>
  <si>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</si>
  <si>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</si>
  <si>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</si>
  <si>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</si>
  <si>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</si>
  <si>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</si>
  <si>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SCN00037</t>
  </si>
  <si>
    <t>Qian'an Zhayi Steel Group Co., Ltd.</t>
  </si>
  <si>
    <t>迁安轧—钢铁集团有限公司</t>
  </si>
  <si>
    <t>Qian'an United Steel Rolling Yiliancheng Steel Co., Ltd.</t>
  </si>
  <si>
    <t>迁安联钢轧一联成钢铁有限公司</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</si>
  <si>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</si>
  <si>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</si>
  <si>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</si>
  <si>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</si>
  <si>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</si>
  <si>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</si>
  <si>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</si>
  <si>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</si>
  <si>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hot rolled coils, hot rolled medium wide band steel</t>
  </si>
  <si>
    <t>1 BOF (1x160-tonne)</t>
  </si>
  <si>
    <t>SCN00037-1</t>
  </si>
  <si>
    <t>Qian'an Zhayi Steel Group Co., Ltd. EAF expansion</t>
  </si>
  <si>
    <t>2 EAF (2x100-tonne)</t>
  </si>
  <si>
    <t>SCN00038</t>
  </si>
  <si>
    <t>Tangshan Iron and Steel Group Co., Ltd.</t>
  </si>
  <si>
    <t>唐山钢铁集团有限责任公司</t>
  </si>
  <si>
    <t>Tangshan Steel Works (predecessor)</t>
  </si>
  <si>
    <t>唐山制钢所</t>
  </si>
  <si>
    <t>Hebei Province State-owned Assets Supervision and Administration Commission 92.99%, SASAC 6.87%; other shares held by Zhoushan City Finance Bureau and Zhejiang Province Finance Bureau</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</si>
  <si>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</si>
  <si>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</si>
  <si>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</si>
  <si>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</si>
  <si>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</si>
  <si>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</si>
  <si>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</si>
  <si>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5 BOF (2x55-tonne, 3x150-tonne)；Sinter plant(1x360m2, 1x265m2, 2x210m2)</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</si>
  <si>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</si>
  <si>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</si>
  <si>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</si>
  <si>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</si>
  <si>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</si>
  <si>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</si>
  <si>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</si>
  <si>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</si>
  <si>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</si>
  <si>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</si>
  <si>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</si>
  <si>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</si>
  <si>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</si>
  <si>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</si>
  <si>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</si>
  <si>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</si>
  <si>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</si>
  <si>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</si>
  <si>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</si>
  <si>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</si>
  <si>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</si>
  <si>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</si>
  <si>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</si>
  <si>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</si>
  <si>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</si>
  <si>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</si>
  <si>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</si>
  <si>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</si>
  <si>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5 BOF (5x210-tonne)</t>
  </si>
  <si>
    <t>SCN00045</t>
  </si>
  <si>
    <t>Tangshan Donghua Iron &amp; Steel Enterprise Group Co., Ltd.</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</si>
  <si>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</si>
  <si>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</si>
  <si>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</si>
  <si>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</si>
  <si>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</si>
  <si>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</si>
  <si>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</si>
  <si>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</si>
  <si>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</si>
  <si>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2 BOF (1#120-tonne, 2#150-tonne)</t>
  </si>
  <si>
    <t>SCN00045-1</t>
  </si>
  <si>
    <t>Tangshan Donghua Iron &amp; Steel Enterprise Group Co., Ltd. BF BOF and EAF expansion</t>
  </si>
  <si>
    <t>2 BOF (1x120-tonne, 1x150-tonne); 2 EAF (2x110-tonne)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</si>
  <si>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</si>
  <si>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</si>
  <si>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</si>
  <si>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</si>
  <si>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</si>
  <si>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</si>
  <si>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</si>
  <si>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</si>
  <si>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</si>
  <si>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</si>
  <si>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</si>
  <si>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</si>
  <si>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2 BOF (2x120-tonne ); sinter plant (3x200m2, 4x96m2)</t>
  </si>
  <si>
    <t>SCN00046-1</t>
  </si>
  <si>
    <t>Tangshan Ruifeng Iron and Steel (Group) Co., Ltd. BF and BOF expansion</t>
  </si>
  <si>
    <t>1 BOF (1x210-tonne ); sinter plant (1x384m2, 3x200m2)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</si>
  <si>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</si>
  <si>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</si>
  <si>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</si>
  <si>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</si>
  <si>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</si>
  <si>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</si>
  <si>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</si>
  <si>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</si>
  <si>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</si>
  <si>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</si>
  <si>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</si>
  <si>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</si>
  <si>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7 BOF (2x50-tonne, 2x80-tonne, 3x100-tonne)</t>
  </si>
  <si>
    <t>SCN00047-1</t>
  </si>
  <si>
    <t>Qian'an Jiujiang Wire Co., Ltd. BF and EAF expansion</t>
  </si>
  <si>
    <t>4 EAF (3x100-tonne, 1x105-tonne)</t>
  </si>
  <si>
    <t>SCN00048</t>
  </si>
  <si>
    <t>Hebei Yanshan Iron and Steel Group Co., Ltd.</t>
  </si>
  <si>
    <t>河北燕山钢铁集团有限公司</t>
  </si>
  <si>
    <t>Qian'an Liangang Yanshan Iron and Steel Co., Ltd.; Tangshan Great Wall Iron and Steel Group Yanshan Iron and Steel Co., Ltd.; Hebei Iron and Steel Group Yanshan Iron and Steel Co., Ltd.</t>
  </si>
  <si>
    <t>唐山燕山钢铁有限公司</t>
  </si>
  <si>
    <t>Hebei Yanshan Iron and Steel Group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</si>
  <si>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</si>
  <si>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</si>
  <si>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</si>
  <si>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</si>
  <si>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</si>
  <si>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</si>
  <si>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</si>
  <si>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</si>
  <si>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4 BOF (4x180-tonne)</t>
  </si>
  <si>
    <t>SCN00048-1</t>
  </si>
  <si>
    <t>Hebei Yanshan Iron and Steel Group Co., Ltd. EAF expansion</t>
  </si>
  <si>
    <t>39.925508, 118.672757</t>
  </si>
  <si>
    <t>1 EAF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</si>
  <si>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</si>
  <si>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</si>
  <si>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</si>
  <si>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</si>
  <si>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</si>
  <si>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</si>
  <si>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</si>
  <si>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</si>
  <si>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</si>
  <si>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</si>
  <si>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</si>
  <si>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</si>
  <si>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</si>
  <si>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</si>
  <si>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3 BOF (1x100-tonne, 2x120-tonne)</t>
  </si>
  <si>
    <t>SCN00049-1</t>
  </si>
  <si>
    <t>Tangshan Songting Iron &amp; Steel Co., Ltd. BF expansion</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</si>
  <si>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</si>
  <si>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</si>
  <si>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</si>
  <si>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</si>
  <si>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</si>
  <si>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</si>
  <si>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</si>
  <si>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</si>
  <si>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</si>
  <si>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</si>
  <si>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</si>
  <si>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</si>
  <si>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</si>
  <si>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</si>
  <si>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</si>
  <si>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</si>
  <si>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</si>
  <si>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</si>
  <si>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</si>
  <si>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</si>
  <si>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</si>
  <si>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</si>
  <si>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</si>
  <si>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</si>
  <si>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</si>
  <si>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5 BOF(3 x75-tonne, 2x150-tonne )</t>
  </si>
  <si>
    <t>SCN00055-1</t>
  </si>
  <si>
    <t>Tangshan Ganglu Iron and Steel Co., Ltd. BF and BOF expansion</t>
  </si>
  <si>
    <t>1 BOF (1 x180-tonne)</t>
  </si>
  <si>
    <t>SCN00055-2</t>
  </si>
  <si>
    <t>1 BOF (1 x120-tonne)</t>
  </si>
  <si>
    <t>SCN00055-3</t>
  </si>
  <si>
    <t>Tangshan Ganglu Iron and Steel Co., Ltd. BF expansion</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</si>
  <si>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</si>
  <si>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</si>
  <si>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</si>
  <si>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</si>
  <si>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</si>
  <si>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</si>
  <si>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</si>
  <si>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</si>
  <si>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</si>
  <si>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</si>
  <si>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</si>
  <si>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</si>
  <si>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</si>
  <si>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</si>
  <si>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6 BOF (5 x120-tonne, 1x130-tonne)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</si>
  <si>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</si>
  <si>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</si>
  <si>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</si>
  <si>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</si>
  <si>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</si>
  <si>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</si>
  <si>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</si>
  <si>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</si>
  <si>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</si>
  <si>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</si>
  <si>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</si>
  <si>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</si>
  <si>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</si>
  <si>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</si>
  <si>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</si>
  <si>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</si>
  <si>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</si>
  <si>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</si>
  <si>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</si>
  <si>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</si>
  <si>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</si>
  <si>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</si>
  <si>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</si>
  <si>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</si>
  <si>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</si>
  <si>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</si>
  <si>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</si>
  <si>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</si>
  <si>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</si>
  <si>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</si>
  <si>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</si>
  <si>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</si>
  <si>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</si>
  <si>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</si>
  <si>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</si>
  <si>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</si>
  <si>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</si>
  <si>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</si>
  <si>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</si>
  <si>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</si>
  <si>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</si>
  <si>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</si>
  <si>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</si>
  <si>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</si>
  <si>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</si>
  <si>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</si>
  <si>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</si>
  <si>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</si>
  <si>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</si>
  <si>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</si>
  <si>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</si>
  <si>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</si>
  <si>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</si>
  <si>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</si>
  <si>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</si>
  <si>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</si>
  <si>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</si>
  <si>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</si>
  <si>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</si>
  <si>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</si>
  <si>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</si>
  <si>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</si>
  <si>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</si>
  <si>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</si>
  <si>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BOF (1x60-tonne, 2x120-tonne)；4 sinter plants(4x120㎡)</t>
  </si>
  <si>
    <t>SCN00065-1</t>
  </si>
  <si>
    <t>Tangshan Fengnan District Jing'an Iron and Steel Co., Ltd. BOF expansion</t>
  </si>
  <si>
    <t>1 BOF (1x160-tonne); 2 sinter plant (2x240㎡)</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</si>
  <si>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</si>
  <si>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</si>
  <si>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</si>
  <si>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</si>
  <si>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</si>
  <si>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</si>
  <si>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</si>
  <si>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</si>
  <si>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</si>
  <si>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</si>
  <si>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</si>
  <si>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</si>
  <si>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</si>
  <si>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</si>
  <si>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</si>
  <si>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</si>
  <si>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</si>
  <si>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</si>
  <si>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</si>
  <si>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</si>
  <si>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</si>
  <si>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</si>
  <si>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</si>
  <si>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</si>
  <si>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</si>
  <si>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</si>
  <si>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</si>
  <si>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</si>
  <si>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</si>
  <si>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</si>
  <si>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</si>
  <si>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</si>
  <si>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</si>
  <si>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</si>
  <si>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</si>
  <si>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</si>
  <si>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</si>
  <si>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</si>
  <si>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</si>
  <si>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</si>
  <si>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</si>
  <si>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</si>
  <si>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</si>
  <si>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</si>
  <si>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</si>
  <si>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</si>
  <si>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</si>
  <si>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</si>
  <si>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</si>
  <si>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</si>
  <si>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</si>
  <si>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</si>
  <si>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</si>
  <si>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</si>
  <si>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</si>
  <si>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</si>
  <si>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4 BOF (2x80-tonne, 2x120-tonne)</t>
  </si>
  <si>
    <t>SCN00080-1</t>
  </si>
  <si>
    <t>Hebei Xinda Iron and Steel Group Co., Ltd. BF and BOF expansion</t>
  </si>
  <si>
    <t>SCN00081</t>
  </si>
  <si>
    <t>Tangshan Fengnan Kaiheng Iron and Steel Co., Ltd.</t>
  </si>
  <si>
    <t>唐山市丰南区凯恒钢铁有限公司</t>
  </si>
  <si>
    <t>Tangshan Fengnan Kaiheng Iron and Steel Co., Ltd. [100%]</t>
  </si>
  <si>
    <t>GEM0000219 [100%]</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</si>
  <si>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</si>
  <si>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</si>
  <si>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</si>
  <si>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</si>
  <si>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</si>
  <si>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</si>
  <si>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</si>
  <si>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</si>
  <si>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</si>
  <si>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</si>
  <si>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</si>
  <si>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</si>
  <si>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</si>
  <si>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</si>
  <si>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</si>
  <si>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</si>
  <si>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</si>
  <si>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</si>
  <si>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</si>
  <si>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</si>
  <si>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</si>
  <si>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</si>
  <si>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</si>
  <si>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</si>
  <si>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</si>
  <si>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</si>
  <si>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</si>
  <si>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</si>
  <si>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</si>
  <si>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</si>
  <si>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</si>
  <si>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</si>
  <si>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</si>
  <si>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4 BOF (2x50-tonne, 2x60-tonne)</t>
  </si>
  <si>
    <t>SCN00083-1</t>
  </si>
  <si>
    <t>Hebei Rongxin Steel Co., Ltd. BF and BOF expansion</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</si>
  <si>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</si>
  <si>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</si>
  <si>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</si>
  <si>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</si>
  <si>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</si>
  <si>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</si>
  <si>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</si>
  <si>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</si>
  <si>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</si>
  <si>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</si>
  <si>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</si>
  <si>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</si>
  <si>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SCN00084-1</t>
  </si>
  <si>
    <t>Tangshan Donghai Iron and Steel Group Co., Ltd. BF expansion</t>
  </si>
  <si>
    <t>sinter plant (1x210m2)</t>
  </si>
  <si>
    <t>SCN00085</t>
  </si>
  <si>
    <t>Tangshan Chunxing Special Steel Co., Ltd.</t>
  </si>
  <si>
    <t>唐山市春兴特种钢有限公司</t>
  </si>
  <si>
    <t>Tangshan Chunxing Steelmaking Co., Ltd.</t>
  </si>
  <si>
    <t>唐山市春兴炼钢有限公司</t>
  </si>
  <si>
    <t>Tangshan Donghua Iron &amp; Steel Enterprise Group Co., Ltd. [84.2%]; Other [15.8%]</t>
  </si>
  <si>
    <t>5072823768 [84.2%]; GEM0000000 [15.8%]</t>
  </si>
  <si>
    <t>GEM0000215</t>
  </si>
  <si>
    <t>Gufan Road, Guye District, Tangshan City, Hebei Province</t>
  </si>
  <si>
    <t>河北省唐山市古冶区大庄坨乡黑鸭子村</t>
  </si>
  <si>
    <t>39.676326, 118.427914</t>
  </si>
  <si>
    <t>https://www.gem.wiki/Tangshan_Chunxing_Special_Steel_Co.,_Ltd._plant</t>
  </si>
  <si>
    <t>https://www.gem.wiki/%E5%94%90%E5%B1%B1%E5%B8%82%E6%98%A5%E5%85%B4%E7%89%B9%E7%A7%8D%E9%92%A2%E6%9C%89%E9%99%90%E5%85%AC%E5%8F%B8</t>
  </si>
  <si>
    <t>strip steel, hot-rolled steel bars (coils) for reinforced concrete, billets</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</si>
  <si>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</si>
  <si>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</si>
  <si>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</si>
  <si>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</si>
  <si>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</si>
  <si>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</si>
  <si>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</si>
  <si>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</si>
  <si>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</si>
  <si>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</si>
  <si>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</si>
  <si>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</si>
  <si>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</si>
  <si>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</si>
  <si>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</si>
  <si>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</si>
  <si>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</si>
  <si>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</si>
  <si>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</si>
  <si>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</si>
  <si>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</si>
  <si>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</si>
  <si>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</si>
  <si>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</si>
  <si>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</si>
  <si>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</si>
  <si>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</si>
  <si>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</si>
  <si>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</si>
  <si>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</si>
  <si>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</si>
  <si>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</si>
  <si>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</si>
  <si>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</si>
  <si>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</si>
  <si>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</si>
  <si>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</si>
  <si>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</si>
  <si>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</si>
  <si>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</si>
  <si>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</si>
  <si>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</si>
  <si>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</si>
  <si>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</si>
  <si>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</si>
  <si>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</si>
  <si>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</si>
  <si>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</si>
  <si>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</si>
  <si>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</si>
  <si>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</si>
  <si>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</si>
  <si>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</si>
  <si>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</si>
  <si>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</si>
  <si>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</si>
  <si>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</si>
  <si>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</si>
  <si>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</si>
  <si>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</si>
  <si>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</si>
  <si>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</si>
  <si>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</si>
  <si>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</si>
  <si>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</si>
  <si>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</si>
  <si>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</si>
  <si>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BOF (2x172-tonne)</t>
  </si>
  <si>
    <t>SCN00278-1</t>
  </si>
  <si>
    <t>Hebei Zongheng Group Fengnan Iron &amp; Steel Co., Ltd. BF and BOF expansion</t>
  </si>
  <si>
    <t>2 BOF (2x173-tonne)</t>
  </si>
  <si>
    <t>SCN00283</t>
  </si>
  <si>
    <t>Hbis Laoting Steel Co., Ltd.</t>
  </si>
  <si>
    <t>河钢乐亭钢铁有限公司（唐钢新区）</t>
  </si>
  <si>
    <t>唐钢新区</t>
  </si>
  <si>
    <t>State-owned Assets Supervision and Administration Commission of Hebei Provincial People's Governm</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</si>
  <si>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</si>
  <si>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</si>
  <si>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</si>
  <si>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</si>
  <si>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</si>
  <si>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</si>
  <si>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5 BF (3x100-tonne, 2x200-tonne)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</si>
  <si>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</si>
  <si>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</si>
  <si>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</si>
  <si>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</si>
  <si>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</si>
  <si>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</si>
  <si>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</si>
  <si>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</si>
  <si>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</si>
  <si>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</si>
  <si>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</si>
  <si>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</si>
  <si>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</si>
  <si>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</si>
  <si>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</si>
  <si>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</si>
  <si>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</si>
  <si>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</si>
  <si>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</si>
  <si>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BOF (2x140-tonne)</t>
  </si>
  <si>
    <t>SCN00296</t>
  </si>
  <si>
    <t>Hebei Tangyin Iron and Steel Co., Ltd.（Caofeidian)</t>
  </si>
  <si>
    <t>河北唐银钢铁有限公司（曹妃甸）</t>
  </si>
  <si>
    <t>Caofeidian Small and Medium-sized Enterprise Park, Tangshan City, Hebei Province</t>
  </si>
  <si>
    <t>河北省唐山市曹妃甸中小企业园区</t>
  </si>
  <si>
    <t>39.160401, 118.429806</t>
  </si>
  <si>
    <t>https://www.gem.wiki/Hebei_Tangyin_Iron_and_Steel_Co.,_Ltd.(Caofeidian)_plant</t>
  </si>
  <si>
    <t>https://www.gem.wiki/%E6%B2%B3%E5%8C%97%E5%94%90%E9%93%B6%E9%92%A2%E9%93%81%E6%9C%89%E9%99%90%E5%85%AC%E5%8F%B8%EF%BC%88%E6%9B%B9%E5%A6%83%E7%94%B8%EF%BC%89</t>
  </si>
  <si>
    <t>steelmaking (unknown)</t>
  </si>
  <si>
    <t>SCN00296-1</t>
  </si>
  <si>
    <t>SCN00296-2</t>
  </si>
  <si>
    <t>2 BOF (2x100-tonne)；2 sinter plant (2x650m2)</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</si>
  <si>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</si>
  <si>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</si>
  <si>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</si>
  <si>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</si>
  <si>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</si>
  <si>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</si>
  <si>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</si>
  <si>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</si>
  <si>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</si>
  <si>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</si>
  <si>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</si>
  <si>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</si>
  <si>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</si>
  <si>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</si>
  <si>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</si>
  <si>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</si>
  <si>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</si>
  <si>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</si>
  <si>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</si>
  <si>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</si>
  <si>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</si>
  <si>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</si>
  <si>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</si>
  <si>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</si>
  <si>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</si>
  <si>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SCN00053</t>
  </si>
  <si>
    <t>Xingtai Iron &amp; Steel Co., Ltd.</t>
  </si>
  <si>
    <t>邢台钢铁有限责任公司</t>
  </si>
  <si>
    <t>Hebei Jianen Trading Co., Ltd. [48.1%]; Xingtai Precision Steel Wire Rod Holding Ltd [26%]; Xingtai Jinglin Trading Co., Ltd. [25.9%]</t>
  </si>
  <si>
    <t>GEM0000528 [48.1%]; 5040058606 [26%]; GEM0000510 [25.9%]</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</si>
  <si>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</si>
  <si>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</si>
  <si>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</si>
  <si>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</si>
  <si>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</si>
  <si>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</si>
  <si>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</si>
  <si>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4 BOF (3x50-tonne, 1x80-tonne)</t>
  </si>
  <si>
    <t>SCN00053-1</t>
  </si>
  <si>
    <t>Xingtai Iron &amp; Steel Co., Ltd. EAF expansion</t>
  </si>
  <si>
    <t>河北省邢台市威县城东工业区</t>
  </si>
  <si>
    <t>37.032089, 115.366112</t>
  </si>
  <si>
    <t>3 EAF (3x100-tonne)</t>
  </si>
  <si>
    <t>SCN00053-2</t>
  </si>
  <si>
    <t>Xingtai Iron &amp; Steel Co., Ltd. SR expansion</t>
  </si>
  <si>
    <t>3 HIsmelt (3x55-tonne)</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</si>
  <si>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</si>
  <si>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</si>
  <si>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</si>
  <si>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</si>
  <si>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</si>
  <si>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</si>
  <si>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</si>
  <si>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</si>
  <si>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</si>
  <si>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</si>
  <si>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</si>
  <si>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</si>
  <si>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</si>
  <si>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</si>
  <si>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</si>
  <si>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</si>
  <si>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</si>
  <si>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</si>
  <si>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</si>
  <si>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</si>
  <si>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</si>
  <si>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</si>
  <si>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BOF (1x120-tonne, 2x150-tonne)</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</si>
  <si>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</si>
  <si>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</si>
  <si>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</si>
  <si>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</si>
  <si>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</si>
  <si>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</si>
  <si>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</si>
  <si>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</si>
  <si>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</si>
  <si>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</si>
  <si>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SCN00370-1</t>
  </si>
  <si>
    <t>Hebei Zhangxuan High Tech Co., Ltd. DRI</t>
  </si>
  <si>
    <t>Hydrogen reduction shaft furnace （2x555-thousand tonne）</t>
  </si>
  <si>
    <t>SCN00391</t>
  </si>
  <si>
    <t>Jianglong Acheng Iron &amp; Steel Co., Ltd.</t>
  </si>
  <si>
    <t>建龙阿城钢铁有限公司</t>
  </si>
  <si>
    <t>Beijing Jianlong Investment Co., Ltd. [66.1%]; Fosun International Ltd. [18.1%]; Other [15.8%]</t>
  </si>
  <si>
    <t>5059063508 [66.1%]; 4295864421 [18.1%]; GEM0000000 [15.8%]</t>
  </si>
  <si>
    <t>GEM0000477</t>
  </si>
  <si>
    <t>Acheng District, Harbin City, Heilongjiang Province</t>
  </si>
  <si>
    <t>Harbin</t>
  </si>
  <si>
    <t>Heilongjiang</t>
  </si>
  <si>
    <t>黑龙江省哈尔滨市阿城区北环路2号</t>
  </si>
  <si>
    <t>45.562002, 126.968128</t>
  </si>
  <si>
    <t>https://www.gem.wiki/Jianglong_Acheng_Iron_%26_Steel_Co.,_Ltd.</t>
  </si>
  <si>
    <t>https://www.gem.wiki/%E5%BB%BA%E9%BE%99%E9%98%BF%E5%9F%8E%E9%92%A2%E9%93%81%E6%9C%89%E9%99%90%E5%85%AC%E5%8F%B8</t>
  </si>
  <si>
    <t>hot rolled products, coated steel products</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</si>
  <si>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</si>
  <si>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</si>
  <si>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</si>
  <si>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</si>
  <si>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</si>
  <si>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International Ltd. [20.5%]; Other [20.4%]</t>
  </si>
  <si>
    <t>5059063508 [59.1%]; 4295864421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</si>
  <si>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</si>
  <si>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</si>
  <si>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</si>
  <si>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</si>
  <si>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</si>
  <si>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</si>
  <si>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</si>
  <si>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1 BOF (120-tonne); 3 EAF (2x40-tonne, 1x90-tonne)</t>
  </si>
  <si>
    <t>SCN00095</t>
  </si>
  <si>
    <t>Heilongjiang Jianlong Iron and Steel Co., Ltd.</t>
  </si>
  <si>
    <t>黑龙江建龙钢铁有限公司</t>
  </si>
  <si>
    <t>Beijing Jianlong Investment Co., Ltd. [74.3%]; Fosun International Ltd. [25.7%]</t>
  </si>
  <si>
    <t>5059063508 [74.3%]; 4295864421 [25.7%]</t>
  </si>
  <si>
    <t>No. 64 Shuangxuan Road, Lingdong District, Shuangyashan City, Heilongjiang Province</t>
  </si>
  <si>
    <t>Shuangyashan</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</si>
  <si>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</si>
  <si>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</si>
  <si>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</si>
  <si>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</si>
  <si>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</si>
  <si>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BOF (3x80-tonne)</t>
  </si>
  <si>
    <t>SCN00096</t>
  </si>
  <si>
    <t>Jianlong Xilin Iron and Steel Co., Ltd.</t>
  </si>
  <si>
    <t>建龙西林钢铁有限公司</t>
  </si>
  <si>
    <t>Xilin Iron and Steel Group Co., Ltd.</t>
  </si>
  <si>
    <t>西林钢铁集团有限公司</t>
  </si>
  <si>
    <t>Beijing Jianlong Investment Co., Ltd. [71.84%]; Fosun Holdings [24.9%]; Other[3.26%]</t>
  </si>
  <si>
    <t>5059063508 [71.84]; GEM0000389 [24.9%]; GEM0000000 [3.26%]</t>
  </si>
  <si>
    <t>GEM0000124</t>
  </si>
  <si>
    <t>Xinxing Street, Xilin District, Yichun City, Heilongjiang Province</t>
  </si>
  <si>
    <t>Yichun</t>
  </si>
  <si>
    <t>黑龙江省伊春市西林区新兴大街</t>
  </si>
  <si>
    <t>47.495036, 129.287919</t>
  </si>
  <si>
    <t>https://www.gem.wiki/Jianlong_Xilin_Iron_and_Steel_Co.,_Ltd.</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</si>
  <si>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</si>
  <si>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</si>
  <si>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</si>
  <si>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</si>
  <si>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</si>
  <si>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</si>
  <si>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</si>
  <si>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</si>
  <si>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</si>
  <si>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</si>
  <si>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</si>
  <si>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</si>
  <si>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</si>
  <si>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</si>
  <si>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</si>
  <si>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</si>
  <si>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</si>
  <si>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</si>
  <si>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</si>
  <si>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</si>
  <si>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</si>
  <si>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</si>
  <si>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</si>
  <si>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</si>
  <si>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</si>
  <si>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</si>
  <si>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</si>
  <si>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</si>
  <si>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</si>
  <si>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</si>
  <si>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</si>
  <si>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</si>
  <si>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</si>
  <si>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</si>
  <si>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</si>
  <si>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</si>
  <si>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Jiangsu Shagang Group Co., Ltd. [70%]; Other [30%]</t>
  </si>
  <si>
    <t>5000051246 [70%]; GEM0000000 [30%]</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</si>
  <si>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</si>
  <si>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</si>
  <si>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</si>
  <si>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</si>
  <si>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</si>
  <si>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</si>
  <si>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</si>
  <si>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</si>
  <si>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</si>
  <si>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</si>
  <si>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</si>
  <si>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</si>
  <si>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</si>
  <si>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</si>
  <si>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</si>
  <si>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</si>
  <si>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</si>
  <si>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</si>
  <si>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</si>
  <si>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</si>
  <si>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</si>
  <si>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</si>
  <si>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</si>
  <si>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</si>
  <si>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</si>
  <si>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</si>
  <si>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</si>
  <si>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</si>
  <si>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</si>
  <si>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</si>
  <si>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</si>
  <si>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</si>
  <si>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</si>
  <si>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</si>
  <si>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2 BOF (2x65-tonne)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</si>
  <si>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</si>
  <si>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</si>
  <si>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</si>
  <si>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</si>
  <si>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</si>
  <si>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[90%]; Other [10%]</t>
  </si>
  <si>
    <t>GEM0000322 [90%]; GEM0000000 [10%]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</si>
  <si>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</si>
  <si>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</si>
  <si>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</si>
  <si>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</si>
  <si>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</si>
  <si>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</si>
  <si>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steel billet</t>
  </si>
  <si>
    <t>2 BOF (2x40-tonne)</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</si>
  <si>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</si>
  <si>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</si>
  <si>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</si>
  <si>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</si>
  <si>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</si>
  <si>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</si>
  <si>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</si>
  <si>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</si>
  <si>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</si>
  <si>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</si>
  <si>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</si>
  <si>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</si>
  <si>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</si>
  <si>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</si>
  <si>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</si>
  <si>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1 EAF (1x75-tonne)</t>
  </si>
  <si>
    <t>SCN00107</t>
  </si>
  <si>
    <t>Henan Changtai Stainless Steel Plate Co., Ltd.</t>
  </si>
  <si>
    <t>河南昌泰不锈钢板有限公司</t>
  </si>
  <si>
    <t>河南昌泰不锈钢股份有限公司</t>
  </si>
  <si>
    <t>Ma'anshan Jiatong Enterprise Management Partnership (General Partnership) [65%]; Other [35%]</t>
  </si>
  <si>
    <t>GEM0000356 [65%]; GEM0000000 [35%]</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</si>
  <si>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</si>
  <si>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</si>
  <si>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</si>
  <si>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</si>
  <si>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</si>
  <si>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</si>
  <si>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</si>
  <si>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</si>
  <si>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BOF (1x60-tonne, 1x80-tonne); 1 AOD (50-tonne)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</si>
  <si>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</si>
  <si>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</si>
  <si>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</si>
  <si>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</si>
  <si>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</si>
  <si>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</si>
  <si>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</si>
  <si>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河南省济源市虎岭产业集聚区</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</si>
  <si>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</si>
  <si>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</si>
  <si>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</si>
  <si>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</si>
  <si>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4 BOF (1x50-tonne, 1x60-tonne, 2x120-tonne)</t>
  </si>
  <si>
    <t>SCN00102-1</t>
  </si>
  <si>
    <t>Henan Jiyuan Iron &amp; Steel (Group) Co., Ltd. BF expansion</t>
  </si>
  <si>
    <t>SCN00102-2</t>
  </si>
  <si>
    <t>Henan Jiyuan Iron &amp; Steel (Group) Co., Ltd. BF, BOF and EAF expansion</t>
  </si>
  <si>
    <t>1 BOF (1x104-tonne); 1 Alloy steel EAF (1x55-tonne)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</si>
  <si>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</si>
  <si>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</si>
  <si>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</si>
  <si>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</si>
  <si>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</si>
  <si>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</si>
  <si>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</si>
  <si>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</si>
  <si>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</si>
  <si>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</si>
  <si>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</si>
  <si>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</si>
  <si>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</si>
  <si>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</si>
  <si>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</si>
  <si>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SCN00105-1</t>
  </si>
  <si>
    <t>Henan Fengbao Special Steel Co., Ltd. BF expansion</t>
  </si>
  <si>
    <t>SCN00271</t>
  </si>
  <si>
    <t>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</si>
  <si>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</si>
  <si>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</si>
  <si>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</si>
  <si>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</si>
  <si>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</si>
  <si>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</si>
  <si>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Puyang Linzhou Iron and Steel Co., Ltd.</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</si>
  <si>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</si>
  <si>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</si>
  <si>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</si>
  <si>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</si>
  <si>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</si>
  <si>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</si>
  <si>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</si>
  <si>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</si>
  <si>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</si>
  <si>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</si>
  <si>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</si>
  <si>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</si>
  <si>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</si>
  <si>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</si>
  <si>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</si>
  <si>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</si>
  <si>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</si>
  <si>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</si>
  <si>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</si>
  <si>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</si>
  <si>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</si>
  <si>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</si>
  <si>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</si>
  <si>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</si>
  <si>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</si>
  <si>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</si>
  <si>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</si>
  <si>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</si>
  <si>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</si>
  <si>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</si>
  <si>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</si>
  <si>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</si>
  <si>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Vertical integration - Longcheng Special Materials Co., Ltd.</t>
  </si>
  <si>
    <t>Vertical integration - Henan Longcheng Group Co., Ltd. has rights to 12 mining areas including Lushan and Xincai</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</si>
  <si>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</si>
  <si>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</si>
  <si>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</si>
  <si>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</si>
  <si>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</si>
  <si>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</si>
  <si>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</si>
  <si>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</si>
  <si>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</si>
  <si>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</si>
  <si>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</si>
  <si>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</si>
  <si>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</si>
  <si>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 sinter plant (1x198m2 2020)</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</si>
  <si>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</si>
  <si>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</si>
  <si>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</si>
  <si>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</si>
  <si>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</si>
  <si>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</si>
  <si>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</si>
  <si>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</si>
  <si>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</si>
  <si>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</si>
  <si>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</si>
  <si>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</si>
  <si>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</si>
  <si>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SCN00101-1</t>
  </si>
  <si>
    <t>Angang Group Xinyang Iron and Steel Co., Ltd. BF expansion</t>
  </si>
  <si>
    <t>SCN00101-2</t>
  </si>
  <si>
    <t>SCN00307</t>
  </si>
  <si>
    <t>Minyuan Iron and Steel Group Co., Ltd.</t>
  </si>
  <si>
    <t>闽源钢铁集团有限公司</t>
  </si>
  <si>
    <t>Henan Minyuan Special Steel Co., Ltd.</t>
  </si>
  <si>
    <t>河南闽源特钢有限公司</t>
  </si>
  <si>
    <t>Fujian Mingfa Securities Co Ltd [33.3%]; Other [66.7%]</t>
  </si>
  <si>
    <t>4297022446 [33.3%]; GEM0000000 [66.7%]</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</si>
  <si>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</si>
  <si>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</si>
  <si>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</si>
  <si>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</si>
  <si>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</si>
  <si>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</si>
  <si>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</si>
  <si>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2 BOF (1x55-tonne, 1x60-tonne)</t>
  </si>
  <si>
    <t>SCN00307-1</t>
  </si>
  <si>
    <t>Minyuan Iron and Steel Group Co., Ltd. equipment upgrade</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</si>
  <si>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</si>
  <si>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</si>
  <si>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</si>
  <si>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</si>
  <si>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</si>
  <si>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</si>
  <si>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</si>
  <si>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</si>
  <si>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</si>
  <si>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</si>
  <si>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</si>
  <si>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</si>
  <si>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2 EAF (1x30-tonne, 1x50-tonne)</t>
  </si>
  <si>
    <t>SCN00299</t>
  </si>
  <si>
    <t>Henan Angang Zhoukou Iron and Steel Co., Ltd.</t>
  </si>
  <si>
    <t>河南安钢周口钢铁有限责任公司</t>
  </si>
  <si>
    <t>Anyang Iron &amp;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</si>
  <si>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</si>
  <si>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</si>
  <si>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</si>
  <si>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</si>
  <si>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</si>
  <si>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</si>
  <si>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</si>
  <si>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BOF(1x155-tonne)</t>
  </si>
  <si>
    <t>SCN00112</t>
  </si>
  <si>
    <t>Baowu Group Echeng Iron and Steel Co., Ltd.</t>
  </si>
  <si>
    <t>宝武集团鄂城钢铁有限公司</t>
  </si>
  <si>
    <t>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</si>
  <si>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</si>
  <si>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</si>
  <si>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</si>
  <si>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</si>
  <si>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</si>
  <si>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</si>
  <si>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Hubei</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</si>
  <si>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</si>
  <si>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</si>
  <si>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</si>
  <si>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</si>
  <si>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</si>
  <si>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BOF (2x130-tonne)</t>
  </si>
  <si>
    <t>SCN00112-1</t>
  </si>
  <si>
    <t>Baowu Group Echeng Iron and Steel Co., Ltd. BOF expansion</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</si>
  <si>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</si>
  <si>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</si>
  <si>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</si>
  <si>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</si>
  <si>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</si>
  <si>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</si>
  <si>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</si>
  <si>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</si>
  <si>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</si>
  <si>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</si>
  <si>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</si>
  <si>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</si>
  <si>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</si>
  <si>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</si>
  <si>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</si>
  <si>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SCN00384</t>
  </si>
  <si>
    <t>Hubei Wucheng Iron and Steel Group Co., Ltd.</t>
  </si>
  <si>
    <t>湖北吴城钢铁集团有限公司</t>
  </si>
  <si>
    <t>Wealth Group Investment Limited[95%]; Other[5%]</t>
  </si>
  <si>
    <t>GEM0000542 [95%]; GEM0000000 [5%]</t>
  </si>
  <si>
    <t>GEM0000470</t>
  </si>
  <si>
    <t>Zelin Town, Ezhou City, Hubei Prevince</t>
  </si>
  <si>
    <t>湖北省鄂州市泽林镇</t>
  </si>
  <si>
    <t>30.341239, 114.857744</t>
  </si>
  <si>
    <t>https://www.gem.wiki/Hubei_Wucheng_Iron_and_Steel_Group_Co.,_Ltd._plant</t>
  </si>
  <si>
    <t>https://www.gem.wiki/%E6%B9%96%E5%8C%97%E5%90%B4%E5%9F%8E%E9%92%A2%E9%93%81%E9%9B%86%E5%9B%A2%E6%9C%89%E9%99%90%E5%85%AC%E5%8F%B8</t>
  </si>
  <si>
    <t>4 EAF (4x45-tonne)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</si>
  <si>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</si>
  <si>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</si>
  <si>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</si>
  <si>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</si>
  <si>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</si>
  <si>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</si>
  <si>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</si>
  <si>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</si>
  <si>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</si>
  <si>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</si>
  <si>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</si>
  <si>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</si>
  <si>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</si>
  <si>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</si>
  <si>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4 EAF (2x20-tonne High Alloy Electric Furnace，2x70-tonne)</t>
  </si>
  <si>
    <t>SCN00113-1</t>
  </si>
  <si>
    <t>Daye Special Steel Co., Ltd. BF expansion</t>
  </si>
  <si>
    <t>SCN00113-2</t>
  </si>
  <si>
    <t>Daye Special Steel Co., Ltd. EAF expansion</t>
  </si>
  <si>
    <t>1 EAF (1x50-tonne)</t>
  </si>
  <si>
    <t>SCN00120</t>
  </si>
  <si>
    <t>Daye Xinye Special Steel Co., Ltd.</t>
  </si>
  <si>
    <t>大冶市新冶特钢有限责任公司</t>
  </si>
  <si>
    <t>Hubei Xinxin Steel Group Co., Ltd. [22.5%]; Other [77.5%]</t>
  </si>
  <si>
    <t>GEM0000287 [22.5%]; GEM0000000 [77.5%]</t>
  </si>
  <si>
    <t>GEM0000036</t>
  </si>
  <si>
    <t>Majiao Village, Jinhu Street, Daye City, Huangshi City, Hubei Province</t>
  </si>
  <si>
    <t>湖北省大冶市金湖街马叫村</t>
  </si>
  <si>
    <t>30.067469, 114.934091</t>
  </si>
  <si>
    <t>https://www.gem.wiki/Daye_Xinye_Special_Steel_Co.,_Ltd._plant</t>
  </si>
  <si>
    <t>https://www.gem.wiki/%E5%A4%A7%E5%86%B6%E5%B8%82%E6%96%B0%E5%86%B6%E7%89%B9%E9%92%A2%E6%9C%89%E9%99%90%E8%B4%A3%E4%BB%BB%E5%85%AC%E5%8F%B8</t>
  </si>
  <si>
    <t>seamless steel pipes</t>
  </si>
  <si>
    <t>4 BOF (4x35-tonne)</t>
  </si>
  <si>
    <t>SCN00344</t>
  </si>
  <si>
    <t>Daye Huaxin Industrial Co., Ltd.</t>
  </si>
  <si>
    <t>大冶华鑫实业有限公司</t>
  </si>
  <si>
    <t>Hubei Xinxin Steel Group Co., Ltd. [21.1%]; Jin Jun'an Investment Group Co., Ltd. [18.9%]; Other [60%]</t>
  </si>
  <si>
    <t>GEM0000287 [21.1%]; GEM0000515 [18.9%]; GEM0000000 [60%]</t>
  </si>
  <si>
    <t>GEM0000035</t>
  </si>
  <si>
    <t>30.070219, 114.926251</t>
  </si>
  <si>
    <t>https://www.gem.wiki/Daye_Huaxin_Industrial_Co.,_Ltd._plant</t>
  </si>
  <si>
    <t>https://www.gem.wiki/%E5%A4%A7%E5%86%B6%E5%8D%8E%E9%91%AB%E5%AE%9E%E4%B8%9A%E6%9C%89%E9%99%90%E5%85%AC%E5%8F%B8</t>
  </si>
  <si>
    <t>Hot rolled steel bar</t>
  </si>
  <si>
    <t>2 BOF (2x35-tonne), sinter plant(1x120㎡)</t>
  </si>
  <si>
    <t>SCN00344-1</t>
  </si>
  <si>
    <t>Daye Huaxin Industrial Co., Ltd. BOF expansion</t>
  </si>
  <si>
    <t>SCN00402</t>
  </si>
  <si>
    <t>Huangshi Xingang Heavy Industry Technology Co., Ltd.</t>
  </si>
  <si>
    <t>黄石新港重工科技有限公司</t>
  </si>
  <si>
    <t>Huangshi Hengte Equipment Technology Co., Ltd.</t>
  </si>
  <si>
    <t>黄石恒特装备科技有限公司</t>
  </si>
  <si>
    <t>Wealth Group Investment Limited [100%]</t>
  </si>
  <si>
    <t>GEM0000542 [100%]</t>
  </si>
  <si>
    <t>GEM0000486</t>
  </si>
  <si>
    <t>No. 1, Haizhou Avenue, Xingang (Logistics) Industrial Park, Huangshi, Hubei Province</t>
  </si>
  <si>
    <t>湖北省黄石新港(物流)工业园区海州大道特1号</t>
  </si>
  <si>
    <t>30.097108, 115.284652</t>
  </si>
  <si>
    <t>https://www.gem.wiki/%E9%BB%84%E7%9F%B3%E6%96%B0%E6%B8%AF%E9%87%8D%E5%B7%A5%E7%A7%91%E6%8A%80%E6%9C%89%E9%99%90%E5%85%AC%E5%8F%B8</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</si>
  <si>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</si>
  <si>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</si>
  <si>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</si>
  <si>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</si>
  <si>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</si>
  <si>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</si>
  <si>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</si>
  <si>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</si>
  <si>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</si>
  <si>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</si>
  <si>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</si>
  <si>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</si>
  <si>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</si>
  <si>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SCN00122</t>
  </si>
  <si>
    <t>Shiyan Fuyan Iron and Steel Co., Ltd.</t>
  </si>
  <si>
    <t>十堰福堰钢铁有限公司</t>
  </si>
  <si>
    <t>Hubei Tiangang Recycling Industry Group Co., Ltd. [50.9%]; Other [49.2%]</t>
  </si>
  <si>
    <t>GEM0000532 [50.9%]; GEM0000000 [49.2%]</t>
  </si>
  <si>
    <t>GEM0000468</t>
  </si>
  <si>
    <t>Guojiawan, No. 2 Xicheng Road, Xicheng Development Zone, Zhangwan District, Shiyan City</t>
  </si>
  <si>
    <t>Shiyan</t>
  </si>
  <si>
    <t>十堰市张湾区西城开发区西城路2号郭家湾</t>
  </si>
  <si>
    <t>32.650367, 110.654794</t>
  </si>
  <si>
    <t>https://www.gem.wiki/Shiyan_Fuyan_Iron_and_Steel_Co.,_Ltd._plant</t>
  </si>
  <si>
    <t>https://www.gem.wiki/%E5%8D%81%E5%A0%B0%E7%A6%8F%E5%A0%B0%E9%92%A2%E9%93%81%E6%9C%89%E9%99%90%E5%85%AC%E5%8F%B8</t>
  </si>
  <si>
    <t>wire rods, hot rolled steel bars for reinforced concrete, ordinary hot rolled steel bars, hot rolled smooth round steel bars</t>
  </si>
  <si>
    <t>1 EAF (70-tonne)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</si>
  <si>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</si>
  <si>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</si>
  <si>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</si>
  <si>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</si>
  <si>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</si>
  <si>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</si>
  <si>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</si>
  <si>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</si>
  <si>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</si>
  <si>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</si>
  <si>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</si>
  <si>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</si>
  <si>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</si>
  <si>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</si>
  <si>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SCN00119</t>
  </si>
  <si>
    <t>Guangshui Huaxin Metallurgical Industry Co., Ltd.</t>
  </si>
  <si>
    <t>广水华鑫冶金工业有限公司</t>
  </si>
  <si>
    <t>Guangshui Huaxin Smelt Industry Co., Ltd.</t>
  </si>
  <si>
    <t>Fujian Shangkun Investment Co., Ltd. [62.5%]; Fujian Kangye Investment Co., Ltd. [37.5%]</t>
  </si>
  <si>
    <t>GEM0000531 [62.5%]; GEM0000516 [37.5%]</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</si>
  <si>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</si>
  <si>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</si>
  <si>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</si>
  <si>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</si>
  <si>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</si>
  <si>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</si>
  <si>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</si>
  <si>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</si>
  <si>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2 EAF (2x45-tonne)</t>
  </si>
  <si>
    <t>SCN00111</t>
  </si>
  <si>
    <t>Wuhan Iron and Steel Co., Ltd.</t>
  </si>
  <si>
    <t>宝武集团武汉钢铁有限公司</t>
  </si>
  <si>
    <t>SASAC 65.53%</t>
  </si>
  <si>
    <t>Baoshan Iron and Steel Co., Ltd. [100%]</t>
  </si>
  <si>
    <t>4295864974 [100%]</t>
  </si>
  <si>
    <t>Qinghua Road, Hongshan District, Wuhan City, Hubei Province</t>
  </si>
  <si>
    <t>Wuhan</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</si>
  <si>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</si>
  <si>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</si>
  <si>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</si>
  <si>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</si>
  <si>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</si>
  <si>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</si>
  <si>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</si>
  <si>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</si>
  <si>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SCN00111-1</t>
  </si>
  <si>
    <t>Wuhan Iron and Steel Co., Ltd. BF expansion</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</si>
  <si>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</si>
  <si>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</si>
  <si>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</si>
  <si>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</si>
  <si>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</si>
  <si>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</si>
  <si>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</si>
  <si>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</si>
  <si>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</si>
  <si>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</si>
  <si>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</si>
  <si>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</si>
  <si>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</si>
  <si>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SCN00115</t>
  </si>
  <si>
    <t>WISCO Group Xiangyang Heavy Equipment Materials Co., Ltd.</t>
  </si>
  <si>
    <t>武钢集团襄阳重型装备材料有限公司</t>
  </si>
  <si>
    <t>SASAC 100%</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</si>
  <si>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</si>
  <si>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</si>
  <si>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</si>
  <si>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</si>
  <si>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</si>
  <si>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</si>
  <si>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</si>
  <si>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</si>
  <si>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</si>
  <si>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</si>
  <si>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</si>
  <si>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</si>
  <si>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</si>
  <si>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</si>
  <si>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</si>
  <si>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</si>
  <si>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</si>
  <si>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</si>
  <si>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</si>
  <si>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</si>
  <si>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</si>
  <si>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</si>
  <si>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</si>
  <si>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</si>
  <si>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</si>
  <si>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</si>
  <si>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</si>
  <si>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</si>
  <si>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</si>
  <si>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</si>
  <si>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</si>
  <si>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</si>
  <si>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</si>
  <si>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</si>
  <si>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BOF (2x120-tonne); sinter plant(1x360㎡)</t>
  </si>
  <si>
    <t>SCN00311</t>
  </si>
  <si>
    <t>Hubei Shunle Steel Co., Ltd.</t>
  </si>
  <si>
    <t>湖北顺乐钢铁有限公司</t>
  </si>
  <si>
    <t>Yuncheng Investment (Fujian) Co., Ltd. [9.1%]; Fujian Yongxinqi Investment Co., Ltd. [6.9%]; Other [84%]</t>
  </si>
  <si>
    <t>GEM0000536 [9.1%]; GEM0000520 [6.9%]; GEM0000000 [84%]</t>
  </si>
  <si>
    <t>GEM0000110</t>
  </si>
  <si>
    <t>29.925026, 113.826118</t>
  </si>
  <si>
    <t>https://www.gem.wiki/Hubei_Shunle_Steel_Co.,_Ltd._plant</t>
  </si>
  <si>
    <t>https://www.gem.wiki/%E6%B9%96%E5%8C%97%E9%A1%BA%E4%B9%90%E9%92%A2%E9%93%81%E6%9C%89%E9%99%90%E5%85%AC%E5%8F%B8</t>
  </si>
  <si>
    <t>SCN00118</t>
  </si>
  <si>
    <t>Hubei Dazhan Iron &amp; Steel Co., Ltd.</t>
  </si>
  <si>
    <t>湖北大展钢铁有限公司</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</si>
  <si>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</si>
  <si>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</si>
  <si>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</si>
  <si>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</si>
  <si>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</si>
  <si>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</si>
  <si>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</si>
  <si>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</si>
  <si>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</si>
  <si>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</si>
  <si>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</si>
  <si>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</si>
  <si>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</si>
  <si>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</si>
  <si>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</si>
  <si>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</si>
  <si>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</si>
  <si>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</si>
  <si>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</si>
  <si>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</si>
  <si>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</si>
  <si>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SCN00127</t>
  </si>
  <si>
    <t>Hengyang Valin Steel Tube Co., Ltd.</t>
  </si>
  <si>
    <t>衡阳华菱钢管有限公司</t>
  </si>
  <si>
    <t>Hunan Province People's Government State-owned Assets Supervision and Adminsitration Commission (majority shareholder, 41.0584%)</t>
  </si>
  <si>
    <t>Hunan Valin Steel Co.,Ltd. [100%]</t>
  </si>
  <si>
    <t>4295865471 [100%]</t>
  </si>
  <si>
    <t>No. 10 Dali New Village, Zhengxiang District, Hengyang City, Hunan Province</t>
  </si>
  <si>
    <t>Hengyang</t>
  </si>
  <si>
    <t>Hunan</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</si>
  <si>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</si>
  <si>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</si>
  <si>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</si>
  <si>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</si>
  <si>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</si>
  <si>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</si>
  <si>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</si>
  <si>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</si>
  <si>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</si>
  <si>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</si>
  <si>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</si>
  <si>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</si>
  <si>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</si>
  <si>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</si>
  <si>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</si>
  <si>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</si>
  <si>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</si>
  <si>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</si>
  <si>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</si>
  <si>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</si>
  <si>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</si>
  <si>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3 BOF (3x70-tonne)</t>
  </si>
  <si>
    <t>SCN00126</t>
  </si>
  <si>
    <t>Hunan Valin Lianyuan Iron and Steel Co., Ltd.</t>
  </si>
  <si>
    <t>湖南华菱涟源钢铁有限公司</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</si>
  <si>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</si>
  <si>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</si>
  <si>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</si>
  <si>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</si>
  <si>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</si>
  <si>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</si>
  <si>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</si>
  <si>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5 BOF (3x100-tonne, 2x210-tonne);sinter plant(1x143m2,1x185m2,1x280m2,1x360m2)</t>
  </si>
  <si>
    <t>SCN00125</t>
  </si>
  <si>
    <t>Hunan Valin Xiangtan Iron and Steel Co., Ltd.</t>
  </si>
  <si>
    <t>湖南华菱湘潭钢铁有限公司</t>
  </si>
  <si>
    <t>Hunan Province People's Government State-owned Assets Supervision and Adminsitration Commission 41.0584%</t>
  </si>
  <si>
    <t>Gangcheng Road, Yuetang District, Xiangtan City, Hunan Province</t>
  </si>
  <si>
    <t>Xiangtan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</si>
  <si>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</si>
  <si>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</si>
  <si>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</si>
  <si>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</si>
  <si>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</si>
  <si>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7 BOF (3x80-tonne, 4x120-tonne)；sinter plant(1x105m2,1x180m2,1x360m2)</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</si>
  <si>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</si>
  <si>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</si>
  <si>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</si>
  <si>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</si>
  <si>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[38.1%]; Other [62%]</t>
  </si>
  <si>
    <t>4295863939 [38.1%]; GEM0000000 [62%]</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</si>
  <si>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</si>
  <si>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</si>
  <si>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</si>
  <si>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</si>
  <si>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</si>
  <si>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</si>
  <si>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</si>
  <si>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</si>
  <si>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</si>
  <si>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12 BOF (3x80-tonne, 4x120-tonne, 2x210-tonne, 3x240-tonne)</t>
  </si>
  <si>
    <t>Inner Mongolia local and Shanxi Coking Coal Group, Shenhua Group, Ningmei Group, Wulan Group</t>
  </si>
  <si>
    <t>SCN00129-1</t>
  </si>
  <si>
    <t>Inner Mongolia BaoTou Steel Union Co., Ltd. BOF expansion</t>
  </si>
  <si>
    <t>SCN00129-2</t>
  </si>
  <si>
    <t>Inner Mongolia BaoTou Steel Union Co., Ltd. EAF expansion</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</si>
  <si>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</si>
  <si>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</si>
  <si>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</si>
  <si>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</si>
  <si>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</si>
  <si>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</si>
  <si>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</si>
  <si>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</si>
  <si>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</si>
  <si>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</si>
  <si>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</si>
  <si>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</si>
  <si>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2 BOF (2x35-tonne)</t>
  </si>
  <si>
    <t>SCN00131-1</t>
  </si>
  <si>
    <t>Inner Mongolia Baotou Jiyu Iron and Steel Co., Ltd. BF and BOF expansion</t>
  </si>
  <si>
    <t>Guyang County, Baotou City, Inner Mongolia Autonomous Region</t>
  </si>
  <si>
    <t>内蒙古自治区包头市固阳县下湿壕镇白银合套村</t>
  </si>
  <si>
    <t>40.901900, 110.336253</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</si>
  <si>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</si>
  <si>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</si>
  <si>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</si>
  <si>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</si>
  <si>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</si>
  <si>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</si>
  <si>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</si>
  <si>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</si>
  <si>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</si>
  <si>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</si>
  <si>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</si>
  <si>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</si>
  <si>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BOF (1x35-tonne); 1 sinter plant(1x180m2)</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</si>
  <si>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</si>
  <si>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</si>
  <si>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</si>
  <si>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</si>
  <si>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</si>
  <si>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</si>
  <si>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</si>
  <si>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</si>
  <si>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</si>
  <si>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</si>
  <si>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</si>
  <si>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</si>
  <si>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</si>
  <si>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</si>
  <si>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</si>
  <si>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</si>
  <si>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</si>
  <si>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</si>
  <si>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</si>
  <si>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</si>
  <si>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</si>
  <si>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</si>
  <si>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</si>
  <si>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</si>
  <si>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</si>
  <si>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</si>
  <si>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</si>
  <si>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SCN00135-1</t>
  </si>
  <si>
    <t>Inner Mongolia Yaxin Longshun Special Steel Co., Ltd. BF expansion</t>
  </si>
  <si>
    <t>SCN00323</t>
  </si>
  <si>
    <t>Inner Mongolia Mingtuo Ferrite New Material Co., Ltd.</t>
  </si>
  <si>
    <t>内蒙古明拓铁素体新材料有限公司</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</si>
  <si>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</si>
  <si>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</si>
  <si>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</si>
  <si>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</si>
  <si>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</si>
  <si>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</si>
  <si>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</si>
  <si>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</si>
  <si>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</si>
  <si>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</si>
  <si>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billets</t>
  </si>
  <si>
    <t>1 EAF（1x120-tonne)</t>
  </si>
  <si>
    <t>SCN00323-1</t>
  </si>
  <si>
    <t>Inner Mongolia Mingtuo Ferrite New Material Co., Ltd. BF expansion</t>
  </si>
  <si>
    <t>SCN00359</t>
  </si>
  <si>
    <t>Inner Mongolia Wanzhou Special Steel Co., Ltd.</t>
  </si>
  <si>
    <t>内蒙古万洲特钢有限责任公司</t>
  </si>
  <si>
    <t>Zjmc (Beijing) New Energy Technology Co., Ltd. [48.8%]; Other [51.2%]</t>
  </si>
  <si>
    <t>GEM0000539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</si>
  <si>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</si>
  <si>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</si>
  <si>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</si>
  <si>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</si>
  <si>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</si>
  <si>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</si>
  <si>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</si>
  <si>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</si>
  <si>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</si>
  <si>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</si>
  <si>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</si>
  <si>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</si>
  <si>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</si>
  <si>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</si>
  <si>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</si>
  <si>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</si>
  <si>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</si>
  <si>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</si>
  <si>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</si>
  <si>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BOF (2x110-tonne), sinter plant(1x320m2)</t>
  </si>
  <si>
    <t>SCN00295</t>
  </si>
  <si>
    <t>Chifeng Zhongtang Special Steel Co., Ltd. BF</t>
  </si>
  <si>
    <t>赤峰中唐特钢有限公司</t>
  </si>
  <si>
    <t>Tangshan Jinma Iron &amp; Steel Group Co., Ltd. [51%]; Hainan Mingbo Investment Co., Ltd. [48%]; Other [1%]</t>
  </si>
  <si>
    <t>GEM0000535 [51%]; GEM0000519 [48%]; GEM0000000 [1%]</t>
  </si>
  <si>
    <t>Chifeng Zhongtang Special Steel Co., Ltd.</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</si>
  <si>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</si>
  <si>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</si>
  <si>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</si>
  <si>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</si>
  <si>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</si>
  <si>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</si>
  <si>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SCN00295-1</t>
  </si>
  <si>
    <t>Chifeng Zhongtang Special Steel Co., Ltd. BOF</t>
  </si>
  <si>
    <t>2 BOF ( 2x120-tonne)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</si>
  <si>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</si>
  <si>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</si>
  <si>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</si>
  <si>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</si>
  <si>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</si>
  <si>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</si>
  <si>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</si>
  <si>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</si>
  <si>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</si>
  <si>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</si>
  <si>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</si>
  <si>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</si>
  <si>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</si>
  <si>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</si>
  <si>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</si>
  <si>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</si>
  <si>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</si>
  <si>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</si>
  <si>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</si>
  <si>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</si>
  <si>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</si>
  <si>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</si>
  <si>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</si>
  <si>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</si>
  <si>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</si>
  <si>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</si>
  <si>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</si>
  <si>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</si>
  <si>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</si>
  <si>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</si>
  <si>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</si>
  <si>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</si>
  <si>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</si>
  <si>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</si>
  <si>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</si>
  <si>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</si>
  <si>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</si>
  <si>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1 BOF (1x70-tonne)</t>
  </si>
  <si>
    <t>SCN00322-1</t>
  </si>
  <si>
    <t>Wulanhot Steel Co., Ltd. BOF expansion</t>
  </si>
  <si>
    <t>乌兰浩特钢铁有限责任公司(装备置换项目）</t>
  </si>
  <si>
    <t>46.055685, 122.063283</t>
  </si>
  <si>
    <t>SCN00322-2</t>
  </si>
  <si>
    <t>Wulanhot Steel Co., Ltd. BF expansion</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</si>
  <si>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</si>
  <si>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</si>
  <si>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</si>
  <si>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</si>
  <si>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</si>
  <si>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</si>
  <si>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</si>
  <si>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</si>
  <si>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</si>
  <si>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Jiangsu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</si>
  <si>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</si>
  <si>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</si>
  <si>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</si>
  <si>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</si>
  <si>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</si>
  <si>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</si>
  <si>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8 BOF (2x45-tonne, 1x65-tonne, 2x80-tonne, 3x120-tonne); 1 EAF (90-tonne)</t>
  </si>
  <si>
    <t>SCN00144</t>
  </si>
  <si>
    <t>Jiangsu Shente Steel Co. Ltd.</t>
  </si>
  <si>
    <t>江苏申特钢铁有限公司</t>
  </si>
  <si>
    <t>Liyang Xingang Steel Co., Ltd.</t>
  </si>
  <si>
    <t>溧阳新港制钢有限公司</t>
  </si>
  <si>
    <t>Jiangsu Delong Nickel Industry Co., Ltd. [100%]</t>
  </si>
  <si>
    <t>5074552962 [100%]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</si>
  <si>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</si>
  <si>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</si>
  <si>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</si>
  <si>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</si>
  <si>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</si>
  <si>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</si>
  <si>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</si>
  <si>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</si>
  <si>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</si>
  <si>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</si>
  <si>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</si>
  <si>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</si>
  <si>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</si>
  <si>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</si>
  <si>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</si>
  <si>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</si>
  <si>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</si>
  <si>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</si>
  <si>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</si>
  <si>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</si>
  <si>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</si>
  <si>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2 BOF (2x80-tonne); 2 EAF (2x50-tonne)</t>
  </si>
  <si>
    <t>SCN00150-1</t>
  </si>
  <si>
    <t>Changzhou Eastern Special Steel Co., Ltd. BF and BOF expansion</t>
  </si>
  <si>
    <t>SCN00351</t>
  </si>
  <si>
    <t>Liyang Baorun Steel Co., Ltd.</t>
  </si>
  <si>
    <t>溧阳宝润钢铁有限公司</t>
  </si>
  <si>
    <t>GEM0000152</t>
  </si>
  <si>
    <t>https://www.gem.wiki/Liyang_Baorun_Steel_Co.,_Ltd._plant</t>
  </si>
  <si>
    <t>https://www.gem.wiki/%E6%BA%A7%E9%98%B3%E5%AE%9D%E6%B6%A6%E9%92%A2%E9%93%81%E6%9C%89%E9%99%90%E5%85%AC%E5%8F%B8</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</si>
  <si>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</si>
  <si>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</si>
  <si>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</si>
  <si>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</si>
  <si>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</si>
  <si>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</si>
  <si>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</si>
  <si>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</si>
  <si>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</si>
  <si>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</si>
  <si>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</si>
  <si>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</si>
  <si>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</si>
  <si>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1 BOF (1x120-tonne)；sinter plant(1x100m2,1x180m2)</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</si>
  <si>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</si>
  <si>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</si>
  <si>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</si>
  <si>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</si>
  <si>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</si>
  <si>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</si>
  <si>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</si>
  <si>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</si>
  <si>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</si>
  <si>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</si>
  <si>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</si>
  <si>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</si>
  <si>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</si>
  <si>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</si>
  <si>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1 EAF (1x220-tonne)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</si>
  <si>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</si>
  <si>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</si>
  <si>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</si>
  <si>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</si>
  <si>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</si>
  <si>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</si>
  <si>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</si>
  <si>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</si>
  <si>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</si>
  <si>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</si>
  <si>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</si>
  <si>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</si>
  <si>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</si>
  <si>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</si>
  <si>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</si>
  <si>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2 BOF (2x80-tonne); 1 EAF (70-tonne)</t>
  </si>
  <si>
    <t>SCN00137-1</t>
  </si>
  <si>
    <t>Jiangsu Shagang Group Huaigang Special Steel Co., Ltd. BF and EAF expansion</t>
  </si>
  <si>
    <t>1 EAF (80-tonne)</t>
  </si>
  <si>
    <t>SCN00137-2</t>
  </si>
  <si>
    <t>Jiangsu Shagang Group Huaigang Special Steel Co., Ltd. BF expansion</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</si>
  <si>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</si>
  <si>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</si>
  <si>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</si>
  <si>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</si>
  <si>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</si>
  <si>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</si>
  <si>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</si>
  <si>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</si>
  <si>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</si>
  <si>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</si>
  <si>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4 BOF (2x120-tonne, 2x150-tonne); 3 EAF (2x40-tonne, 1x100-tonne)</t>
  </si>
  <si>
    <t>SCN00140-1</t>
  </si>
  <si>
    <t>Jiangyin Xingcheng Special Steel Works Co., Ltd. BF expansion</t>
  </si>
  <si>
    <t>SCN00140-2</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</si>
  <si>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</si>
  <si>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</si>
  <si>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</si>
  <si>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</si>
  <si>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</si>
  <si>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</si>
  <si>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</si>
  <si>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</si>
  <si>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</si>
  <si>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</si>
  <si>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</si>
  <si>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</si>
  <si>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</si>
  <si>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</si>
  <si>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BOF (2x50-tonne); sinter plant(1x180㎡)</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</si>
  <si>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</si>
  <si>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</si>
  <si>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</si>
  <si>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</si>
  <si>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</si>
  <si>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</si>
  <si>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</si>
  <si>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</si>
  <si>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</si>
  <si>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</si>
  <si>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</si>
  <si>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</si>
  <si>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SCN00401</t>
  </si>
  <si>
    <t>Zhangjiagang Rongsheng Special Steel Co., Ltd.</t>
  </si>
  <si>
    <t>张家港荣盛特钢有限公司</t>
  </si>
  <si>
    <t>Zhangjiagang Rongsheng Steel-Making Co., Ltd.</t>
  </si>
  <si>
    <t>张家港荣盛炼钢有限公司</t>
  </si>
  <si>
    <t>Zhangjiagang Free Trade Zone Qiande Investment Co., Ltd. [37%]; China Pros Holding Hong Kong Co., Ltd. [25%]; Hengde International Co., Ltd. [14.3%]; Other [23.7%]</t>
  </si>
  <si>
    <t>5037363643 [37%]; GEM0000511 [25%]; GEM0000326 [14.3%]; GEM0000000 [23.7%]</t>
  </si>
  <si>
    <t>GEM0000485</t>
  </si>
  <si>
    <t>Jinfeng Town, Zhangjiagang City, Jiangsu Province</t>
  </si>
  <si>
    <t>Jinfeng</t>
  </si>
  <si>
    <t>江苏省张家港市锦丰镇</t>
  </si>
  <si>
    <t>31.985496, 120.644565</t>
  </si>
  <si>
    <t>https://www.gem.wiki/%E5%BC%A0%E5%AE%B6%E6%B8%AF%E8%8D%A3%E7%9B%9B%E7%89%B9%E9%92%A2%E6%9C%89%E9%99%90%E5%85%AC%E5%8F%B8</t>
  </si>
  <si>
    <t>SCN00145</t>
  </si>
  <si>
    <t>Jiangsu Binxin Steel Group Co., Ltd.</t>
  </si>
  <si>
    <t>江苏省镔鑫钢铁集团有限公司</t>
  </si>
  <si>
    <t>Jiangsu Binxin Special Steel Material Co., Ltd.</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</si>
  <si>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</si>
  <si>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</si>
  <si>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</si>
  <si>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</si>
  <si>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</si>
  <si>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</si>
  <si>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</si>
  <si>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</si>
  <si>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https://www.gem.wiki/Jiangsu_Binxin_Steel_Group_Co.,_Ltd.</t>
  </si>
  <si>
    <t>https://www.gem.wiki/%E6%B1%9F%E8%8B%8F%E7%9C%81%E9%95%94%E9%91%AB%E9%92%A2%E9%93%81%E9%9B%86%E5%9B%A2%E6%9C%89%E9%99%90%E5%85%AC%E5%8F%B8</t>
  </si>
  <si>
    <t>hot-rolled ribbed steel bars, hot-rolled smooth round steel bars, high-speed wire rods; billets, rectangular billets, square bars; special steel</t>
  </si>
  <si>
    <t>4 BOF (4x120-tonne)</t>
  </si>
  <si>
    <t>SCN00145-1</t>
  </si>
  <si>
    <t>Jiangsu Binxin Steel Group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</si>
  <si>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</si>
  <si>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</si>
  <si>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</si>
  <si>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</si>
  <si>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</si>
  <si>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</si>
  <si>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</si>
  <si>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</si>
  <si>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</si>
  <si>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</si>
  <si>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</si>
  <si>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</si>
  <si>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</si>
  <si>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</si>
  <si>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</si>
  <si>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</si>
  <si>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</si>
  <si>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</si>
  <si>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</si>
  <si>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</si>
  <si>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</si>
  <si>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</si>
  <si>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</si>
  <si>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</si>
  <si>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</si>
  <si>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</si>
  <si>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</si>
  <si>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3 AOD furances (3x70-tonne)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</si>
  <si>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</si>
  <si>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</si>
  <si>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</si>
  <si>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</si>
  <si>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</si>
  <si>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</si>
  <si>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</si>
  <si>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</si>
  <si>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</si>
  <si>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</si>
  <si>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</si>
  <si>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</si>
  <si>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BOF (2x150-tonne)</t>
  </si>
  <si>
    <t>SCN00139</t>
  </si>
  <si>
    <t>Nanjing Iron &amp; Steel Co., Ltd.</t>
  </si>
  <si>
    <t>南京钢铁股份有限公司</t>
  </si>
  <si>
    <t>NISCO; Nangang</t>
  </si>
  <si>
    <t>Nanjing Iron &amp; Steel Co., Ltd. [57.2%]; Other [42.9%]</t>
  </si>
  <si>
    <t>4295865412 [57.2%]; GEM0000000 [42.9%]</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</si>
  <si>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</si>
  <si>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</si>
  <si>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</si>
  <si>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</si>
  <si>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</si>
  <si>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</si>
  <si>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</si>
  <si>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</si>
  <si>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7 BOF (100-tonne, 3x120-tonne, 3x150-tonne)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</si>
  <si>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</si>
  <si>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</si>
  <si>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</si>
  <si>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</si>
  <si>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</si>
  <si>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</si>
  <si>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</si>
  <si>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</si>
  <si>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</si>
  <si>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</si>
  <si>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</si>
  <si>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</si>
  <si>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</si>
  <si>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</si>
  <si>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5 BOF (3x150-tonne, 2x250-tonne)</t>
  </si>
  <si>
    <t>SCN00300</t>
  </si>
  <si>
    <t>Zenith Steel Group ( Nantong) Co., Ltd.</t>
  </si>
  <si>
    <t>中天钢铁集团（南通）有限公司</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</si>
  <si>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</si>
  <si>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</si>
  <si>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</si>
  <si>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</si>
  <si>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</si>
  <si>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</si>
  <si>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BOF (1x190-tonne)</t>
  </si>
  <si>
    <t>SCN00300-1</t>
  </si>
  <si>
    <t>Zenith Steel Group ( Nantong) Co., Ltd. BF and BOF expansion</t>
  </si>
  <si>
    <t>2 BOF (2x190-tonne)</t>
  </si>
  <si>
    <t>SCN00141</t>
  </si>
  <si>
    <t>Lianfeng Steel (Zhangjiagang) Co., Ltd.</t>
  </si>
  <si>
    <t>联峰钢铁（张家港）有限公司</t>
  </si>
  <si>
    <t>Jiangsu Yonggang Group Co., Ltd. [62.1%]; Swift (HK) Group Co Ltd [37.9%]</t>
  </si>
  <si>
    <t>4297945459 [62.1%]; 5063247148 [37.9%]</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</si>
  <si>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</si>
  <si>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</si>
  <si>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</si>
  <si>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</si>
  <si>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</si>
  <si>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</si>
  <si>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</si>
  <si>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7 BOF (3x50-tonne, 2x60-tonne, 2x120-tonne)；1 EAF (1x100-tonne); sinter plant(1x300m2, 2x450m2)</t>
  </si>
  <si>
    <t>SCN00141-1</t>
  </si>
  <si>
    <t>Lianfeng Steel (Zhangjiagang) Co., Ltd. BF expansion</t>
  </si>
  <si>
    <t>SCN00141-2</t>
  </si>
  <si>
    <t>SCN00141-3</t>
  </si>
  <si>
    <t>Lianfeng Steel (Zhangjiagang) Co., Ltd. BOF expansion</t>
  </si>
  <si>
    <t>1 BOF (170-tonne);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</si>
  <si>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</si>
  <si>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</si>
  <si>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</si>
  <si>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</si>
  <si>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</si>
  <si>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</si>
  <si>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</si>
  <si>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</si>
  <si>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</si>
  <si>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</si>
  <si>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</si>
  <si>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</si>
  <si>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</si>
  <si>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BOF (120-tonne); 2 EAF (2x45-tonne)</t>
  </si>
  <si>
    <t>SCN00143-1</t>
  </si>
  <si>
    <t>Changshu Longteng Special Steel Co., Ltd. EAF expansion</t>
  </si>
  <si>
    <t>1 EAF (1x115-tonne)</t>
  </si>
  <si>
    <t>SCN00156</t>
  </si>
  <si>
    <t>Jiangsu Suxin Special Steel Group Co., Ltd.</t>
  </si>
  <si>
    <t>江苏苏信特钢有限公司</t>
  </si>
  <si>
    <t>Jiangsu Sugang Group Co., Ltd.</t>
  </si>
  <si>
    <t>江苏苏钢集团有限公司</t>
  </si>
  <si>
    <t>Suzhou Riyisheng Environment Protection Technology Co., Ltd. [100%]</t>
  </si>
  <si>
    <t>GEM0000533 [100%]</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</si>
  <si>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</si>
  <si>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</si>
  <si>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</si>
  <si>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</si>
  <si>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</si>
  <si>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</si>
  <si>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</si>
  <si>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EAF (100-tonne)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</si>
  <si>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</si>
  <si>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</si>
  <si>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</si>
  <si>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</si>
  <si>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</si>
  <si>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</si>
  <si>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</si>
  <si>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</si>
  <si>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</si>
  <si>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</si>
  <si>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</si>
  <si>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</si>
  <si>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</si>
  <si>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</si>
  <si>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</si>
  <si>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</si>
  <si>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</si>
  <si>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</si>
  <si>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</si>
  <si>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</si>
  <si>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</si>
  <si>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</si>
  <si>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</si>
  <si>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</si>
  <si>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</si>
  <si>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</si>
  <si>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</si>
  <si>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</si>
  <si>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</si>
  <si>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</si>
  <si>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</si>
  <si>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</si>
  <si>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</si>
  <si>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</si>
  <si>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</si>
  <si>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</si>
  <si>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</si>
  <si>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</si>
  <si>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</si>
  <si>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</si>
  <si>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</si>
  <si>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4 BOF (2x60-tonne, 1x150-tonne, 1x120-tonne)</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</si>
  <si>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</si>
  <si>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</si>
  <si>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</si>
  <si>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</si>
  <si>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</si>
  <si>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</si>
  <si>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</si>
  <si>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</si>
  <si>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</si>
  <si>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</si>
  <si>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</si>
  <si>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</si>
  <si>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Xukuang Power Plant/Nanjing Mine Power Station</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</si>
  <si>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</si>
  <si>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</si>
  <si>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</si>
  <si>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</si>
  <si>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</si>
  <si>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</si>
  <si>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</si>
  <si>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</si>
  <si>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</si>
  <si>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</si>
  <si>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</si>
  <si>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</si>
  <si>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</si>
  <si>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</si>
  <si>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</si>
  <si>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</si>
  <si>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</si>
  <si>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</si>
  <si>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</si>
  <si>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</si>
  <si>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</si>
  <si>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</si>
  <si>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</si>
  <si>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</si>
  <si>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</si>
  <si>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</si>
  <si>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</si>
  <si>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</si>
  <si>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SCN00350</t>
  </si>
  <si>
    <t>Xuzhou Jinhong Iron and Steel Group Co., Ltd.</t>
  </si>
  <si>
    <t>徐州金虹钢铁集团有限公司</t>
  </si>
  <si>
    <t>Xuzhou Jinhong Iron and Steel Group Co., Ltd. [100%]</t>
  </si>
  <si>
    <t>GEM0000262 [100%]</t>
  </si>
  <si>
    <t>GEM0000262</t>
  </si>
  <si>
    <t>Xufeng Road, Jing'an Town, Pei County, Jiangsu Province</t>
  </si>
  <si>
    <t>江苏省沛县敬安镇徐丰路北侧</t>
  </si>
  <si>
    <t>34.500122, 116.908897</t>
  </si>
  <si>
    <t>https://www.gem.wiki/Xuzhou_Jinhong_Iron_and_Steel_Group_Co.,_Ltd._plant</t>
  </si>
  <si>
    <t>https://www.gem.wiki/%E5%BE%90%E5%B7%9E%E9%87%91%E8%99%B9%E9%92%A2%E9%93%81%E9%9B%86%E5%9B%A2%E6%9C%89%E9%99%90%E5%85%AC%E5%8F%B8</t>
  </si>
  <si>
    <t>SCN00350-1</t>
  </si>
  <si>
    <t>Xuzhou Jinhong Iron and Steel Group Co., Ltd. EAF expansion</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</si>
  <si>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</si>
  <si>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</si>
  <si>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</si>
  <si>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</si>
  <si>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</si>
  <si>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</si>
  <si>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</si>
  <si>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</si>
  <si>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</si>
  <si>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</si>
  <si>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</si>
  <si>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</si>
  <si>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</si>
  <si>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</si>
  <si>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</si>
  <si>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2 BOF (2x120-tonne); 1 EAF(1x70-tonne)</t>
  </si>
  <si>
    <t>SCN00274-1</t>
  </si>
  <si>
    <t>Yancheng Lianxin Iron and Steel Co., Ltd. BF expansion</t>
  </si>
  <si>
    <t>SCN00317</t>
  </si>
  <si>
    <t>Jiangsu Delong Nickel Industry Co., Ltd.</t>
  </si>
  <si>
    <t>江苏德龙镍业有限公司</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</si>
  <si>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</si>
  <si>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</si>
  <si>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</si>
  <si>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</si>
  <si>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</si>
  <si>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integrated (unknown)</t>
  </si>
  <si>
    <t>Submerged Arc Furnace（20x25500-kVA)</t>
  </si>
  <si>
    <t>SCN00317-1</t>
  </si>
  <si>
    <t>Jiangsu Delong Nickel Industry Co., Ltd. EAF expansion</t>
  </si>
  <si>
    <t>江苏德龙镍业有限公司(二期）</t>
  </si>
  <si>
    <t>34.443469, 119.816575</t>
  </si>
  <si>
    <t>2 EAF（2x85-tonne)</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</si>
  <si>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</si>
  <si>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</si>
  <si>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</si>
  <si>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</si>
  <si>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</si>
  <si>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</si>
  <si>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</si>
  <si>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</si>
  <si>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</si>
  <si>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</si>
  <si>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</si>
  <si>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</si>
  <si>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</si>
  <si>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</si>
  <si>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</si>
  <si>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SCN00392</t>
  </si>
  <si>
    <t>Yangzhou Hengrun Ocean Heavy Industry Co., Ltd.</t>
  </si>
  <si>
    <t>扬州恒润海洋重工有限公司</t>
  </si>
  <si>
    <t>Yangzhou Hengrun Ocean Heavy Industry Co., Ltd. [100%]</t>
  </si>
  <si>
    <t>GEM0000478 [100%]</t>
  </si>
  <si>
    <t>GEM0000478</t>
  </si>
  <si>
    <t>Lidian Town, Guangling District, Yangzhou City, Jiangsu Province</t>
  </si>
  <si>
    <t>江苏省扬州市广陵区李典镇</t>
  </si>
  <si>
    <t>32.249602, 119.620438</t>
  </si>
  <si>
    <t>https://www.gem.wiki/Yangzhou_Hengrun_Ocean_Heavy_Industry_Co.,_Ltd.</t>
  </si>
  <si>
    <t>https://www.gem.wiki/%E6%89%AC%E5%B7%9E%E6%81%92%E6%B6%A6%E6%B5%B7%E6%B4%8B%E9%87%8D%E5%B7%A5%E6%9C%89%E9%99%90%E5%85%AC%E5%8F%B8</t>
  </si>
  <si>
    <t>billet, hot rolled products, cold rolled products</t>
  </si>
  <si>
    <t>2 BOF (1x120-tonne)</t>
  </si>
  <si>
    <t>SCN00136</t>
  </si>
  <si>
    <t>Zhangjiagang Hongchang Steel Co., Ltd.</t>
  </si>
  <si>
    <t>张家港宏昌钢板有限公司</t>
  </si>
  <si>
    <t>Jiangsu Shagang Group</t>
  </si>
  <si>
    <t>江苏沙钢集团</t>
  </si>
  <si>
    <t>Jiangsu Shagang Group Co., Ltd. [75%]; Hongkong Evergain Co., Ltd. [25%]</t>
  </si>
  <si>
    <t>5000051246 [75%]; GEM0000517 [25%]</t>
  </si>
  <si>
    <t>Zhangjiagang</t>
  </si>
  <si>
    <t>31.983146, 120.638992</t>
  </si>
  <si>
    <t>https://www.gem.wiki/Zhangjiagang_Hongchang_Steel_Co.,_Ltd.</t>
  </si>
  <si>
    <t>https://www.gem.wiki/%E5%BC%A0%E5%AE%B6%E6%B8%AF%E5%AE%8F%E6%98%8C%E9%92%A2%E6%9D%BF%E6%9C%89%E9%99%90%E5%85%AC%E5%8F%B8</t>
  </si>
  <si>
    <t>wide and thick plates, hot rolled plates, cold rolled plates, ultra-thin strips, high-speed wire rods, large coiled wire rods, ribbed steel bars, etc.</t>
  </si>
  <si>
    <t>9 BOF (3x50-tonne, 6x180-tonne); 5 EAF (1x90-tonne, 3x100-tonne, 1x110-tonne)</t>
  </si>
  <si>
    <t>BHP32%, VALE16%, RIO16%</t>
  </si>
  <si>
    <t>SCN00136-1</t>
  </si>
  <si>
    <t>Zhangjiagang Hongchang Steel Co., Ltd. BOF expansion</t>
  </si>
  <si>
    <t>SCN00136-2</t>
  </si>
  <si>
    <t>Zhangjiagang Hongchang Steel Co., Ltd. EAF expansion</t>
  </si>
  <si>
    <t>SCN00136-3</t>
  </si>
  <si>
    <t>SCN00136-4</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</si>
  <si>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</si>
  <si>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</si>
  <si>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</si>
  <si>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</si>
  <si>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</si>
  <si>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</si>
  <si>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</si>
  <si>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</si>
  <si>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</si>
  <si>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</si>
  <si>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</si>
  <si>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</si>
  <si>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</si>
  <si>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</si>
  <si>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</si>
  <si>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</si>
  <si>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</si>
  <si>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</si>
  <si>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</si>
  <si>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</si>
  <si>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</si>
  <si>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</si>
  <si>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</si>
  <si>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</si>
  <si>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</si>
  <si>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</si>
  <si>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</si>
  <si>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</si>
  <si>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</si>
  <si>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SCN00381-1</t>
  </si>
  <si>
    <t>Longnan Fuxin Iron and Steel Co., Ltd. EAF expansion</t>
  </si>
  <si>
    <t>龙南市福鑫钢铁有限公司</t>
  </si>
  <si>
    <t>Longnan Fuxin Steel Co., Ltd. [100%]</t>
  </si>
  <si>
    <t>GEM0000153 [100%]</t>
  </si>
  <si>
    <t>Longnan Fuxin Steel Co., Ltd.</t>
  </si>
  <si>
    <t>GEM0000153</t>
  </si>
  <si>
    <t>Longnan Town, Longnan County, Ganzhou City, Jiangxi Province</t>
  </si>
  <si>
    <t>Ganzhou</t>
  </si>
  <si>
    <t>Jiangxi</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</si>
  <si>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</si>
  <si>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</si>
  <si>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</si>
  <si>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</si>
  <si>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t>
  </si>
  <si>
    <t>Longnan Fuxin Iron and Steel Co., Ltd.</t>
  </si>
  <si>
    <t>SCN00164</t>
  </si>
  <si>
    <t>Jiujiang Pinggang Iron and Steel Co., Ltd.</t>
  </si>
  <si>
    <t>九江萍钢钢铁有限公司</t>
  </si>
  <si>
    <t>PXSteel Jiujiang</t>
  </si>
  <si>
    <t>Liaoning Fangda Group Industrial Co., Ltd. [61.4%]; Other [38.6%]</t>
  </si>
  <si>
    <t>5000005748 [61.4%]; GEM0000000 [38.6%]</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</si>
  <si>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</si>
  <si>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</si>
  <si>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</si>
  <si>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</si>
  <si>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</si>
  <si>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</si>
  <si>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</si>
  <si>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steel bars, high-speed wire rods, small products, medium-thick plates</t>
  </si>
  <si>
    <t>4 BOF (2x60-tonne, 2x120-tonne)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</si>
  <si>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</si>
  <si>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</si>
  <si>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</si>
  <si>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</si>
  <si>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</si>
  <si>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</si>
  <si>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</si>
  <si>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</si>
  <si>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</si>
  <si>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</si>
  <si>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</si>
  <si>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</si>
  <si>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</si>
  <si>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</si>
  <si>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</si>
  <si>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</si>
  <si>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</si>
  <si>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</si>
  <si>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</si>
  <si>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</si>
  <si>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</si>
  <si>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</si>
  <si>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</si>
  <si>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</si>
  <si>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</si>
  <si>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</si>
  <si>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3 BOF ( 2x50-tonne, 1x60-tonne)</t>
  </si>
  <si>
    <t>SCN00395</t>
  </si>
  <si>
    <t>Jiangxi Taixin Iron &amp; Steel Co., Ltd.</t>
  </si>
  <si>
    <t>江西台鑫钢铁有限公司</t>
  </si>
  <si>
    <t>Jiangxi Taixin Iron &amp; Steel Co., Ltd. [100%]</t>
  </si>
  <si>
    <t>GEM0000481 [100%]</t>
  </si>
  <si>
    <t>GEM0000481</t>
  </si>
  <si>
    <t>Maojiashan, Hufeng Town, Guangfeng District, Shangrao City, Jiangxi Province</t>
  </si>
  <si>
    <t>Shangrao</t>
  </si>
  <si>
    <t>江西省上饶市广丰区湖丰镇毛家山</t>
  </si>
  <si>
    <t>28.604450, 118.163615</t>
  </si>
  <si>
    <t>https://www.gem.wiki/%E6%B1%9F%E8%A5%BF%E5%8F%B0%E9%91%AB%E9%92%A2%E9%93%81%E6%9C%89%E9%99%90%E5%85%AC%E5%8F%B8</t>
  </si>
  <si>
    <t>wire, rod</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</si>
  <si>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</si>
  <si>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</si>
  <si>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</si>
  <si>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</si>
  <si>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</si>
  <si>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</si>
  <si>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China Baowu Iron and Steel Group Co., Ltd. [51%]; Jiangxi Provincial State-owned Enterprise Asset Management(Holding) Co., Ltd. [49%]</t>
  </si>
  <si>
    <t>5000039946 [51%]; GEM0000518 [49%]</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</si>
  <si>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</si>
  <si>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</si>
  <si>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</si>
  <si>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</si>
  <si>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</si>
  <si>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</si>
  <si>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</si>
  <si>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</si>
  <si>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BOF (3x100-tonne, 2x210-tonne)；sinter plant(360m2)</t>
  </si>
  <si>
    <t>SCN00165-1</t>
  </si>
  <si>
    <t>Xinyu Iron and Steel Group Co., Ltd. EAF expansion</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</si>
  <si>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</si>
  <si>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</si>
  <si>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</si>
  <si>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</si>
  <si>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</si>
  <si>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</si>
  <si>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</si>
  <si>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</si>
  <si>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Jilin</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</si>
  <si>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</si>
  <si>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</si>
  <si>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</si>
  <si>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</si>
  <si>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</si>
  <si>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</si>
  <si>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</si>
  <si>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</si>
  <si>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</si>
  <si>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</si>
  <si>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</si>
  <si>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</si>
  <si>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 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</si>
  <si>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</si>
  <si>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</si>
  <si>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</si>
  <si>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</si>
  <si>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</si>
  <si>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</si>
  <si>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</si>
  <si>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</si>
  <si>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</si>
  <si>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</si>
  <si>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</si>
  <si>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</si>
  <si>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</si>
  <si>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</si>
  <si>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</si>
  <si>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</si>
  <si>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</si>
  <si>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</si>
  <si>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</si>
  <si>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44.022802, 125.505627</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</si>
  <si>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</si>
  <si>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</si>
  <si>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</si>
  <si>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</si>
  <si>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</si>
  <si>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</si>
  <si>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</si>
  <si>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</si>
  <si>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</si>
  <si>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</si>
  <si>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[62.1%]; Fosun International Ltd. [25.7%]; Other [12.2%]</t>
  </si>
  <si>
    <t>5059063508 [62.1%]; 4295864421 [25.7%]; GEM0000000 [12.2%]</t>
  </si>
  <si>
    <t>Jinzhu Township Industrial Park, Longtan District, Jilin City, Jilin Province</t>
  </si>
  <si>
    <t>吉林省吉林市龙潭区金珠乡工业园区</t>
  </si>
  <si>
    <t>44.011951, 126.537086</t>
  </si>
  <si>
    <t>https://www.gem.wiki/Jilin_Jianlong_Steel_Co.,_Ltd._plant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</si>
  <si>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</si>
  <si>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</si>
  <si>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SCN00168</t>
  </si>
  <si>
    <t>Jilin Xinda Iron and Steel Co., Ltd.</t>
  </si>
  <si>
    <t>吉林鑫达钢铁有限公司</t>
  </si>
  <si>
    <t>Hengjin Huitong Asset Management (Beijing) Co., Ltd. [60%]; Jilin Tianpeng Industrial Co., Ltd. [17.2%]; Other [22.8%]</t>
  </si>
  <si>
    <t>GEM0000550 [60%]; GEM0000525 [17.2%]; GEM0000000 [22.8%]</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</si>
  <si>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</si>
  <si>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</si>
  <si>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</si>
  <si>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</si>
  <si>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</si>
  <si>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</si>
  <si>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</si>
  <si>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</si>
  <si>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BOF (3x65-tonne)</t>
  </si>
  <si>
    <t>SCN00168-1</t>
  </si>
  <si>
    <t>Jilin Xinda Iron and Steel Co., Ltd. BOF expansion</t>
  </si>
  <si>
    <t>SCN00168-2</t>
  </si>
  <si>
    <t>Jilin Xinda Iron and Steel Co., Ltd. BF expansion</t>
  </si>
  <si>
    <t>SCN00356</t>
  </si>
  <si>
    <t>Panshi Jianlong Iron and Steel Co., Ltd.</t>
  </si>
  <si>
    <t>磐石建龙钢铁有限公司</t>
  </si>
  <si>
    <t>Jilin Henglian Precision Casting Technology Co., Ltd.</t>
  </si>
  <si>
    <t>吉林恒联精密铸造科技有限公司</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</si>
  <si>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</si>
  <si>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</si>
  <si>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</si>
  <si>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</si>
  <si>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</si>
  <si>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</si>
  <si>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</si>
  <si>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</si>
  <si>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</si>
  <si>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</si>
  <si>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</si>
  <si>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</si>
  <si>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</si>
  <si>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</si>
  <si>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</si>
  <si>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</si>
  <si>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</si>
  <si>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</si>
  <si>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</si>
  <si>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</si>
  <si>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</si>
  <si>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</si>
  <si>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</si>
  <si>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</si>
  <si>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</si>
  <si>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</si>
  <si>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</si>
  <si>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</si>
  <si>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</si>
  <si>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</si>
  <si>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</si>
  <si>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</si>
  <si>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https://www.gem.wiki/Tonghua_Iron_%26_Steel_Co.,_Ltd.</t>
  </si>
  <si>
    <t>https://www.gem.wiki/%E9%80%9A%E5%8C%96%E9%92%A2%E9%93%81%E8%82%A1%E4%BB%BD%E6%9C%89%E9%99%90%E5%85%AC%E5%8F%B8</t>
  </si>
  <si>
    <t>plate, building materials, profiles, pipes and special steel</t>
  </si>
  <si>
    <t>3 BOF (3x120-tonne)；sinter plant(2x360 m2)</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</si>
  <si>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</si>
  <si>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</si>
  <si>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</si>
  <si>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</si>
  <si>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</si>
  <si>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</si>
  <si>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</si>
  <si>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</si>
  <si>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</si>
  <si>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</si>
  <si>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</si>
  <si>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</si>
  <si>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</si>
  <si>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</si>
  <si>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</si>
  <si>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</si>
  <si>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14 BOF (6x100-tonne, 3x180-tonne, 2x200-tonne, 3x260-tonne)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</si>
  <si>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</si>
  <si>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</si>
  <si>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</si>
  <si>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</si>
  <si>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</si>
  <si>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</si>
  <si>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</si>
  <si>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</si>
  <si>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</si>
  <si>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</si>
  <si>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</si>
  <si>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</si>
  <si>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</si>
  <si>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</si>
  <si>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</si>
  <si>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</si>
  <si>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</si>
  <si>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</si>
  <si>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</si>
  <si>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</si>
  <si>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</si>
  <si>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</si>
  <si>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辽宁省鞍山市千山区鞍腾路1号</t>
  </si>
  <si>
    <t>41.173613, 122.945501</t>
  </si>
  <si>
    <t>https://www.gem.wiki/Anshan_Baode_Iron_%26_Steel_Co.,_Ltd._plant</t>
  </si>
  <si>
    <t>https://www.gem.wiki/%E9%9E%8D%E5%B1%B1%E5%AE%9D%E5%BE%97%E9%92%A2%E9%93%81%E6%9C%89%E9%99%90%E5%85%AC%E5%8F%B8</t>
  </si>
  <si>
    <t>hot rolled groove and angle steel, H-beam steel, I-beam steel</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</si>
  <si>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</si>
  <si>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</si>
  <si>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</si>
  <si>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</si>
  <si>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</si>
  <si>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</si>
  <si>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</si>
  <si>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</si>
  <si>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</si>
  <si>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</si>
  <si>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</si>
  <si>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</si>
  <si>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</si>
  <si>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</si>
  <si>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</si>
  <si>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7 BOF (3x150-tonne, 4x180-tonne); 2 EAF (70-tonne, 89-tonne)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</si>
  <si>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</si>
  <si>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</si>
  <si>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</si>
  <si>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</si>
  <si>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</si>
  <si>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</si>
  <si>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 Ltd [42.7%]; Benxi Beifang Investment Co., Ltd. [7.5%]; China Minmetals Corp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</si>
  <si>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</si>
  <si>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</si>
  <si>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</si>
  <si>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</si>
  <si>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</si>
  <si>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</si>
  <si>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</si>
  <si>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</si>
  <si>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7 BOF (4x50-tonne, 3x120-tonne)</t>
  </si>
  <si>
    <t>SCN00175-1</t>
  </si>
  <si>
    <t>Benxi Beiying Iron &amp; Steel (Group) Co., Ltd. BOF expansion</t>
  </si>
  <si>
    <t>41.224814, 123.608375</t>
  </si>
  <si>
    <t>2 BOF(2x100-tonne)</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</si>
  <si>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</si>
  <si>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</si>
  <si>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</si>
  <si>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</si>
  <si>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</si>
  <si>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</si>
  <si>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</si>
  <si>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</si>
  <si>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</si>
  <si>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</si>
  <si>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</si>
  <si>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</si>
  <si>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</si>
  <si>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</si>
  <si>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</si>
  <si>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</si>
  <si>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</si>
  <si>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</si>
  <si>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</si>
  <si>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</si>
  <si>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</si>
  <si>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</si>
  <si>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</si>
  <si>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</si>
  <si>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6 BOF (3x35-tonne, 3x120-tonne)</t>
  </si>
  <si>
    <t>SCN00176-1</t>
  </si>
  <si>
    <t>Lingyuan Iron &amp; Steel Co.,Ltd. BOF expansion</t>
  </si>
  <si>
    <t>1 BOF（1x120-tonne)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</si>
  <si>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</si>
  <si>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</si>
  <si>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</si>
  <si>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</si>
  <si>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</si>
  <si>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</si>
  <si>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</si>
  <si>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</si>
  <si>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</si>
  <si>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</si>
  <si>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</si>
  <si>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</si>
  <si>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</si>
  <si>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</si>
  <si>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BOF (110-tonne); 3 EAF (1x40-tonne, 1x50-tonne, 1x110-tonne)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</si>
  <si>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</si>
  <si>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</si>
  <si>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</si>
  <si>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</si>
  <si>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</si>
  <si>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</si>
  <si>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</si>
  <si>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</si>
  <si>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</si>
  <si>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</si>
  <si>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</si>
  <si>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</si>
  <si>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</si>
  <si>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4 BOF (3x35-tonne, 1x40-tonne)</t>
  </si>
  <si>
    <t>SCN00177-1</t>
  </si>
  <si>
    <t>Fushun New Steel Co., Ltd. BF expansion</t>
  </si>
  <si>
    <t>SCN00177-2</t>
  </si>
  <si>
    <t>SCN00177-3</t>
  </si>
  <si>
    <t>Fushun New Steel Co., Ltd. BOF expansion</t>
  </si>
  <si>
    <t>SCN00177-4</t>
  </si>
  <si>
    <t>Fushun New Steel Co., Ltd. SR</t>
  </si>
  <si>
    <t>1 HIsmelt (350 thousand tonne)</t>
  </si>
  <si>
    <t>SCN00177-5</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</si>
  <si>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</si>
  <si>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</si>
  <si>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</si>
  <si>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</si>
  <si>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</si>
  <si>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</si>
  <si>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</si>
  <si>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</si>
  <si>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</si>
  <si>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</si>
  <si>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</si>
  <si>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</si>
  <si>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</si>
  <si>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</si>
  <si>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tools and machinery; transport</t>
  </si>
  <si>
    <t>4 EAF (2x30-tonne, 1x50-tonne, 1x60-tonne)</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</si>
  <si>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</si>
  <si>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</si>
  <si>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</si>
  <si>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</si>
  <si>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</si>
  <si>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</si>
  <si>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</si>
  <si>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</si>
  <si>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</si>
  <si>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</si>
  <si>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</si>
  <si>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</si>
  <si>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SCN00301</t>
  </si>
  <si>
    <t>Liaoyang United Steel Co., Ltd.</t>
  </si>
  <si>
    <t>辽阳联合钢铁有限公司</t>
  </si>
  <si>
    <t>Liaoning Penghui Casting Co., Ltd.</t>
  </si>
  <si>
    <t>辽宁澎辉铸业有限公司</t>
  </si>
  <si>
    <t>Liaoyang United Steel Co., Ltd. [100%]</t>
  </si>
  <si>
    <t>GEM0000146 [100%]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</si>
  <si>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</si>
  <si>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</si>
  <si>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</si>
  <si>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</si>
  <si>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</si>
  <si>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</si>
  <si>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</si>
  <si>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SCN00399</t>
  </si>
  <si>
    <t>Liaoyang Xinyi Special Steel Co., Ltd.</t>
  </si>
  <si>
    <t>辽阳鑫亿特钢有限公司</t>
  </si>
  <si>
    <t>Liaoyang Xinda Iron and Steel Co., Ltd.</t>
  </si>
  <si>
    <t>辽阳新达钢铁有限公司</t>
  </si>
  <si>
    <t>Liaoyang Xinyi Special Steel Co., Ltd. [100%]</t>
  </si>
  <si>
    <t>GEM0000484 [100%]</t>
  </si>
  <si>
    <t>GEM0000484</t>
  </si>
  <si>
    <t>Gaozhuangzi Village, Liuerbao Town, Liaoyang County, Liaoning Province</t>
  </si>
  <si>
    <t>辽宁省辽阳县刘二堡镇高庄子村</t>
  </si>
  <si>
    <t>41.225003, 122.970488</t>
  </si>
  <si>
    <t>https://www.gem.wiki/%E8%BE%BD%E9%98%B3%E9%91%AB%E4%BA%BF%E7%89%B9%E9%92%A2%E6%9C%89%E9%99%90%E5%85%AC%E5%8F%B8</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</si>
  <si>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</si>
  <si>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</si>
  <si>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</si>
  <si>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</si>
  <si>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</si>
  <si>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</si>
  <si>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</si>
  <si>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</si>
  <si>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</si>
  <si>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</si>
  <si>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</si>
  <si>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</si>
  <si>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3 BOF (3x260-tonne)；sinter plant(2x360 m2)</t>
  </si>
  <si>
    <t>SCN00173</t>
  </si>
  <si>
    <t>Rizhao Steel Yingkou Medium Plate Co Ltd</t>
  </si>
  <si>
    <t>日钢营口中板有限公司</t>
  </si>
  <si>
    <t>五矿营口中板有限责任公司</t>
  </si>
  <si>
    <t>Jinghua Rigang Holding Group Co., Ltd. [98.8%]; Other [1.2%]</t>
  </si>
  <si>
    <t>GEM0000288 [98.8%]; GEM0000000 [1.2%]</t>
  </si>
  <si>
    <t>Shangbai Line, Laobian District, Yingkou City, Liaoning Province</t>
  </si>
  <si>
    <t>辽宁省营口市老边区冶金区冶金里</t>
  </si>
  <si>
    <t>40.671136, 122.395441</t>
  </si>
  <si>
    <t>https://www.gem.wiki/Rizhao_Steel_Yingkou_Medium_Plate_Co.,_Ltd._steel_plant</t>
  </si>
  <si>
    <t>https://www.gem.wiki/%E6%97%A5%E9%92%A2%E8%90%A5%E5%8F%A3%E4%B8%AD%E6%9D%BF%E6%9C%89%E9%99%90%E8%B4%A3%E4%BB%BB%E5%85%AC%E5%8F%B8</t>
  </si>
  <si>
    <t>wide and thick plates and wires</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</si>
  <si>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</si>
  <si>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</si>
  <si>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</si>
  <si>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</si>
  <si>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</si>
  <si>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</si>
  <si>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</si>
  <si>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</si>
  <si>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</si>
  <si>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</si>
  <si>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</si>
  <si>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</si>
  <si>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</si>
  <si>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</si>
  <si>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</si>
  <si>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SCN00380</t>
  </si>
  <si>
    <t>Ningxia Xinghua Iron and Steel Co., Ltd.</t>
  </si>
  <si>
    <t>宁夏兴华钢铁有限公司</t>
  </si>
  <si>
    <t>GEM0000169</t>
  </si>
  <si>
    <t>Shizuishan Industrial Park, Huinong District, Shizuishan City, Ningxia Hui Autonomous Region</t>
  </si>
  <si>
    <t>Shizuishan</t>
  </si>
  <si>
    <t>Ningxia</t>
  </si>
  <si>
    <t>宁夏回族自治区石嘴山市惠农区石嘴山工业园区</t>
  </si>
  <si>
    <t>39.309571, 106.790930</t>
  </si>
  <si>
    <t>https://www.gem.wiki/Ningxia_Xinghua_Iron_and_Steel_Co.,_Ltd._plant</t>
  </si>
  <si>
    <t>https://www.gem.wiki/%E5%AE%81%E5%A4%8F%E5%85%B4%E5%8D%8E%E9%92%A2%E9%93%81%E6%9C%89%E9%99%90%E5%85%AC%E5%8F%B8</t>
  </si>
  <si>
    <t>1 BOF (1x138-tonne)</t>
  </si>
  <si>
    <t>SCN00396</t>
  </si>
  <si>
    <t>Ningxia Jianlong Special Steel Co., Ltd.</t>
  </si>
  <si>
    <t>宁夏建龙特钢有限公司</t>
  </si>
  <si>
    <t>Ningxia Shenyin Special Steel Co., Ltd.</t>
  </si>
  <si>
    <t>宁夏申银特钢股份有限公司</t>
  </si>
  <si>
    <t>Beijing Jianlong Investment Co., Ltd. [62.4%]; Fosun International Ltd [23.6%]; Other [14%]</t>
  </si>
  <si>
    <t>5059063508 [62.4%]; 5079242379 [23.6%]; GEM0000000 [14%]</t>
  </si>
  <si>
    <t>GEM0000509</t>
  </si>
  <si>
    <t>Hongguozi Industrial Park, Huinong District, Shizuishan City, Ningxia Hui Autonomous Region</t>
  </si>
  <si>
    <t>宁夏石嘴山市惠农区红果子工业集聚区</t>
  </si>
  <si>
    <t>39.215452, 106.688294</t>
  </si>
  <si>
    <t>https://www.gem.wiki/%E5%AE%81%E5%A4%8F%E5%BB%BA%E9%BE%99%E7%89%B9%E9%92%A2%E6%9C%89%E9%99%90%E5%85%AC%E5%8F%B8</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</si>
  <si>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</si>
  <si>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</si>
  <si>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</si>
  <si>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</si>
  <si>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</si>
  <si>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</si>
  <si>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</si>
  <si>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</si>
  <si>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</si>
  <si>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</si>
  <si>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</si>
  <si>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</si>
  <si>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</si>
  <si>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</si>
  <si>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</si>
  <si>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</si>
  <si>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</si>
  <si>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</si>
  <si>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</si>
  <si>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</si>
  <si>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</si>
  <si>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</si>
  <si>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</si>
  <si>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</si>
  <si>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</si>
  <si>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</si>
  <si>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</si>
  <si>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</si>
  <si>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</si>
  <si>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</si>
  <si>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</si>
  <si>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</si>
  <si>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</si>
  <si>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</si>
  <si>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Longmen Town, Hancheng City, Weinan City, Shaanxi Province</t>
  </si>
  <si>
    <t>Hancheng</t>
  </si>
  <si>
    <t>Shaanxi</t>
  </si>
  <si>
    <t>陕西省渭南市韩城市龙门镇</t>
  </si>
  <si>
    <t>35.618466, 110.575788</t>
  </si>
  <si>
    <t>https://www.gem.wiki/Shaanxi_Longmen_Steel_Co.,_Ltd._plant</t>
  </si>
  <si>
    <t>https://www.gem.wiki/%E9%99%95%E8%A5%BF%E9%BE%99%E9%97%A8%E9%92%A2%E9%93%81%E6%9C%89%E9%99%90%E8%B4%A3%E4%BB%BB%E5%85%AC%E5%8F%B8</t>
  </si>
  <si>
    <t>hot rolled round bars, steel for construction, mine resin anchor steel, continuous casting billet</t>
  </si>
  <si>
    <t>6 BOF (4x60-tonne, 2x120-tonne), Sinter plant (265m2, 400m2, 450m2)</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</si>
  <si>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</si>
  <si>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</si>
  <si>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</si>
  <si>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</si>
  <si>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</si>
  <si>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</si>
  <si>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</si>
  <si>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</si>
  <si>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</si>
  <si>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</si>
  <si>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</si>
  <si>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</si>
  <si>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</si>
  <si>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</si>
  <si>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</si>
  <si>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</si>
  <si>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</si>
  <si>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</si>
  <si>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33.133192, 106.671859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</si>
  <si>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</si>
  <si>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</si>
  <si>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</si>
  <si>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</si>
  <si>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</si>
  <si>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</si>
  <si>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</si>
  <si>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</si>
  <si>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</si>
  <si>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</si>
  <si>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</si>
  <si>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</si>
  <si>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</si>
  <si>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</si>
  <si>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</si>
  <si>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</si>
  <si>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SCN00187-1</t>
  </si>
  <si>
    <t>Shaanxi Lueyang Iron and Steel Co., Ltd. BOF expansion</t>
  </si>
  <si>
    <t>SCN00400</t>
  </si>
  <si>
    <t>Shaanxi Hanzhong Iron &amp; Steel Group Co., Ltd.</t>
  </si>
  <si>
    <t>陕西汉中钢铁集团有限公司</t>
  </si>
  <si>
    <t>Shaanxi Hanzhong Iron &amp; Steel Co., Ltd.</t>
  </si>
  <si>
    <t>陕西汉中钢铁有限公司</t>
  </si>
  <si>
    <t>Shaanxi Hanzhong Iron &amp; Steel Group Company [100%]</t>
  </si>
  <si>
    <t>4298345744 [100%]</t>
  </si>
  <si>
    <t>Dingjunshan, Mian County, Hanzhong City, Shaanxi Province</t>
  </si>
  <si>
    <t>Hanzhong City</t>
  </si>
  <si>
    <t>陕西省汉中市勉县定军山</t>
  </si>
  <si>
    <t>33.132446, 106.657646</t>
  </si>
  <si>
    <t>https://www.gem.wiki/%E9%99%95%E8%A5%BF%E6%B1%89%E4%B8%AD%E9%92%A2%E9%93%81%E9%9B%86%E5%9B%A2%E6%9C%89%E9%99%90%E5%85%AC%E5%8F%B8</t>
  </si>
  <si>
    <t>steel belt</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</si>
  <si>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</si>
  <si>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</si>
  <si>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</si>
  <si>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</si>
  <si>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</si>
  <si>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</si>
  <si>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</si>
  <si>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</si>
  <si>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</si>
  <si>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</si>
  <si>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</si>
  <si>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</si>
  <si>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</si>
  <si>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</si>
  <si>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</si>
  <si>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SCN00193</t>
  </si>
  <si>
    <t>Shandong Guangfu Group Co., Ltd.</t>
  </si>
  <si>
    <t>山东广富集团有限公司</t>
  </si>
  <si>
    <t>Shandong Guangfu Iron and Steel Co., Ltd.</t>
  </si>
  <si>
    <t>山东广富钢铁有限公司</t>
  </si>
  <si>
    <t>Shandong Guangfu Group Co., Ltd. [100%]</t>
  </si>
  <si>
    <t>GEM0000185 [100%]</t>
  </si>
  <si>
    <t>GEM0000185</t>
  </si>
  <si>
    <t>Qinglongshan Industrial park, Qingyang Town, Zouping City, Binzhou City, Shandong Province</t>
  </si>
  <si>
    <t>Binzhou</t>
  </si>
  <si>
    <t>Shandong</t>
  </si>
  <si>
    <t>山东省邹平县青阳镇青龙山工业园</t>
  </si>
  <si>
    <t>36.863145, 117.616918</t>
  </si>
  <si>
    <t>https://www.gem.wiki/Shandong_Guangfu_Group_Co.,_Ltd._steel_plant</t>
  </si>
  <si>
    <t>https://www.gem.wiki/%E5%B1%B1%E4%B8%9C%E5%B9%BF%E5%AF%8C%E9%9B%86%E5%9B%A2%E6%9C%89%E9%99%90%E5%85%AC%E5%8F%B8</t>
  </si>
  <si>
    <t>hot-rolled round bar, hot-rolled ribbed bar, coil, billet, welding wire</t>
  </si>
  <si>
    <t>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</si>
  <si>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</si>
  <si>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</si>
  <si>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</si>
  <si>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</si>
  <si>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</si>
  <si>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</si>
  <si>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</si>
  <si>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</si>
  <si>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</si>
  <si>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</si>
  <si>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</si>
  <si>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</si>
  <si>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</si>
  <si>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</si>
  <si>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</si>
  <si>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</si>
  <si>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</si>
  <si>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</si>
  <si>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</si>
  <si>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</si>
  <si>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</si>
  <si>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</si>
  <si>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</si>
  <si>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</si>
  <si>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</si>
  <si>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</si>
  <si>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</si>
  <si>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</si>
  <si>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</si>
  <si>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</si>
  <si>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</si>
  <si>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</si>
  <si>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</si>
  <si>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</si>
  <si>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Co., Ltd. [27.7%]; Fujian Xingyin Equity Investment Management Co., Ltd. [6.7%]</t>
  </si>
  <si>
    <t>5042946103 [33.2%]; 5063358355 [32.4%]; 4295864796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</si>
  <si>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</si>
  <si>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</si>
  <si>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</si>
  <si>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</si>
  <si>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</si>
  <si>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</si>
  <si>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</si>
  <si>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</si>
  <si>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</si>
  <si>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</si>
  <si>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</si>
  <si>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</si>
  <si>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</si>
  <si>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</si>
  <si>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</si>
  <si>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</si>
  <si>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</si>
  <si>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</si>
  <si>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</si>
  <si>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</si>
  <si>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</si>
  <si>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</si>
  <si>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3 BOF (2x60-tonne, 1x70-tonne); 1 EAF (1x70-tonne)</t>
  </si>
  <si>
    <t>SCN00197-1</t>
  </si>
  <si>
    <t>Shandong Taishan Steel Group Co., Ltd. BOF expansion</t>
  </si>
  <si>
    <t>2 BOF (2x117-tonne, );</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</si>
  <si>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</si>
  <si>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</si>
  <si>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</si>
  <si>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</si>
  <si>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</si>
  <si>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</si>
  <si>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</si>
  <si>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</si>
  <si>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</si>
  <si>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</si>
  <si>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</si>
  <si>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SCN00201-1</t>
  </si>
  <si>
    <t>Shandong Fulun Iron and Steel Co., Ltd. BF expansion</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</si>
  <si>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</si>
  <si>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</si>
  <si>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</si>
  <si>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</si>
  <si>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</si>
  <si>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</si>
  <si>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</si>
  <si>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</si>
  <si>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</si>
  <si>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</si>
  <si>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</si>
  <si>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</si>
  <si>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</si>
  <si>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</si>
  <si>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</si>
  <si>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</si>
  <si>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</si>
  <si>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</si>
  <si>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</si>
  <si>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</si>
  <si>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</si>
  <si>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</si>
  <si>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</si>
  <si>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</si>
  <si>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</si>
  <si>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Taojialing: 2 BOF（2x120-tonne）</t>
  </si>
  <si>
    <t>SCN00305-1</t>
  </si>
  <si>
    <t>Shandong Iron and Steel Co., Ltd. Laiwu Branch BOF expansion</t>
  </si>
  <si>
    <t>山东钢铁股份有限公司莱芜分公司（陶家岭）</t>
  </si>
  <si>
    <t>99 Fuqian Street, Gangcheng District, Jinan City, Shandong Province</t>
  </si>
  <si>
    <t>SCN00305-2</t>
  </si>
  <si>
    <t>Shandong Iron and Steel Co., Ltd. Laiwu Branch BF expansion</t>
  </si>
  <si>
    <t>山东钢铁股份有限公司莱芜分公司2号3800m³高炉</t>
  </si>
  <si>
    <t>https://www.gem.wiki/%E5%B1%B1%E4%B8%9C%E9%92%A2%E9%93%81%E8%82%A1%E4%BB%BD%E6%9C%89%E9%99%90%E5%85%AC%E5%8F%B8%E8%8E%B1%E8%8A%9C%E5%88%86%E5%85%AC%E5%8F%B9</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</si>
  <si>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</si>
  <si>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</si>
  <si>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</si>
  <si>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</si>
  <si>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</si>
  <si>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</si>
  <si>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</si>
  <si>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</si>
  <si>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</si>
  <si>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</si>
  <si>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</si>
  <si>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</si>
  <si>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</si>
  <si>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</si>
  <si>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</si>
  <si>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</si>
  <si>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</si>
  <si>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</si>
  <si>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</si>
  <si>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</si>
  <si>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</si>
  <si>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</si>
  <si>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</si>
  <si>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</si>
  <si>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</si>
  <si>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</si>
  <si>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</si>
  <si>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</si>
  <si>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</si>
  <si>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</si>
  <si>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</si>
  <si>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</si>
  <si>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</si>
  <si>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</si>
  <si>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</si>
  <si>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</si>
  <si>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2 BOF (2x120-tonne); sinter plant(2x198m2 )</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</si>
  <si>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</si>
  <si>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</si>
  <si>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</si>
  <si>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</si>
  <si>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</si>
  <si>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</si>
  <si>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</si>
  <si>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</si>
  <si>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</si>
  <si>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</si>
  <si>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</si>
  <si>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</si>
  <si>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</si>
  <si>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</si>
  <si>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</si>
  <si>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</si>
  <si>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</si>
  <si>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</si>
  <si>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</si>
  <si>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[38%]; Other [62%]</t>
  </si>
  <si>
    <t>5000045132 [38%]; GEM0000000 [62%]</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</si>
  <si>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</si>
  <si>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</si>
  <si>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</si>
  <si>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</si>
  <si>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</si>
  <si>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BOF (2x137-tonne)</t>
  </si>
  <si>
    <t>SCN00383-1</t>
  </si>
  <si>
    <t>Shandong Iron and Steel Group Yongfeng Lingang Co., Ltd. BF and BOF expansion</t>
  </si>
  <si>
    <t>山东钢铁集团永锋临港有限公司(二期）</t>
  </si>
  <si>
    <t>1 BOF (1x250-tonne)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</si>
  <si>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</si>
  <si>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</si>
  <si>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</si>
  <si>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</si>
  <si>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</si>
  <si>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</si>
  <si>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</si>
  <si>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</si>
  <si>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</si>
  <si>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</si>
  <si>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</si>
  <si>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</si>
  <si>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BOF (2x100-tonne); 1 EAF (1x80-tonne)</t>
  </si>
  <si>
    <t>SCN00192</t>
  </si>
  <si>
    <t>Rizhao Steel Holding Group Co., Ltd.</t>
  </si>
  <si>
    <t>日照钢铁控股集团有限公司</t>
  </si>
  <si>
    <t>Rizhao Steel Holdings Co., Ltd.</t>
  </si>
  <si>
    <t>日照钢铁控股有限公司</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</si>
  <si>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</si>
  <si>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</si>
  <si>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</si>
  <si>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</si>
  <si>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</si>
  <si>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</si>
  <si>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</si>
  <si>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8 BOF (4x60-tonne, 4x120-tonne)</t>
  </si>
  <si>
    <t>SCN00192-1</t>
  </si>
  <si>
    <t>Rizhao Steel Holding Group Co., Ltd. BF and BOF expansion</t>
  </si>
  <si>
    <t>35.16535, 119.366672</t>
  </si>
  <si>
    <t>3 BOF ( 1x300-tonne, 2x300-tonne)</t>
  </si>
  <si>
    <t>SCN00279</t>
  </si>
  <si>
    <t>Shandong IRON&amp;STEEL Group Rizhao Co., Ltd.（Phase 1）</t>
  </si>
  <si>
    <t>山东钢铁集团日照有限公司(一期）</t>
  </si>
  <si>
    <t>State-owned Assets Supervision and Administration Commission of Shandong Provincial People's Government</t>
  </si>
  <si>
    <t>Shandong Iron and Steel GROUP Co., Ltd. [100%]</t>
  </si>
  <si>
    <t>5000045132 [100%]</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</si>
  <si>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</si>
  <si>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</si>
  <si>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</si>
  <si>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</si>
  <si>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</si>
  <si>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</si>
  <si>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</si>
  <si>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4 BOF (4x210-tonne)</t>
  </si>
  <si>
    <t>SCN00279-1</t>
  </si>
  <si>
    <t>Shandong IRON&amp;STEEL Group Rizhao Co., Ltd.（Phase 1) EAF expansion</t>
  </si>
  <si>
    <t>1 EAF (1x160-tonne)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</si>
  <si>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</si>
  <si>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</si>
  <si>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</si>
  <si>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</si>
  <si>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</si>
  <si>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</si>
  <si>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</si>
  <si>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</si>
  <si>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</si>
  <si>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</si>
  <si>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</si>
  <si>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</si>
  <si>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</si>
  <si>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</si>
  <si>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</si>
  <si>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3 BOF(1x105-tonne，2x100-tonne)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</si>
  <si>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</si>
  <si>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</si>
  <si>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</si>
  <si>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</si>
  <si>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</si>
  <si>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</si>
  <si>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</si>
  <si>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</si>
  <si>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</si>
  <si>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</si>
  <si>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</si>
  <si>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</si>
  <si>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</si>
  <si>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</si>
  <si>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</si>
  <si>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</si>
  <si>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</si>
  <si>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</si>
  <si>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</si>
  <si>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</si>
  <si>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</si>
  <si>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</si>
  <si>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</si>
  <si>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</si>
  <si>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</si>
  <si>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</si>
  <si>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</si>
  <si>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</si>
  <si>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</si>
  <si>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</si>
  <si>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</si>
  <si>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</si>
  <si>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</si>
  <si>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</si>
  <si>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</si>
  <si>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</si>
  <si>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</si>
  <si>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</si>
  <si>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</si>
  <si>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</si>
  <si>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</si>
  <si>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</si>
  <si>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</si>
  <si>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</si>
  <si>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</si>
  <si>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</si>
  <si>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</si>
  <si>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</si>
  <si>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</si>
  <si>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</si>
  <si>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</si>
  <si>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</si>
  <si>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</si>
  <si>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</si>
  <si>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</si>
  <si>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</si>
  <si>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</si>
  <si>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</si>
  <si>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</si>
  <si>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</si>
  <si>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</si>
  <si>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</si>
  <si>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Co., Ltd. [50%]; Yongfeng Group Co., Ltd. [50%]</t>
  </si>
  <si>
    <t>4295864796 [50%]; 5042946103 [50%]</t>
  </si>
  <si>
    <t>GEM0000187</t>
  </si>
  <si>
    <t>No. 9 Shihua Road, Economic Development Zone, Huantai County, Zibo City, Shandong Province</t>
  </si>
  <si>
    <t>Zibo</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</si>
  <si>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</si>
  <si>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</si>
  <si>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</si>
  <si>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</si>
  <si>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</si>
  <si>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SCN00203</t>
  </si>
  <si>
    <t>Shandong Longsheng Iron and Steel Co., Ltd.</t>
  </si>
  <si>
    <t>山东隆盛钢铁有限公司</t>
  </si>
  <si>
    <t>Jinghua Rigang Holding Group Co., Ltd. [49.3%]; Other [50.7%]</t>
  </si>
  <si>
    <t>GEM0000288 [49.3%]; GEM0000000 [50.7%]</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</si>
  <si>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</si>
  <si>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</si>
  <si>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</si>
  <si>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</si>
  <si>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</si>
  <si>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</si>
  <si>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</si>
  <si>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</si>
  <si>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</si>
  <si>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</si>
  <si>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</si>
  <si>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</si>
  <si>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</si>
  <si>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</si>
  <si>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</si>
  <si>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</si>
  <si>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</si>
  <si>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 BOF(2x40-tonne)</t>
  </si>
  <si>
    <t>SCN00209</t>
  </si>
  <si>
    <t>Baoshan Iron and Steel Co., Ltd. (Baoshan Base)</t>
  </si>
  <si>
    <t>宝山钢铁股份有限公司(宝山基地)</t>
  </si>
  <si>
    <t>SASAC, at least 61.94%</t>
  </si>
  <si>
    <t>Baoshan Iron and Steel Co., Ltd.</t>
  </si>
  <si>
    <t>Baoshan District, Shanghai</t>
  </si>
  <si>
    <t>Baoshan</t>
  </si>
  <si>
    <t>Shanghai</t>
  </si>
  <si>
    <t>上海市宝山区富锦路885号</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</si>
  <si>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</si>
  <si>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</si>
  <si>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</si>
  <si>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</si>
  <si>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6 BOF (3x250-tonne, 3x300-tonne), 2 EAF (150-tonne)</t>
  </si>
  <si>
    <t>SCN00210</t>
  </si>
  <si>
    <t>Baosteel Special Steel Co., Ltd.</t>
  </si>
  <si>
    <t>宝钢特钢有限公司</t>
  </si>
  <si>
    <t>Shanghai No. 5 Iron and Steel Plant</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</si>
  <si>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</si>
  <si>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</si>
  <si>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</si>
  <si>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</si>
  <si>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</si>
  <si>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</si>
  <si>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2 EAF (1x40-tonne, 1x60-tonne)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</si>
  <si>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</si>
  <si>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</si>
  <si>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</si>
  <si>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</si>
  <si>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</si>
  <si>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</si>
  <si>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</si>
  <si>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</si>
  <si>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</si>
  <si>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</si>
  <si>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Shanxi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</si>
  <si>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</si>
  <si>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</si>
  <si>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</si>
  <si>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</si>
  <si>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</si>
  <si>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</si>
  <si>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</si>
  <si>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</si>
  <si>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</si>
  <si>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</si>
  <si>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</si>
  <si>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</si>
  <si>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</si>
  <si>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</si>
  <si>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</si>
  <si>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</si>
  <si>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</si>
  <si>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BOF ( 2x50-tonne)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</si>
  <si>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</si>
  <si>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</si>
  <si>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</si>
  <si>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</si>
  <si>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</si>
  <si>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</si>
  <si>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</si>
  <si>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</si>
  <si>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</si>
  <si>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</si>
  <si>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</si>
  <si>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</si>
  <si>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</si>
  <si>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</si>
  <si>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</si>
  <si>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</si>
  <si>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</si>
  <si>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</si>
  <si>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</si>
  <si>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</si>
  <si>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</si>
  <si>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</si>
  <si>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</si>
  <si>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</si>
  <si>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36.356404, 113.060809</t>
  </si>
  <si>
    <t>https://www.gem.wiki/Shougang_Changzhi_Iron_and_Steel_Co.,_Ltd._plant</t>
  </si>
  <si>
    <t>https://www.gem.wiki/%E9%A6%96%E9%92%A2%E9%95%BF%E6%B2%BB%E9%92%A2%E9%93%81%E6%9C%89%E9%99%90%E5%85%AC%E5%8F%B8</t>
  </si>
  <si>
    <t>hot-rolled ribbed steel bars, high-strength anchor steel, hard-wire steel and spring steel for mining</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</si>
  <si>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</si>
  <si>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</si>
  <si>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</si>
  <si>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</si>
  <si>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</si>
  <si>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</si>
  <si>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</si>
  <si>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</si>
  <si>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</si>
  <si>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</si>
  <si>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</si>
  <si>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</si>
  <si>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</si>
  <si>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</si>
  <si>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1 BOF (60-tonne)</t>
  </si>
  <si>
    <t>SCN00228</t>
  </si>
  <si>
    <t>Shanxi Tongde Xinghua Special Steel Co., Ltd.</t>
  </si>
  <si>
    <t>山西同德兴华特钢有限公司</t>
  </si>
  <si>
    <t>Datong Coal Mine Tianjian Iron and Steel Co., Ltd.</t>
  </si>
  <si>
    <t>大同煤矿天建钢铁有限公司</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</si>
  <si>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</si>
  <si>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</si>
  <si>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</si>
  <si>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</si>
  <si>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</si>
  <si>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</si>
  <si>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</si>
  <si>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</si>
  <si>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</si>
  <si>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</si>
  <si>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</si>
  <si>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</si>
  <si>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</si>
  <si>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</si>
  <si>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</si>
  <si>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</si>
  <si>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</si>
  <si>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</si>
  <si>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</si>
  <si>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</si>
  <si>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</si>
  <si>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</si>
  <si>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</si>
  <si>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</si>
  <si>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</si>
  <si>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2 BOF (2x100-tonne)；sinter plants(220m2)</t>
  </si>
  <si>
    <t>SCN00221</t>
  </si>
  <si>
    <t>Shanxi Huaxinyuan Steel &amp; Iron Group Co., Ltd.</t>
  </si>
  <si>
    <t>山西华鑫源钢铁集团有限公司</t>
  </si>
  <si>
    <t>Hejin Huaxinyuan Iron &amp; Steel Co., Ltd.</t>
  </si>
  <si>
    <t>河津市华鑫源钢铁有限责任公司</t>
  </si>
  <si>
    <t>Shanxi Huaxinyuan Steel &amp; Iron Group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</si>
  <si>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</si>
  <si>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</si>
  <si>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</si>
  <si>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</si>
  <si>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</si>
  <si>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</si>
  <si>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</si>
  <si>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</si>
  <si>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SCN00221-1</t>
  </si>
  <si>
    <t>Shanxi Huaxinyuan Steel &amp; Iron Group Co., Ltd. BF and BOF expansion</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</si>
  <si>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</si>
  <si>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</si>
  <si>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</si>
  <si>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</si>
  <si>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</si>
  <si>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</si>
  <si>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</si>
  <si>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</si>
  <si>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</si>
  <si>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</si>
  <si>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</si>
  <si>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</si>
  <si>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</si>
  <si>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BOF (1x50-tonne, 3x80-tonne)</t>
  </si>
  <si>
    <t>SCN00227-1</t>
  </si>
  <si>
    <t>Jincheng Fusheng Iron &amp; Steel Co., Ltd. BF and BOF expansion</t>
  </si>
  <si>
    <t>4 BOF (4x100-tonne)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</si>
  <si>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</si>
  <si>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</si>
  <si>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</si>
  <si>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</si>
  <si>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</si>
  <si>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</si>
  <si>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</si>
  <si>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</si>
  <si>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</si>
  <si>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</si>
  <si>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</si>
  <si>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</si>
  <si>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BOF (2x90-tonne)</t>
  </si>
  <si>
    <t>SCN00215-1</t>
  </si>
  <si>
    <t>Shanxi Xintai Iron and Steel Co., Ltd. BF expansion</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</si>
  <si>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</si>
  <si>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</si>
  <si>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</si>
  <si>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</si>
  <si>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</si>
  <si>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</si>
  <si>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</si>
  <si>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</si>
  <si>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</si>
  <si>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</si>
  <si>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</si>
  <si>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</si>
  <si>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</si>
  <si>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</si>
  <si>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</si>
  <si>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</si>
  <si>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</si>
  <si>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</si>
  <si>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</si>
  <si>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</si>
  <si>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</si>
  <si>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</si>
  <si>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</si>
  <si>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</si>
  <si>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</si>
  <si>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</si>
  <si>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</si>
  <si>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</si>
  <si>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</si>
  <si>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</si>
  <si>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</si>
  <si>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</si>
  <si>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</si>
  <si>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</si>
  <si>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</si>
  <si>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</si>
  <si>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</si>
  <si>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</si>
  <si>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SCN00218-1</t>
  </si>
  <si>
    <t>Shanxi Tongcai Industry and Trade Co., Ltd. BOF expansion</t>
  </si>
  <si>
    <t>2 BOF ( 2x100-tonne)；</t>
  </si>
  <si>
    <t>SCN00218-2</t>
  </si>
  <si>
    <t>Shanxi Tongcai Industry and Trade Co., Ltd. EAF expansion</t>
  </si>
  <si>
    <t>1 EAF (65-tonne)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</si>
  <si>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</si>
  <si>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</si>
  <si>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</si>
  <si>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</si>
  <si>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</si>
  <si>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</si>
  <si>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</si>
  <si>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</si>
  <si>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</si>
  <si>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</si>
  <si>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</si>
  <si>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</si>
  <si>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SCN00225-1</t>
  </si>
  <si>
    <t>Shanxi Zhongsheng Iron and Steel Co., Ltd. BOF expansion</t>
  </si>
  <si>
    <t>1 BOF (1x155-tonne)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</si>
  <si>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</si>
  <si>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</si>
  <si>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</si>
  <si>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</si>
  <si>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</si>
  <si>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</si>
  <si>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</si>
  <si>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</si>
  <si>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</si>
  <si>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</si>
  <si>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</si>
  <si>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</si>
  <si>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SCN00226-1</t>
  </si>
  <si>
    <t>Xiangfen County Xinjinshan Special Steel Co., Ltd. BF expansion</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</si>
  <si>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</si>
  <si>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</si>
  <si>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</si>
  <si>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</si>
  <si>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</si>
  <si>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</si>
  <si>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</si>
  <si>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</si>
  <si>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</si>
  <si>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https://www.gem.wiki/Shanxi_Jianbang_Group_Casting_Co.,_Ltd._plant</t>
  </si>
  <si>
    <t>https://www.gem.wiki/%E5%B1%B1%E8%A5%BF%E5%BB%BA%E9%82%A6%E9%9B%86%E5%9B%A2%E9%93%B8%E9%80%A0%E6%9C%89%E9%99%90%E5%85%AC%E5%8F%B8</t>
  </si>
  <si>
    <t>hot rolled ribbed high-strength seismic steel, high quality wire coil, high-strength coil screw, mine bolt steel, PC steel rod, welding rod steel, prestressed steel wire, steel strand steel</t>
  </si>
  <si>
    <t>1 BOF (100-tonne)</t>
  </si>
  <si>
    <t>SCN00284</t>
  </si>
  <si>
    <t>Shanxi Jinnan Iron and Steel Group Co., Ltd.</t>
  </si>
  <si>
    <t>山西晋南钢铁集团有限公司(一期曲沃基地）</t>
  </si>
  <si>
    <t>Shanxi Jinnan Iron and Steel Trading Co., Ltd.</t>
  </si>
  <si>
    <t>山西晋南钢铁贸易有限公司</t>
  </si>
  <si>
    <t>Shanxi Jinnan Iron &amp; Steel Group Co Ltd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</si>
  <si>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</si>
  <si>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</si>
  <si>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</si>
  <si>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</si>
  <si>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</si>
  <si>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BOF (1#, 2#, 2x150-tonne)</t>
  </si>
  <si>
    <t>SCN00284-1</t>
  </si>
  <si>
    <t>Shanxi Jinnan Iron and Steel Group Co., Ltd. BF and BOF expansion</t>
  </si>
  <si>
    <t>山西晋南钢铁集团有限公司（二期曲沃基地）</t>
  </si>
  <si>
    <t>1 BOF (3# 150-tonne), sinter plant (1×220m2)</t>
  </si>
  <si>
    <t>SCN00284-2</t>
  </si>
  <si>
    <t>山西晋南钢铁集团有限公司（二期冀城基地）</t>
  </si>
  <si>
    <t>山西省临汾市翼城县</t>
  </si>
  <si>
    <t>35.731623, 111.698106</t>
  </si>
  <si>
    <t>1 BOF (1x150-tonne), sinter plant (1×260m2)</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</si>
  <si>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</si>
  <si>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</si>
  <si>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</si>
  <si>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</si>
  <si>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</si>
  <si>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</si>
  <si>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</si>
  <si>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</si>
  <si>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</si>
  <si>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</si>
  <si>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sinter plant (1x90m2)</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</si>
  <si>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</si>
  <si>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</si>
  <si>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</si>
  <si>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</si>
  <si>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</si>
  <si>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</si>
  <si>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</si>
  <si>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</si>
  <si>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</si>
  <si>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</si>
  <si>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</si>
  <si>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</si>
  <si>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</si>
  <si>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5 BOF (3x50-tonne, 2x120-tonne)</t>
  </si>
  <si>
    <t>SCN00214</t>
  </si>
  <si>
    <t>Wenshui Haiwei Steel Co., Ltd.</t>
  </si>
  <si>
    <t>文水海威钢铁有限公司（吕梁建龙实业有限公司）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</si>
  <si>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</si>
  <si>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</si>
  <si>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</si>
  <si>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</si>
  <si>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</si>
  <si>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</si>
  <si>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</si>
  <si>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</si>
  <si>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</si>
  <si>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3 BOF (2x60-tonne, 1x120-tonne)</t>
  </si>
  <si>
    <t>SCN00374</t>
  </si>
  <si>
    <t>Lvliang Jianlong Industrial Co., Ltd.</t>
  </si>
  <si>
    <t>吕梁建龙实业有限公司</t>
  </si>
  <si>
    <t>Wuhu Jianlong Great Wall Investment Center (Limited Partnership) [80%]; Beijing Jianlong Investment Co., Ltd. [11.3%]; Other [8.7%]</t>
  </si>
  <si>
    <t>GEM0000540 [80%]; 5059063508 [11.3%]; GEM0000000 [8.7%]</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</si>
  <si>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</si>
  <si>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</si>
  <si>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</si>
  <si>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</si>
  <si>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</si>
  <si>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</si>
  <si>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SCN00212</t>
  </si>
  <si>
    <t>Shanxi Taigang Stainless Steel Co., Ltd.</t>
  </si>
  <si>
    <t>山西太钢不锈钢股份有限公司</t>
  </si>
  <si>
    <t>SASAC (32.1%), Shanxi Province State-owned Assets Supervision and Administration Commission (27.7%)</t>
  </si>
  <si>
    <t>China Baowu Iron and Steel Group Co., Ltd. [32.1%]; Shanxi State-Owned Capital Investment and Operation Co., Ltd. [27.7%]; Other [40.2%]</t>
  </si>
  <si>
    <t>5000039946 [32.1%]; GEM0000425 [27.7%]; GEM0000000 [40.2%]</t>
  </si>
  <si>
    <t>GEM0000469</t>
  </si>
  <si>
    <t>Jiancaoping District, Taiyuan City, Shanxi Province</t>
  </si>
  <si>
    <t>Taiyuan</t>
  </si>
  <si>
    <t>山西省太原市尖草坪区</t>
  </si>
  <si>
    <t>37.931488, 112.539321</t>
  </si>
  <si>
    <t>https://www.gem.wiki/Shanxi_Taigang_Stainless_Steel_Co.,_Ltd.</t>
  </si>
  <si>
    <t>https://www.gem.wiki/%E5%B1%B1%E8%A5%BF%E5%A4%AA%E9%92%A2%E4%B8%8D%E9%94%88%E9%92%A2%E8%82%A1%E4%BB%BD%E6%9C%89%E9%99%90%E5%85%AC%E5%8F%B8</t>
  </si>
  <si>
    <t>stainless steel, cold-rolled silicon steel, and high-strength steel</t>
  </si>
  <si>
    <t>6 BOF (2x85-tonne, 1x90-tonne, 3x180-tonne); 4 EAF (1x50-tonne, 1x90-tonne, 2x160-tonne)</t>
  </si>
  <si>
    <t>SCN00212-1</t>
  </si>
  <si>
    <t>Shanxi Taigang Stainless Steel Co., Ltd. EAF expansion</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</si>
  <si>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</si>
  <si>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</si>
  <si>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</si>
  <si>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</si>
  <si>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</si>
  <si>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</si>
  <si>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</si>
  <si>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</si>
  <si>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</si>
  <si>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</si>
  <si>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</si>
  <si>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</si>
  <si>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</si>
  <si>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</si>
  <si>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SCN00272-1</t>
  </si>
  <si>
    <t>Shanxi Meijin Iron and Steel Co., Ltd. BF and BOF expansion</t>
  </si>
  <si>
    <t>Yuanping City, Shanxi Province</t>
  </si>
  <si>
    <t>山西省原平市</t>
  </si>
  <si>
    <t>38.739300, 112.689086</t>
  </si>
  <si>
    <t>2 BOF (2x140-tonne)，sinter plant(2x300㎡)</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</si>
  <si>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</si>
  <si>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</si>
  <si>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</si>
  <si>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</si>
  <si>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</si>
  <si>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</si>
  <si>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</si>
  <si>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</si>
  <si>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</si>
  <si>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</si>
  <si>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</si>
  <si>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</si>
  <si>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</si>
  <si>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</si>
  <si>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</si>
  <si>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</si>
  <si>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</si>
  <si>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</si>
  <si>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</si>
  <si>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</si>
  <si>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</si>
  <si>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</si>
  <si>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</si>
  <si>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</si>
  <si>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</si>
  <si>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</si>
  <si>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4 BOF (1x80-tonne, 1x90-tonne, 2x120-tonne); Sinter plant(1×360m2，1×265m2 ，1×200m2 ）</t>
  </si>
  <si>
    <t>SCN00390</t>
  </si>
  <si>
    <t>Jishan Mingfu Steel Products Co., Ltd.</t>
  </si>
  <si>
    <t>稷山县铭福钢铁制品有限公司</t>
  </si>
  <si>
    <t>Jishan Mingfu Steel Products Co., Ltd. [100%]</t>
  </si>
  <si>
    <t>GEM0000476 [100%]</t>
  </si>
  <si>
    <t>GEM0000476</t>
  </si>
  <si>
    <t>Xishe Town, Jishan County, Yuncheng City, Shanxi Province</t>
  </si>
  <si>
    <t>山西省运城市稷山县西社镇</t>
  </si>
  <si>
    <t>35.665945, 111.025976</t>
  </si>
  <si>
    <t>https://www.gem.wiki/Jishan_Mingfu_Steel_Products_Co.,_Ltd.</t>
  </si>
  <si>
    <t>https://www.gem.wiki/%E7%A8%B7%E5%B1%B1%E5%8E%BF%E9%93%AD%E7%A6%8F%E9%92%A2%E9%93%81%E5%88%B6%E5%93%81%E6%9C%89%E9%99%90%E5%85%AC%E5%8F%B8</t>
  </si>
  <si>
    <t>unworked or semi-worked common metals, metal building materials, steel tubes, steel rods, steel alloys, etc.</t>
  </si>
  <si>
    <t>SCN00390-1</t>
  </si>
  <si>
    <t>Jishan Mingfu Steel Products Co., Ltd. BF &amp; BOF expansion</t>
  </si>
  <si>
    <t>1BOF (130-tonne)</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</si>
  <si>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</si>
  <si>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</si>
  <si>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</si>
  <si>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</si>
  <si>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</si>
  <si>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</si>
  <si>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</si>
  <si>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</si>
  <si>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</si>
  <si>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</si>
  <si>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Sichuan</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</si>
  <si>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</si>
  <si>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</si>
  <si>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</si>
  <si>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</si>
  <si>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</si>
  <si>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</si>
  <si>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</si>
  <si>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</si>
  <si>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1 EAF（1x50-tonne)</t>
  </si>
  <si>
    <t>SCN00297-2</t>
  </si>
  <si>
    <t>1 EAF（1x100-tonne)</t>
  </si>
  <si>
    <t>SCN00345-1</t>
  </si>
  <si>
    <t>Sichuan Dazhou Iron &amp; Steel Group Co., Ltd. BF and BOF expansion</t>
  </si>
  <si>
    <t>四川省达州钢铁集团有限责任公司</t>
  </si>
  <si>
    <t>China Cinda Asset Management Co., Ltd.（6.1%）</t>
  </si>
  <si>
    <t>Beijing Fangda International Industrial Investment Co., Ltd. [69.9%]; China Cinda Asset Management Co., Ltd. [6.1%]; Other [24.1%]</t>
  </si>
  <si>
    <t>5000100780 [69.9%]; 5000038533 [6.1%]; GEM0000000 [24.1%]</t>
  </si>
  <si>
    <t>Sichuan Dazhou Iron &amp; Steel Group Co., Ltd.</t>
  </si>
  <si>
    <t>GEM0000206</t>
  </si>
  <si>
    <t>Maliu Town, Dachuan District, Dazhou City, Sichuan Province</t>
  </si>
  <si>
    <t>Dachuan District</t>
  </si>
  <si>
    <t>四川省达州市达川区麻柳镇</t>
  </si>
  <si>
    <t>31.023263, 107.698875</t>
  </si>
  <si>
    <t>https://www.gem.wiki/Sichuan_Dazhou_Iron_%26_Steel_Group_Co.,_Ltd._plant</t>
  </si>
  <si>
    <t>https://www.gem.wiki/%E5%9B%9B%E5%B7%9D%E7%9C%81%E8%BE%BE%E5%B7%9E%E9%92%A2%E9%93%81%E9%9B%86%E5%9B%A2%E6%9C%89%E9%99%90%E8%B4%A3%E4%BB%BB%E5%85%AC%E5%8F%B8</t>
  </si>
  <si>
    <t>SCN00302</t>
  </si>
  <si>
    <t>Hangda Steel Co., Ltd.</t>
  </si>
  <si>
    <t>四川德润钢铁集团航达钢铁有限责任公司</t>
  </si>
  <si>
    <t>Dazhou Hangda Iron and Steel Co., Ltd.</t>
  </si>
  <si>
    <t>达州市航达钢铁有限责任公司</t>
  </si>
  <si>
    <t>Hangda Steel Co., Ltd. [99%]; Other [1%]</t>
  </si>
  <si>
    <t>GEM0000073 [99%]; GEM0000000 [1%]</t>
  </si>
  <si>
    <t>GEM0000073</t>
  </si>
  <si>
    <t>Liuchi Industrial Park, Xuanhan County, Dazhou City, Sichuan Province</t>
  </si>
  <si>
    <t>Dazhou</t>
  </si>
  <si>
    <t>四川达州市宣汉县柳池工业园区</t>
  </si>
  <si>
    <t>31.435149, 107.685981</t>
  </si>
  <si>
    <t>https://www.gem.wiki/Hangda_Steel_Co.,_Ltd._plant</t>
  </si>
  <si>
    <t>https://www.gem.wiki/%E5%9B%9B%E5%B7%9D%E5%BE%B7%E6%B6%A6%E9%92%A2%E9%93%81%E9%9B%86%E5%9B%A2%E8%88%AA%E8%BE%BE%E9%92%A2%E9%93%81%E6%9C%89%E9%99%90%E8%B4%A3%E4%BB%BB%E5%85%AC%E5%8F%B8</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</si>
  <si>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</si>
  <si>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</si>
  <si>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</si>
  <si>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</si>
  <si>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</si>
  <si>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</si>
  <si>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</si>
  <si>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</si>
  <si>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</si>
  <si>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</si>
  <si>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</si>
  <si>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</si>
  <si>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</si>
  <si>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</si>
  <si>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</si>
  <si>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SCN00343</t>
  </si>
  <si>
    <t>Sichuan Gangchen Stainless Steel Co., Ltd.</t>
  </si>
  <si>
    <t>四川罡宸不锈钢有限责任公司</t>
  </si>
  <si>
    <t>Sichuan Southwest Stainless Steel Co., Ltd.</t>
  </si>
  <si>
    <t>四川西南不锈钢有限责任公司</t>
  </si>
  <si>
    <t>Fujian Xinsheng Investment Co., Ltd. [85%]; Pingtan Longxin Investment Co., Ltd. [15%]</t>
  </si>
  <si>
    <t>GEM0000307 [85%]; GEM0000521 [15%]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</si>
  <si>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</si>
  <si>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</si>
  <si>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</si>
  <si>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</si>
  <si>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</si>
  <si>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</si>
  <si>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SCN00233</t>
  </si>
  <si>
    <t>Pangang Group Xichang Steel and Vanadium Co., Ltd.</t>
  </si>
  <si>
    <t>攀钢集团西昌钢钒有限公司</t>
  </si>
  <si>
    <t>Ansteel Group Corp Ltd [100%]</t>
  </si>
  <si>
    <t>5037655487 [100%]</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</si>
  <si>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</si>
  <si>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</si>
  <si>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</si>
  <si>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</si>
  <si>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</si>
  <si>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</si>
  <si>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</si>
  <si>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2 BOF (2x200-tonne); 2 VEC (2x200-tonne)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</si>
  <si>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</si>
  <si>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</si>
  <si>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</si>
  <si>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</si>
  <si>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</si>
  <si>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</si>
  <si>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</si>
  <si>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</si>
  <si>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</si>
  <si>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</si>
  <si>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</si>
  <si>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</si>
  <si>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</si>
  <si>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</si>
  <si>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SCN00234</t>
  </si>
  <si>
    <t>Pangang Group Jiangyou Changcheng Special Steel Co., Ltd.</t>
  </si>
  <si>
    <t>攀钢集团江油长城特殊钢有限公司</t>
  </si>
  <si>
    <t>Pangang Group Sichuan Great Wall Special Steel Co., Ltd.</t>
  </si>
  <si>
    <t>攀钢集团四川长城特殊钢股份有限公司</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</si>
  <si>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</si>
  <si>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</si>
  <si>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</si>
  <si>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</si>
  <si>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</si>
  <si>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</si>
  <si>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</si>
  <si>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</si>
  <si>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</si>
  <si>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</si>
  <si>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</si>
  <si>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</si>
  <si>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</si>
  <si>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</si>
  <si>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</si>
  <si>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</si>
  <si>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</si>
  <si>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</si>
  <si>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</si>
  <si>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</si>
  <si>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</si>
  <si>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BOF (2x80-tonne, 3x120-tonne); 1 VEC (120-tonne)</t>
  </si>
  <si>
    <t>SCN00232</t>
  </si>
  <si>
    <t>Pangang Group Panzhihua Steel Vanadium Co., Ltd.</t>
  </si>
  <si>
    <t>攀钢集团攀枝花钢钒有限公司</t>
  </si>
  <si>
    <t>SASAC 94.37%</t>
  </si>
  <si>
    <t>Xiangyang Village, East District, Panzhihua City, Sichuan Province</t>
  </si>
  <si>
    <t>Panzhihua</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</si>
  <si>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</si>
  <si>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</si>
  <si>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</si>
  <si>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</si>
  <si>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</si>
  <si>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BOF (5x120-tonne); 2 VEC (2x120-tonne)</t>
  </si>
  <si>
    <t>SCN00397</t>
  </si>
  <si>
    <t>Sichuan Shehong Chuanzhong Construction Materials Co., Ltd.</t>
  </si>
  <si>
    <t>四川省射洪川中建材有限公司</t>
  </si>
  <si>
    <t>Sichuan Derun Iron and Steel Group Co., Ltd. [2.3902%]; Other [97.61%]</t>
  </si>
  <si>
    <t>unknown PermID [2.3902%]; GEM0000000 [97.61%]</t>
  </si>
  <si>
    <t>GEM0000482</t>
  </si>
  <si>
    <t>Nanquan Village, Quhe Town, Shehong City, Sichuan Province</t>
  </si>
  <si>
    <t>Shehong</t>
  </si>
  <si>
    <t>四川省射洪市瞿河镇南泉村</t>
  </si>
  <si>
    <t>30.830726, 105.367695</t>
  </si>
  <si>
    <t>https://www.gem.wiki/%E5%9B%9B%E5%B7%9D%E7%9C%81%E5%B0%84%E6%B4%AA%E5%B7%9D%E4%B8%AD%E5%BB%BA%E6%9D%90%E6%9C%89%E9%99%90%E5%85%AC%E5%8F%B8</t>
  </si>
  <si>
    <t>SCN00345</t>
  </si>
  <si>
    <t>No. 25, Xihe Road, Tongchuan District, Dazhou City, Sichuan Province</t>
  </si>
  <si>
    <t>Tongchun District</t>
  </si>
  <si>
    <t>四川省达州市通川区西河路25号</t>
  </si>
  <si>
    <t>31.189450, 107.453099</t>
  </si>
  <si>
    <t>Hot-rolled ribbed steel bar series, high-speed wire rod and hot-rolled round steel</t>
  </si>
  <si>
    <t>SCN00398</t>
  </si>
  <si>
    <t>Sichuan Ya'an Anshan Iron and Steel Co., Ltd.</t>
  </si>
  <si>
    <t>四川雅安安山钢铁有限公司</t>
  </si>
  <si>
    <t>Sichuan Ya'an Anshan Iron and Steel Co., Ltd. [100%]</t>
  </si>
  <si>
    <t>GEM0000483 [100%]</t>
  </si>
  <si>
    <t>GEM0000483</t>
  </si>
  <si>
    <t>Hongxing Village, Xiaohe Town, Tianquan County, Ya'an City, Sichuan Province</t>
  </si>
  <si>
    <t>Ya'an</t>
  </si>
  <si>
    <t>四川省雅安市天全县小河镇红星村</t>
  </si>
  <si>
    <t>30.059133, 102.625907</t>
  </si>
  <si>
    <t>https://www.gem.wiki/%E5%9B%9B%E5%B7%9D%E9%9B%85%E5%AE%89%E5%AE%89%E5%B1%B1%E9%92%A2%E9%93%81%E6%9C%89%E9%99%90%E5%85%AC%E5%8F%B8</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</si>
  <si>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</si>
  <si>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</si>
  <si>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</si>
  <si>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</si>
  <si>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</si>
  <si>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</si>
  <si>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</si>
  <si>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</si>
  <si>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</si>
  <si>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</si>
  <si>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</si>
  <si>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Tianjin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</si>
  <si>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</si>
  <si>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</si>
  <si>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</si>
  <si>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</si>
  <si>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</si>
  <si>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SCN00238</t>
  </si>
  <si>
    <t>Tianjin Iron &amp; Steel Group Co., Ltd.</t>
  </si>
  <si>
    <t>天津钢铁集团有限公司</t>
  </si>
  <si>
    <t>Tianjin Iron and Steel Co., Ltd.</t>
  </si>
  <si>
    <t>天津钢铁有限公司</t>
  </si>
  <si>
    <t>British-Asia Pan Ruogen International Limited [59.2%]; Other [40.8%]</t>
  </si>
  <si>
    <t>GEM0000285 [59.2%]; GEM0000000 [40.8%]</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</si>
  <si>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</si>
  <si>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</si>
  <si>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</si>
  <si>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</si>
  <si>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</si>
  <si>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</si>
  <si>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</si>
  <si>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3 BOF (3x120-tonne)；EAF(2x110-tonne)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</si>
  <si>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</si>
  <si>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</si>
  <si>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</si>
  <si>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</si>
  <si>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</si>
  <si>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</si>
  <si>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</si>
  <si>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</si>
  <si>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</si>
  <si>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</si>
  <si>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</si>
  <si>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</si>
  <si>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</si>
  <si>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2 EAF (1x90-tonne, 1x150-tonne)</t>
  </si>
  <si>
    <t>SCN00237</t>
  </si>
  <si>
    <t>Tianjin Iron Plant</t>
  </si>
  <si>
    <t>天津铁厂有限公司</t>
  </si>
  <si>
    <t>Chixi Village, Gengle Town, She County, Handan City, Hebei Province</t>
  </si>
  <si>
    <t>河北省邯郸市涉县更乐镇池溪村</t>
  </si>
  <si>
    <t>36.58967, 113.745792</t>
  </si>
  <si>
    <t>https://www.gem.wiki/Tianjin_Iron_Works_Co.,_Ltd._plant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</si>
  <si>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</si>
  <si>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</si>
  <si>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3 BOF (1x45-tonne, 2x180-tonne)</t>
  </si>
  <si>
    <t>SCN00237-1</t>
  </si>
  <si>
    <t>Tianjin Iron Plant BOF expansion</t>
  </si>
  <si>
    <t>https://www.gem.wiki/%E5%A4%A9%E6%B4%A5%E5%A4%A9%E9%93%81%E5%86%B6%E9%87%91%E9%9B%86%E5%9B%A2%E6%9C%89%E9%99%90%E5%85%AC%E5%8F%B8</t>
  </si>
  <si>
    <t>SCN00237-2</t>
  </si>
  <si>
    <t>Tianjin Iron Plant BF expansion</t>
  </si>
  <si>
    <t>SCN00237-3</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</si>
  <si>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</si>
  <si>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</si>
  <si>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</si>
  <si>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</si>
  <si>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</si>
  <si>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</si>
  <si>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</si>
  <si>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</si>
  <si>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</si>
  <si>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</si>
  <si>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</si>
  <si>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BOF (1x35-tonne)</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</si>
  <si>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</si>
  <si>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</si>
  <si>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</si>
  <si>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</si>
  <si>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</si>
  <si>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</si>
  <si>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</si>
  <si>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</si>
  <si>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</si>
  <si>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</si>
  <si>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</si>
  <si>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</si>
  <si>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</si>
  <si>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</si>
  <si>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3 BOF (3x40-tonne)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</si>
  <si>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</si>
  <si>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</si>
  <si>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</si>
  <si>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</si>
  <si>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</si>
  <si>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</si>
  <si>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</si>
  <si>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</si>
  <si>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</si>
  <si>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</si>
  <si>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</si>
  <si>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</si>
  <si>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</si>
  <si>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</si>
  <si>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</si>
  <si>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</si>
  <si>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</si>
  <si>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</si>
  <si>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</si>
  <si>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</si>
  <si>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</si>
  <si>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</si>
  <si>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</si>
  <si>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</si>
  <si>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</si>
  <si>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</si>
  <si>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</si>
  <si>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</si>
  <si>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</si>
  <si>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</si>
  <si>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</si>
  <si>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</si>
  <si>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</si>
  <si>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</si>
  <si>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</si>
  <si>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</si>
  <si>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</si>
  <si>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https://www.gem.wiki/Tianjin_New_Tiangang_United_Special_Steel_Co.,_Ltd._plant</t>
  </si>
  <si>
    <t>https://www.gem.wiki/%E5%A4%A9%E6%B4%A5%E5%B8%82%E6%96%B0%E5%A4%A9%E9%92%A2%E8%81%94%E5%90%88%E7%89%B9%E9%92%A2%E6%9C%89%E9%99%90%E5%85%AC%E5%8F%B8</t>
  </si>
  <si>
    <t>continuous casting billet, angle steel</t>
  </si>
  <si>
    <t>SCN00241-1</t>
  </si>
  <si>
    <t>Tianjin New Tiangang United Special Steel Co., Ltd. BF expansion</t>
  </si>
  <si>
    <t>1 BF (1x1250m3)</t>
  </si>
  <si>
    <t>SCN00241-2</t>
  </si>
  <si>
    <t>Tianjin New Tiangang United Special Steel Co., Ltd. BF closed</t>
  </si>
  <si>
    <t>SCN00249</t>
  </si>
  <si>
    <t>Xinjiang Kingtec Steel Co., Ltd.</t>
  </si>
  <si>
    <t>新疆和钢钢铁股份有限公司</t>
  </si>
  <si>
    <t>Xinjiang Kingtec Hegang Iron and Steel Co., Ltd.</t>
  </si>
  <si>
    <t>新疆金特钢铁股份有限公司</t>
  </si>
  <si>
    <t>State Council 38%, Qinghai Province State-owned Assets Supervision and Administration Commission 6.4467%</t>
  </si>
  <si>
    <t>Xinxing Ductile Iron Pipes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</si>
  <si>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</si>
  <si>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</si>
  <si>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</si>
  <si>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</si>
  <si>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Xinjiang</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</si>
  <si>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</si>
  <si>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</si>
  <si>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</si>
  <si>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</si>
  <si>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</si>
  <si>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</si>
  <si>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</si>
  <si>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</si>
  <si>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</si>
  <si>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</si>
  <si>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</si>
  <si>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</si>
  <si>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</si>
  <si>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</si>
  <si>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</si>
  <si>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</si>
  <si>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</si>
  <si>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https://www.gem.wiki/Xinjiang_Tianshan_Iron_and_Steel_Bazhou_Co.,_Ltd._plant</t>
  </si>
  <si>
    <t>https://www.gem.wiki/%E6%96%B0%E7%96%86%E5%A4%A9%E5%B1%B1%E9%92%A2%E9%93%81%E5%B7%B4%E5%B7%9E%E6%9C%89%E9%99%90%E5%85%AC%E5%8F%B8</t>
  </si>
  <si>
    <t>wire, bar, profile, hot-rolled seamless steel pipe, hot-rolled sheet and strip, ductile cast pipe</t>
  </si>
  <si>
    <t>SCN00379</t>
  </si>
  <si>
    <t>Xinjiang Minxin Iron and Steel (Group) Minhang Special Steel Co., Ltd.</t>
  </si>
  <si>
    <t>新疆闽新钢铁（集团）闽航特钢有限责任公司</t>
  </si>
  <si>
    <t>Xinjiang MINXIN Steel (GROUP) Co., Ltd. [100%]</t>
  </si>
  <si>
    <t>GEM0000541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</si>
  <si>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</si>
  <si>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</si>
  <si>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</si>
  <si>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</si>
  <si>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</si>
  <si>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</si>
  <si>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</si>
  <si>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</si>
  <si>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</si>
  <si>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</si>
  <si>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</si>
  <si>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</si>
  <si>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</si>
  <si>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</si>
  <si>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</si>
  <si>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</si>
  <si>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</si>
  <si>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</si>
  <si>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</si>
  <si>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</si>
  <si>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</si>
  <si>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</si>
  <si>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</si>
  <si>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</si>
  <si>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</si>
  <si>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</si>
  <si>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</si>
  <si>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</si>
  <si>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</si>
  <si>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</si>
  <si>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</si>
  <si>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</si>
  <si>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</si>
  <si>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</si>
  <si>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</si>
  <si>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</si>
  <si>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</si>
  <si>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</si>
  <si>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</si>
  <si>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</si>
  <si>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</si>
  <si>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</si>
  <si>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</si>
  <si>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</si>
  <si>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</si>
  <si>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</si>
  <si>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</si>
  <si>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</si>
  <si>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</si>
  <si>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</si>
  <si>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</si>
  <si>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</si>
  <si>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</si>
  <si>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</si>
  <si>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</si>
  <si>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</si>
  <si>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</si>
  <si>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</si>
  <si>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</si>
  <si>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</si>
  <si>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</si>
  <si>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</si>
  <si>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</si>
  <si>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</si>
  <si>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</si>
  <si>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1 BOF (80-tonne)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</si>
  <si>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</si>
  <si>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</si>
  <si>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</si>
  <si>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</si>
  <si>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</si>
  <si>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</si>
  <si>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</si>
  <si>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</si>
  <si>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</si>
  <si>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</si>
  <si>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</si>
  <si>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</si>
  <si>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</si>
  <si>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</si>
  <si>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</si>
  <si>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BOF (2x40-tonne, 3x120-tonne, 1x150-tonne); 1 EAF (70-tonne); SR(1xCOREX- 3000m3)</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</si>
  <si>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</si>
  <si>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</si>
  <si>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</si>
  <si>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</si>
  <si>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</si>
  <si>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</si>
  <si>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</si>
  <si>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</si>
  <si>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</si>
  <si>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Yunnan</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</si>
  <si>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</si>
  <si>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</si>
  <si>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</si>
  <si>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</si>
  <si>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</si>
  <si>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BOF (3x35-tonne)</t>
  </si>
  <si>
    <t>SCN00256</t>
  </si>
  <si>
    <t>WISCO Group Kunming Steel Co., Ltd. Honghe Iron and Steel Company</t>
  </si>
  <si>
    <t>红河钢铁有限公司</t>
  </si>
  <si>
    <t>武钢集团昆钢红钢公司</t>
  </si>
  <si>
    <t>largest state shareholders are SASAC 53.5325%, Yunnan Province State-owned Assets Supervision and Administration commission 36.2729%</t>
  </si>
  <si>
    <t>China Baowu Iron and Steel Group Co., Ltd. [48.4%]; Kunming Iron &amp; Steel Holding Co Ltd [47.4%]; Other [4.2%]</t>
  </si>
  <si>
    <t>5000039946 [48.4%]; 4298154973 [47.4%]; GEM0000000 [4.2%]</t>
  </si>
  <si>
    <t>Honghe Iron and Steel Co., Ltd.</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</si>
  <si>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</si>
  <si>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</si>
  <si>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</si>
  <si>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</si>
  <si>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</si>
  <si>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</si>
  <si>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</si>
  <si>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bar, wire, hot-rolled strip, cold-rolled strip, galvanized sheet, color-coated sheet, welded steel pipe and cold-formed steel, hot-rolled profile</t>
  </si>
  <si>
    <t>1 BOF (1x50-tonne); VEC (1x50-tonne)</t>
  </si>
  <si>
    <t>SCN00255</t>
  </si>
  <si>
    <t>WISCO Group Kunming Steel Co., Ltd. Anning Branch</t>
  </si>
  <si>
    <t>武钢集团昆明钢铁股份有限公司安宁分公司</t>
  </si>
  <si>
    <t>WISCO Group Kunming Steel Co., Ltd.</t>
  </si>
  <si>
    <t>Anning City, Kunming City, Yunnan Province</t>
  </si>
  <si>
    <t>Kunming</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</si>
  <si>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</si>
  <si>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</si>
  <si>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</si>
  <si>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</si>
  <si>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SCN00258</t>
  </si>
  <si>
    <t>WISCO Group Kunming Steel Co., Ltd. New District Branch</t>
  </si>
  <si>
    <t>武钢集团昆明钢铁股份有限公司新区分公司</t>
  </si>
  <si>
    <t>State-owned Assets Supervision and Administration Commission of the State Council, Yunnan State-owned Assets Supervision and Administration Commission</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</si>
  <si>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</si>
  <si>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</si>
  <si>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</si>
  <si>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</si>
  <si>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</si>
  <si>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SCN00321</t>
  </si>
  <si>
    <t>Yunnan Jingye Steel Co., Ltd.</t>
  </si>
  <si>
    <t>云南敬业钢铁有限公司</t>
  </si>
  <si>
    <t>Yunnan Yongchang Steel Co., Ltd.</t>
  </si>
  <si>
    <t>云南永昌钢铁公司</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</si>
  <si>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</si>
  <si>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</si>
  <si>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</si>
  <si>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</si>
  <si>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</si>
  <si>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</si>
  <si>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</si>
  <si>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</si>
  <si>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</si>
  <si>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</si>
  <si>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</si>
  <si>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</si>
  <si>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</si>
  <si>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</si>
  <si>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</si>
  <si>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</si>
  <si>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</si>
  <si>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</si>
  <si>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BOF (1x110-tonne); 1 EAF (1x70-tonne)</t>
  </si>
  <si>
    <t>SCN00320-1</t>
  </si>
  <si>
    <t>Yunnan Tiangao Nickel Alloy Co., Ltd. EAF expansion</t>
  </si>
  <si>
    <t>SCN00376</t>
  </si>
  <si>
    <t>Yunnan Qujing Iron and Steel Group Yanggang Iron and Steel Co., Ltd.</t>
  </si>
  <si>
    <t>云南曲靖钢铁集团扬钢钢铁有限责任公司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</si>
  <si>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</si>
  <si>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</si>
  <si>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</si>
  <si>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</si>
  <si>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</si>
  <si>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</si>
  <si>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</si>
  <si>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</si>
  <si>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SCN00261</t>
  </si>
  <si>
    <t>Yunnan Qujing Iron and Steel Group Chenggang Iron and Steel Co., Ltd.</t>
  </si>
  <si>
    <t>云南曲靖钢铁集团呈钢钢铁有限公司</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</si>
  <si>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</si>
  <si>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</si>
  <si>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</si>
  <si>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</si>
  <si>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</si>
  <si>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</si>
  <si>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</si>
  <si>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</si>
  <si>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</si>
  <si>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</si>
  <si>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</si>
  <si>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</si>
  <si>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</si>
  <si>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</si>
  <si>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</si>
  <si>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</si>
  <si>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</si>
  <si>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</si>
  <si>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SCN00257</t>
  </si>
  <si>
    <t>WISCO Group Kunming Steel Co., Ltd. Yuxi Xinxing Steel Company</t>
  </si>
  <si>
    <t>玉溪新兴钢铁有限公司</t>
  </si>
  <si>
    <t>武钢集团昆钢玉钢公司</t>
  </si>
  <si>
    <t>Yuxi Xinxing Iron and Steel Co., Ltd.</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</si>
  <si>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</si>
  <si>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</si>
  <si>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</si>
  <si>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</si>
  <si>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</si>
  <si>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</si>
  <si>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2 BOF (2x50-tonne); VEC (50-tonne)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</si>
  <si>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</si>
  <si>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</si>
  <si>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</si>
  <si>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</si>
  <si>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</si>
  <si>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</si>
  <si>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</si>
  <si>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</si>
  <si>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</si>
  <si>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</si>
  <si>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</si>
  <si>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</si>
  <si>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BOF (3x40-tonne, 2x50-tonne, 2x60-tonne)</t>
  </si>
  <si>
    <t>SCN00259-1</t>
  </si>
  <si>
    <t>Yunnan Yuxi Iron and Steel Group Yukun Iron and Steel Co., Ltd. BF and BOF expansion</t>
  </si>
  <si>
    <t>4 BOF (3x100-tonne, 1x120-tonne); sinter plant (2×400m2)</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</si>
  <si>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</si>
  <si>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</si>
  <si>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</si>
  <si>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</si>
  <si>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</si>
  <si>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</si>
  <si>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</si>
  <si>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</si>
  <si>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</si>
  <si>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</si>
  <si>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</si>
  <si>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BOF (1# 100-tonne)</t>
  </si>
  <si>
    <t>SCN00289-1</t>
  </si>
  <si>
    <t>Yunnan Yuxi Xianfu Iron &amp; Steel (Group) Co., Ltd. BF expansion</t>
  </si>
  <si>
    <t>云南玉溪仙福钢铁（集团）有限公司(产能置换二期高炉）</t>
  </si>
  <si>
    <t>SCN00289-2</t>
  </si>
  <si>
    <t>Yunnan Yuxi Xianfu Iron &amp; Steel (Group) Co., Ltd. BOF expansion</t>
  </si>
  <si>
    <t>云南玉溪仙福钢铁（集团）有限公司(产能置换二期转炉）</t>
  </si>
  <si>
    <t>2# BOF (100-tonne)</t>
  </si>
  <si>
    <t>SCN00289-3</t>
  </si>
  <si>
    <t>Yunnan Yuxi Xianfu Iron &amp; Steel (Group) Co., Ltd. EAF expansion</t>
  </si>
  <si>
    <t>云南玉溪仙福钢铁（集团）有限公司(产能置换二期电炉）</t>
  </si>
  <si>
    <t>1 EAF (1x52-tonne)</t>
  </si>
  <si>
    <t>SCN00289-4</t>
  </si>
  <si>
    <t>Yunnan Yuxi Xianfu Iron &amp; Steel (Group) Co., Ltd. BOF closure</t>
  </si>
  <si>
    <t>2 BOF (1x50-tonne, 1x60-tonne)</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</si>
  <si>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</si>
  <si>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</si>
  <si>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</si>
  <si>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</si>
  <si>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</si>
  <si>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</si>
  <si>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</si>
  <si>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</si>
  <si>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</si>
  <si>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Jiaxing</t>
  </si>
  <si>
    <t>Zhejiang</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</si>
  <si>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</si>
  <si>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</si>
  <si>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</si>
  <si>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</si>
  <si>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</si>
  <si>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</si>
  <si>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</si>
  <si>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</si>
  <si>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</si>
  <si>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</si>
  <si>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</si>
  <si>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</si>
  <si>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</si>
  <si>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</si>
  <si>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</si>
  <si>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</si>
  <si>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</si>
  <si>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SCN00267</t>
  </si>
  <si>
    <t>Zhejiang Tsingshan Iron &amp; Steel Co., Ltd.</t>
  </si>
  <si>
    <t>浙江青山钢铁有限公司</t>
  </si>
  <si>
    <t>Qingtian New Tsingshan Special Steel Co., Ltd.</t>
  </si>
  <si>
    <t>青田新青山特钢有限公司</t>
  </si>
  <si>
    <t>Zhejiang TSINGSHAN IRON&amp;STEEL Co., Ltd. [100%]</t>
  </si>
  <si>
    <t>GEM0000534 [100%]</t>
  </si>
  <si>
    <t>GEM0000275</t>
  </si>
  <si>
    <t>Xiaozhi Industrial Zone, Wenxi Town, Qingtian County, Lishui City, Zhejiang Province</t>
  </si>
  <si>
    <t>Lishui</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</si>
  <si>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</si>
  <si>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</si>
  <si>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</si>
  <si>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</si>
  <si>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</si>
  <si>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</si>
  <si>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</si>
  <si>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</si>
  <si>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</si>
  <si>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</si>
  <si>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</si>
  <si>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</si>
  <si>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浙江省丽水市云和县凤凰山街道重河村</t>
  </si>
  <si>
    <t>28.090098, 119.519509</t>
  </si>
  <si>
    <t>https://www.gem.wiki/Lishui_Huahong_Iron_and_Steel_Products_Co.,_Ltd._plant</t>
  </si>
  <si>
    <t>https://www.gem.wiki/%E4%B8%BD%E6%B0%B4%E5%8D%8E%E5%AE%8F%E9%92%A2%E9%93%81%E5%88%B6%E5%93%81%E6%9C%89%E9%99%90%E5%85%AC%E5%8F%B8</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</si>
  <si>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</si>
  <si>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</si>
  <si>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</si>
  <si>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</si>
  <si>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</si>
  <si>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</si>
  <si>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</si>
  <si>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</si>
  <si>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</si>
  <si>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</si>
  <si>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</si>
  <si>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</si>
  <si>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</si>
  <si>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</si>
  <si>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</si>
  <si>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</si>
  <si>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</si>
  <si>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</si>
  <si>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</si>
  <si>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</si>
  <si>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</si>
  <si>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</si>
  <si>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</si>
  <si>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</si>
  <si>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</si>
  <si>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</si>
  <si>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</si>
  <si>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</si>
  <si>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</si>
  <si>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</si>
  <si>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</si>
  <si>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</si>
  <si>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</si>
  <si>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</si>
  <si>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</si>
  <si>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</si>
  <si>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</si>
  <si>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</si>
  <si>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</si>
  <si>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</si>
  <si>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</si>
  <si>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</si>
  <si>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</si>
  <si>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</si>
  <si>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</si>
  <si>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</si>
  <si>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</si>
  <si>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</si>
  <si>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</si>
  <si>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</si>
  <si>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</si>
  <si>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</si>
  <si>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</si>
  <si>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</si>
  <si>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</si>
  <si>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</si>
  <si>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</si>
  <si>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BOF (5x70-tonne)</t>
  </si>
  <si>
    <t>SCN00263-1</t>
  </si>
  <si>
    <t>Quzhou Yuanli Metal Products Co., Ltd. BF and BOF expansion</t>
  </si>
  <si>
    <t>SHK00001</t>
  </si>
  <si>
    <t>Shiu Wing Tuen Mun Steel plant</t>
  </si>
  <si>
    <t>Shiu Wing Steel Ltd [100%]</t>
  </si>
  <si>
    <t>4296787726 [100%]</t>
  </si>
  <si>
    <t>Shiu Wing Steel Ltd</t>
  </si>
  <si>
    <t>Tuen Mun Area 38,Tap Shek Kok, New Territories, Hong Kong, China</t>
  </si>
  <si>
    <t>Tuen Mun</t>
  </si>
  <si>
    <t>Hong Kong</t>
  </si>
  <si>
    <t>22.368137, 113.931917</t>
  </si>
  <si>
    <t>bars; rebar</t>
  </si>
  <si>
    <t>SIN00067</t>
  </si>
  <si>
    <t>AP High Grade Steel Andhra Pradesh plant</t>
  </si>
  <si>
    <t>YSR Steel Corporation Limited; Kadapa Steel Plant</t>
  </si>
  <si>
    <t>Government of Andhra Pradesh</t>
  </si>
  <si>
    <t>Government of Andhra Pradesh [50%]; ArcelorMittal SA [25%]; Nippon Steel Corp [25%]</t>
  </si>
  <si>
    <t>5037045985 [50%]; 5000030092 [25%]; 4295877313 [25%]</t>
  </si>
  <si>
    <t>YSR Kadapa Steel Corp Ltd</t>
  </si>
  <si>
    <t>Sunnapurallapalle and Peddandluru Villages, Jammalamadugu Mandal, Kadapa District, Andhra Pradesh, India</t>
  </si>
  <si>
    <t>Kadapa</t>
  </si>
  <si>
    <t>Andhra Pradesh</t>
  </si>
  <si>
    <t>India</t>
  </si>
  <si>
    <t>14.463144, 78.250084</t>
  </si>
  <si>
    <t>1 BOF (175-tonne); sinter plant; coke ovens</t>
  </si>
  <si>
    <t>84.7 MW captive power plant plus 166.24 MW from AP Southern Distribution Power Company</t>
  </si>
  <si>
    <t>NMDC Bailadila iron ore mines</t>
  </si>
  <si>
    <t>SIN00067-1</t>
  </si>
  <si>
    <t>AP High Grade Steel Andhra Pradesh plant BOF expansion</t>
  </si>
  <si>
    <t>1 BOF (175-tonne); coke ovens</t>
  </si>
  <si>
    <t>SIN00060</t>
  </si>
  <si>
    <t>Arjas Steel Tadipatri plant</t>
  </si>
  <si>
    <t>Gerdau Steel India</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</si>
  <si>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</si>
  <si>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</si>
  <si>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</si>
  <si>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</si>
  <si>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</si>
  <si>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</si>
  <si>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</si>
  <si>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</si>
  <si>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BOF</t>
  </si>
  <si>
    <t>two captive power plants (21 MW capacity combined)</t>
  </si>
  <si>
    <t>SIN00060-1</t>
  </si>
  <si>
    <t>Arjas Steel Tadipatri plant BF and BOF expansion</t>
  </si>
  <si>
    <t>BF; BOF</t>
  </si>
  <si>
    <t>SIN00022</t>
  </si>
  <si>
    <t>Vizag Steel plant</t>
  </si>
  <si>
    <t>Rashtriya Ispat Nigam Limited; RINL; Visakhapatnam Steel Plant</t>
  </si>
  <si>
    <t>Ministry of Steel</t>
  </si>
  <si>
    <t>Rashtriya Ispat Nigam Ltd [100%]</t>
  </si>
  <si>
    <t>4296922665 [100%]</t>
  </si>
  <si>
    <t>Visakhapatnam Steel Plant</t>
  </si>
  <si>
    <t>Visakhapatnam Steel Plant, Visakhapatnam 530031, Andhra Pradesh, India</t>
  </si>
  <si>
    <t>Visakhapatnam</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</si>
  <si>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</si>
  <si>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</si>
  <si>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</si>
  <si>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</si>
  <si>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</si>
  <si>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</si>
  <si>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SIN00016-1</t>
  </si>
  <si>
    <t>SAIL Bhilai steel plant BF and BOF 1 expansion</t>
  </si>
  <si>
    <t>BSP</t>
  </si>
  <si>
    <t>Steel Authority of India Ltd [100%]</t>
  </si>
  <si>
    <t>4295872623 [100%]</t>
  </si>
  <si>
    <t>Steel Authority of India Ltd</t>
  </si>
  <si>
    <t>Bhilai Steel Plant, Bhilai, Chhattisgarh 490021, India</t>
  </si>
  <si>
    <t>Bhilai</t>
  </si>
  <si>
    <t>Chhattisgarh</t>
  </si>
  <si>
    <t>21.185157, 81.394207</t>
  </si>
  <si>
    <t>https://www.gem.wiki/SAIL_Bhilai_steel_plant</t>
  </si>
  <si>
    <t>3 BOF (SMS 3; 180-tonnes each)</t>
  </si>
  <si>
    <t>Captive mine at Dalli-Rajhara Iron Ore Complex, 80 kms from Bhilai.</t>
  </si>
  <si>
    <t>SIN00016-2</t>
  </si>
  <si>
    <t>SAIL Bhilai steel plant BOF 2 expansion</t>
  </si>
  <si>
    <t>SIN00016</t>
  </si>
  <si>
    <t>SAIL Bhilai steel plant</t>
  </si>
  <si>
    <t>semis, rails, wire rods, plates</t>
  </si>
  <si>
    <t>coking plant (8 batteries of 65 ovens, 3 batteries of 67 ovens); 2 sinter plants; 3 BOF (3x110/130-tonne); 4 THF (4x250-tonne)</t>
  </si>
  <si>
    <t>Bhilai Steel power station</t>
  </si>
  <si>
    <t>SIN00016-3</t>
  </si>
  <si>
    <t>SAIL Bhilai steel plant BOF 3 expansion</t>
  </si>
  <si>
    <t>SIN00050</t>
  </si>
  <si>
    <t>Prakash Industries steel plant</t>
  </si>
  <si>
    <t>PIL</t>
  </si>
  <si>
    <t>Prakash Industries Ltd [100%]</t>
  </si>
  <si>
    <t>4295873868 [100%]</t>
  </si>
  <si>
    <t>Prakash Industries Ltd</t>
  </si>
  <si>
    <t>Village – Champa, Distt. Janjgir, Chhattisgarh – 495671</t>
  </si>
  <si>
    <t>Janjgir</t>
  </si>
  <si>
    <t>22.004694, 82.671666</t>
  </si>
  <si>
    <t>https://www.gem.wiki/Prakash_Industries_steel_plant</t>
  </si>
  <si>
    <t>crude; semi-finished</t>
  </si>
  <si>
    <t>DRI; blooms; billets; ferro alloys</t>
  </si>
  <si>
    <t>DRI plant (rotary kiln); IF</t>
  </si>
  <si>
    <t>Captive power plant</t>
  </si>
  <si>
    <t>SIN00014</t>
  </si>
  <si>
    <t>NMDC Nagarnar steel plant</t>
  </si>
  <si>
    <t>NMDC Ltd [100%]</t>
  </si>
  <si>
    <t>4295874011 [100%]</t>
  </si>
  <si>
    <t>NMDC Ltd</t>
  </si>
  <si>
    <t>Nagarnar, Chhattisgarh, India</t>
  </si>
  <si>
    <t>Nagarnar</t>
  </si>
  <si>
    <t>19.0931901, 82.1700000</t>
  </si>
  <si>
    <t>https://www.gem.wiki/NMDC_Nagarnar_steel_plant</t>
  </si>
  <si>
    <t>hot rolled coils, sheets, plates</t>
  </si>
  <si>
    <t>BOF (2x175-tonne); coke oven, sinter plant</t>
  </si>
  <si>
    <t>SIN00007-1</t>
  </si>
  <si>
    <t>JSPL Chhattisgarh steel plant BF and BOF expansion</t>
  </si>
  <si>
    <t>JSPL Raigarh steel plant</t>
  </si>
  <si>
    <t>Jindal Steel And Power Ltd [100%]</t>
  </si>
  <si>
    <t>4295874065 [100%]</t>
  </si>
  <si>
    <t>Jindal Steel And Power Ltd</t>
  </si>
  <si>
    <t>JSPL Post Box No. 16, Kharsia Road, Raigarh, Chhattisgarh 496001, India</t>
  </si>
  <si>
    <t>Raigarh</t>
  </si>
  <si>
    <t>21.922703, 83.347178</t>
  </si>
  <si>
    <t>https://www.gem.wiki/JSPL_Chhattisgarh_steel_plant</t>
  </si>
  <si>
    <t>1 BOF, 1 coke oven, 1 sinter plant</t>
  </si>
  <si>
    <t>SIN00007</t>
  </si>
  <si>
    <t>JSPL Chhattisgarh steel plant</t>
  </si>
  <si>
    <t>rails, beams, billet, coils</t>
  </si>
  <si>
    <t>coking plant; sinter plant; 2 DRI plants (began in 1991, 10 kilns; coal-based);2 EAF (100-tonnes)</t>
  </si>
  <si>
    <t>Dongamahua Captive Power Plant; 354 MW captive power plant at Raigarh and 540 MW captive power plant at Dongamauhu, district Raigarh, Chhattisgarh.</t>
  </si>
  <si>
    <t>Iron ore in Orissa - not clear if it's captive</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</si>
  <si>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</si>
  <si>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</si>
  <si>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</si>
  <si>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</si>
  <si>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</si>
  <si>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</si>
  <si>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</si>
  <si>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</si>
  <si>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</si>
  <si>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</si>
  <si>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2 EAF (100-tonne, 750ttpa each); pellet plant; DRI plant</t>
  </si>
  <si>
    <t>Captive power plant (174 MW)</t>
  </si>
  <si>
    <t>SIN00059</t>
  </si>
  <si>
    <t>MSP Steel &amp; Power Raigarh plant</t>
  </si>
  <si>
    <t>MSPSPL</t>
  </si>
  <si>
    <t>MSP Steel &amp; Power Ltd [100%]</t>
  </si>
  <si>
    <t>4295873986 [100%]</t>
  </si>
  <si>
    <t>MSP Steel &amp; Power Ltd</t>
  </si>
  <si>
    <t>Manuapali, Jamgaon, District Raigarh (Chhattisgarh), India</t>
  </si>
  <si>
    <t>21.876730, 83.554495</t>
  </si>
  <si>
    <t>https://www.gem.wiki/MSP_Steel_%26_Power_Raigarh_plant</t>
  </si>
  <si>
    <t>pellets; sponge iron; billets; bars; structurals</t>
  </si>
  <si>
    <t>DRI; EAF</t>
  </si>
  <si>
    <t>SIN00059-1</t>
  </si>
  <si>
    <t>MSP Steel &amp; Power Raigarh plant EAF expansion</t>
  </si>
  <si>
    <t>SIN00039</t>
  </si>
  <si>
    <t>Jayaswal Neco Industries Raipur steel plant</t>
  </si>
  <si>
    <t>Jayaswal Neco Industries Ltd [100%]</t>
  </si>
  <si>
    <t>4295874276 [100%]</t>
  </si>
  <si>
    <t>Jayaswal Neco Industries Ltd</t>
  </si>
  <si>
    <t>Siltara Growth Centre, Siltara, RAIPUR 493111, Chhattisgarh, India</t>
  </si>
  <si>
    <t>Raipur</t>
  </si>
  <si>
    <t>21.354495, 81.676444</t>
  </si>
  <si>
    <t>https://www.gem.wiki/Jayaswal_Neco_Industries_Raipur_steel_plant</t>
  </si>
  <si>
    <t>pig iron; DRI; blooms; billets; rolled products; bright bars</t>
  </si>
  <si>
    <t>DRI (500 TPD kiln; 350 TPD kiln; coal-based rotary); EAF</t>
  </si>
  <si>
    <t>Five captive power plants, combined capacity of 60MW</t>
  </si>
  <si>
    <t>SIN00039-1</t>
  </si>
  <si>
    <t>Jayaswal Neco Industries Raipur steel plant BF and EAF expansion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</si>
  <si>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</si>
  <si>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</si>
  <si>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</si>
  <si>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</si>
  <si>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</si>
  <si>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</si>
  <si>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</si>
  <si>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</si>
  <si>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https://www.gem.wiki/Godawari_Power_and_Ispat_steel_plant</t>
  </si>
  <si>
    <t>DRI; billets; blooms; wire</t>
  </si>
  <si>
    <t>BOF, DRI, EAF</t>
  </si>
  <si>
    <t>DRI plant (1 x 350 TPD kiln; 3 x 500 TPD kilns); IF; BOF (# unknown)</t>
  </si>
  <si>
    <t>73MW captive power plant</t>
  </si>
  <si>
    <t>SIN00049-1</t>
  </si>
  <si>
    <t>Godawari Power and Ispat steel plant DRI and steelmaking expansion</t>
  </si>
  <si>
    <t>DRI plant; EAF (# unknown); BOF (# unknown)</t>
  </si>
  <si>
    <t>SIN00025</t>
  </si>
  <si>
    <t>JSW Ispat Special Products Raipur steel plant</t>
  </si>
  <si>
    <t>Monnet Ispat &amp; Energy Limited Raipur; JISPL Raipur</t>
  </si>
  <si>
    <t>JSW Steel Ltd [100%]</t>
  </si>
  <si>
    <t>4295872888 [100%]</t>
  </si>
  <si>
    <t>Mivaan steel Ltd</t>
  </si>
  <si>
    <t>Monnet Marg, Mandir Hasaud, Raipur 492101, Chhattisgarh, India</t>
  </si>
  <si>
    <t>21.244467, 81.771252</t>
  </si>
  <si>
    <t>https://www.gem.wiki/JSW_Ispat_Special_Products_Raipur_steel_plant</t>
  </si>
  <si>
    <t>EIF; DRI plant (coal based)</t>
  </si>
  <si>
    <t>SIN00033</t>
  </si>
  <si>
    <t>Welspun Steel plant</t>
  </si>
  <si>
    <t>WSL</t>
  </si>
  <si>
    <t>Welspun Group [100%]</t>
  </si>
  <si>
    <t>5000835262 [100%]</t>
  </si>
  <si>
    <t>Welspun Steel Ltd</t>
  </si>
  <si>
    <t>Anjar, Gujarat 370110, India</t>
  </si>
  <si>
    <t>Anjar</t>
  </si>
  <si>
    <t>Gujarat</t>
  </si>
  <si>
    <t>23.112781, 70.0866885</t>
  </si>
  <si>
    <t>https://www.gem.wiki/Welspun_Steel_plant</t>
  </si>
  <si>
    <t>TMT rebars; ingots; billets; DRI</t>
  </si>
  <si>
    <t>DRI plant (4x100TPD; coal-based rotary kiln); steelmaking (unknown)</t>
  </si>
  <si>
    <t>12 MW captive power plant powered by waste heat recovery boilers</t>
  </si>
  <si>
    <t>SIN00033-1</t>
  </si>
  <si>
    <t>Welspun Steel plant BOF 1 expansion</t>
  </si>
  <si>
    <t>SIN00033-2</t>
  </si>
  <si>
    <t>Welspun Steel plant BOF 2 expansion</t>
  </si>
  <si>
    <t>SIN00004-1</t>
  </si>
  <si>
    <t>ArcelorMittal Nippon Steel India BF and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</si>
  <si>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</si>
  <si>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</si>
  <si>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</si>
  <si>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</si>
  <si>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</si>
  <si>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</si>
  <si>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21.112377, 72.647304</t>
  </si>
  <si>
    <t>https://www.gem.wiki/ArcelorMittal_Nippon_Steel_India</t>
  </si>
  <si>
    <t>pelletizing plant; 2 sinter plants, 3 coke ovens, 3 BOFs (350-ton); hot strip mill</t>
  </si>
  <si>
    <t>SIN00004</t>
  </si>
  <si>
    <t>ArcelorMittal Nippon Steel India</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</si>
  <si>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</si>
  <si>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EAF (# unknown); CONARC EAF</t>
  </si>
  <si>
    <t>515 MW natural gas-fired combined cycle power plant (1997), 500 MW natural gas-fired combined cycle power plant (2005)</t>
  </si>
  <si>
    <t>Captive iron ore mines at Thakurani and Sagasahi in Odisha</t>
  </si>
  <si>
    <t>SIN00036</t>
  </si>
  <si>
    <t>Jindal Stainless Hisar steel plant</t>
  </si>
  <si>
    <t>JSL Hisar; JSLH</t>
  </si>
  <si>
    <t>Jindal Stainless Ltd [100%]</t>
  </si>
  <si>
    <t>4295873341 [100%]</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</si>
  <si>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</si>
  <si>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</si>
  <si>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</si>
  <si>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</si>
  <si>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</si>
  <si>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</si>
  <si>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</si>
  <si>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</si>
  <si>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SIN00064</t>
  </si>
  <si>
    <t>Tata Steel Rohtak steel plant</t>
  </si>
  <si>
    <t>Tata Steel Ltd [100%]</t>
  </si>
  <si>
    <t>4295872420 [100%]</t>
  </si>
  <si>
    <t>Tata Steel Ltd</t>
  </si>
  <si>
    <t>Rohtak, Haryana, India</t>
  </si>
  <si>
    <t>Rohtak</t>
  </si>
  <si>
    <t>28.89404, 76.610326</t>
  </si>
  <si>
    <t>SIN00056</t>
  </si>
  <si>
    <t>Atibir Industries steel plant</t>
  </si>
  <si>
    <t>Atibir Industries Co Ltd [100%]</t>
  </si>
  <si>
    <t>5039942952 [100%]</t>
  </si>
  <si>
    <t>Atibir Industries Co Ltd</t>
  </si>
  <si>
    <t>Bhorandiha, Udnabad, Giridih (Jharkhand), India</t>
  </si>
  <si>
    <t>Bhorandiha</t>
  </si>
  <si>
    <t>Jharkhand</t>
  </si>
  <si>
    <t>24.145239, 86.334999</t>
  </si>
  <si>
    <t>https://www.gem.wiki/Atibir_Industries_steel_plant</t>
  </si>
  <si>
    <t>pig iron; rolled products</t>
  </si>
  <si>
    <t>BOF; sinter plant; pellet plant</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</si>
  <si>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</si>
  <si>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</si>
  <si>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</si>
  <si>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</si>
  <si>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</si>
  <si>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</si>
  <si>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</si>
  <si>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</si>
  <si>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</si>
  <si>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</si>
  <si>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</si>
  <si>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BOF; sinter plant; coke oven</t>
  </si>
  <si>
    <t>SIN00017-1</t>
  </si>
  <si>
    <t>SAIL Bokaro steel plant BOF expansion</t>
  </si>
  <si>
    <t>BSL</t>
  </si>
  <si>
    <t>Marafari, Bokaro Steel City, Jharkhand 827011, India</t>
  </si>
  <si>
    <t>Bokaro Steel City</t>
  </si>
  <si>
    <t>23.671677, 86.106870</t>
  </si>
  <si>
    <t>https://www.gem.wiki/SAIL_Bokaro_steel_plant</t>
  </si>
  <si>
    <t>Captive mines at Kiriburu, Meghahataburu, Bhawanathpur, Tulsidamar, and Kuteshwar.</t>
  </si>
  <si>
    <t>SIN00017</t>
  </si>
  <si>
    <t>SAIL Bokaro steel plant</t>
  </si>
  <si>
    <t>hot rolled coils, hot rolled plates, hot rolled sheets, cold rolled coils, cold rolled sheets, tin mill black plates, galvanised plain and corrugated sheets</t>
  </si>
  <si>
    <t>automotive; building and infrastructure; steel packaging; tools and machinery; transport</t>
  </si>
  <si>
    <t>coking plant (8 batteries with 69 ovens each); sinter plant; 7 BOF (5 130-tonne BOF, 2 300-tonne BOF)</t>
  </si>
  <si>
    <t>Jharia coalfields</t>
  </si>
  <si>
    <t>SIN00020</t>
  </si>
  <si>
    <t>Tata Steel Jamshedpur steel plant</t>
  </si>
  <si>
    <t>Bistupur, Jamshedpur - 831 001 Jharkhand, India</t>
  </si>
  <si>
    <t>Jamshedpur</t>
  </si>
  <si>
    <t>22.788598, 86.199600</t>
  </si>
  <si>
    <t>https://www.gem.wiki/Tata_Steel_Jamshedpur_steel_plant</t>
  </si>
  <si>
    <t>tubes, tinplated steel, wire</t>
  </si>
  <si>
    <t>By-product gas power generation, solar energy project initiated</t>
  </si>
  <si>
    <t>captive iron ore mine</t>
  </si>
  <si>
    <t>SIN00027</t>
  </si>
  <si>
    <t>Tata Steel Long Products steel plant</t>
  </si>
  <si>
    <t>TSPL; Usha Martin Limited (UML); Tata Sponge Iron Limited (TSIL)</t>
  </si>
  <si>
    <t>Tata Steel Long Products Ltd [100%]</t>
  </si>
  <si>
    <t>4295874051 [100%]</t>
  </si>
  <si>
    <t>Tata Steel Long Products Ltd</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</si>
  <si>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</si>
  <si>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</si>
  <si>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</si>
  <si>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</si>
  <si>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</si>
  <si>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t>
  </si>
  <si>
    <t>captive iron ore mine at Vijay-II near Barajamda, Jharkhand</t>
  </si>
  <si>
    <t>SIN00020-1</t>
  </si>
  <si>
    <t>Tata Steel Jamshedpur steel plant BF and BOF expansion</t>
  </si>
  <si>
    <t>SIN00011</t>
  </si>
  <si>
    <t>JSW Steel Jharkhand steel plant</t>
  </si>
  <si>
    <t>Jsw Jharkhand Steel Ltd</t>
  </si>
  <si>
    <t>Jharkhand, India</t>
  </si>
  <si>
    <t>23.636116, 85.317183</t>
  </si>
  <si>
    <t>https://www.gem.wiki/JSW_Steel_Jharkhand_steel_plant</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</si>
  <si>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</si>
  <si>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</si>
  <si>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</si>
  <si>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</si>
  <si>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</si>
  <si>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</si>
  <si>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</si>
  <si>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</si>
  <si>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</si>
  <si>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 1</t>
  </si>
  <si>
    <t>BOF; DRI</t>
  </si>
  <si>
    <t>1320 MW captive power plant</t>
  </si>
  <si>
    <t>SIN00029</t>
  </si>
  <si>
    <t>JSW BPSL Jarkhand steel plant</t>
  </si>
  <si>
    <t>Bhushan Power and Steel (BPSL) Jharkhand</t>
  </si>
  <si>
    <t>Bhushan Power &amp; Steel Ltd</t>
  </si>
  <si>
    <t>Potka, Jharkhand, India</t>
  </si>
  <si>
    <t>Potka</t>
  </si>
  <si>
    <t>22.665526, 85.646220</t>
  </si>
  <si>
    <t>https://www.gem.wiki/JSW_BPSL_Jarkhand_steel_plant</t>
  </si>
  <si>
    <t>Pig Iron, DRI, Billets, HR Coils, CR Coils, GP/GC Sheets, Precision Tubes, Black Pipe/GI Pipe, Cable Tapes, Tor Steel, Carbon, and Special Alloy SteelWire Rods and Rounds</t>
  </si>
  <si>
    <t>automotive; building and infrastructure; energy; steel packaging; tools and machinery</t>
  </si>
  <si>
    <t>SIN00024</t>
  </si>
  <si>
    <t>ArcelorMittal Karnataka steel plant</t>
  </si>
  <si>
    <t>Ballari, Karnataka, India</t>
  </si>
  <si>
    <t>Ballari</t>
  </si>
  <si>
    <t>Karnataka</t>
  </si>
  <si>
    <t>15.139498, 76.918417</t>
  </si>
  <si>
    <t>https://www.gem.wiki/ArcelorMittal_Karnataka_steel_plant</t>
  </si>
  <si>
    <t>750 MW power generation plant planned</t>
  </si>
  <si>
    <t>SIN00040</t>
  </si>
  <si>
    <t>NMDC Karnataka steel plant</t>
  </si>
  <si>
    <t>Bellary Taluk, Karnataka, India</t>
  </si>
  <si>
    <t>Bellary Taluk</t>
  </si>
  <si>
    <t>15.186288, 76.916591</t>
  </si>
  <si>
    <t>SIN00003-1</t>
  </si>
  <si>
    <t>BMM Ispat steel plant BF and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</si>
  <si>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</si>
  <si>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</si>
  <si>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</si>
  <si>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</si>
  <si>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</si>
  <si>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</si>
  <si>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</si>
  <si>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</si>
  <si>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</si>
  <si>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</si>
  <si>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BOF (# unknown); 1 EAF (120-tonne)</t>
  </si>
  <si>
    <t>Danapuram BMM power station; captive power plants totaling 235 MW (Captive Power Plant 1 95 MW, Captive Power Plant 2 140 MW).</t>
  </si>
  <si>
    <t>SIN00044</t>
  </si>
  <si>
    <t>Kalyani Steels Hospet plant</t>
  </si>
  <si>
    <t>KSL; Hospet Steels</t>
  </si>
  <si>
    <t>Kalyani Steels Ltd [100%]</t>
  </si>
  <si>
    <t>4295872493 [100%]</t>
  </si>
  <si>
    <t>Kalyani Steels Ltd</t>
  </si>
  <si>
    <t>Hospet, Kanakapur, Karnataka, India</t>
  </si>
  <si>
    <t>Karnakapur</t>
  </si>
  <si>
    <t>15.339055, 76.251696</t>
  </si>
  <si>
    <t>https://www.gem.wiki/Kalyani_Steels_Hospet_plant</t>
  </si>
  <si>
    <t>rolled bars; rounds; machined bars</t>
  </si>
  <si>
    <t>sinter plant; 1 EOF</t>
  </si>
  <si>
    <t>SIN00044-1</t>
  </si>
  <si>
    <t>Kalyani Steels Hospet plant BF and BOF expansion</t>
  </si>
  <si>
    <t>BOF (2x 60-ton)</t>
  </si>
  <si>
    <t>SIN00044-2</t>
  </si>
  <si>
    <t>Kalyani Steels Hospet plant EAF expansion</t>
  </si>
  <si>
    <t>EAF (1x60-ton)</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</si>
  <si>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</si>
  <si>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</si>
  <si>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</si>
  <si>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</si>
  <si>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</si>
  <si>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</si>
  <si>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</si>
  <si>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</si>
  <si>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</si>
  <si>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</si>
  <si>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</si>
  <si>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SIN00010-1</t>
  </si>
  <si>
    <t>JSW Steel Vijayanagar steel plant BOF 1 expansion</t>
  </si>
  <si>
    <t>JSW Karnataka steel plant; JSW Projects Ltd.</t>
  </si>
  <si>
    <t>JSW Steel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</si>
  <si>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</si>
  <si>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</si>
  <si>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</si>
  <si>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</si>
  <si>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</si>
  <si>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</si>
  <si>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</si>
  <si>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2 BOF (Primetals - 2x350-tonne)</t>
  </si>
  <si>
    <t>SIN00010-3</t>
  </si>
  <si>
    <t>JSW Steel Vijayanagar steel plant EAF 1 expansion</t>
  </si>
  <si>
    <t>EAF (2x350-tonne)</t>
  </si>
  <si>
    <t>SIN00010</t>
  </si>
  <si>
    <t>JSW Steel Vijayanagar steel plant</t>
  </si>
  <si>
    <t>hot rolled, cold rolled, bar, galvanized, wire rod, specialty steel</t>
  </si>
  <si>
    <t>coking plant; sinter plant; pelletizing plant; 1 Midrex DRI plant (1.2 MTPA, began in 2014); 2 Corex BF-DRI plants (2 C-2000 + Midrex DRI (1.6 MTPA total, began in Aug. 1999 and Apr. 2000)); 7 BOF (3x130-tonne, 4x175-tonne);1 EAF (150-tonne)</t>
  </si>
  <si>
    <t>JSW Vijayanagar Toranagallu power station; 860MW power plant in Vijaynagar consisting of 2 130MW units in SBU I (2000) and 2 300MW units in SBU II (2009), 76 MW captive power plant. Also recycles 96% of coke oven gas for power generation.</t>
  </si>
  <si>
    <t>Captive mines in Odisha and Karnataka</t>
  </si>
  <si>
    <t>SIN00030</t>
  </si>
  <si>
    <t>JSW Vijayanagar Metallics steel plant</t>
  </si>
  <si>
    <t>VML</t>
  </si>
  <si>
    <t>Jsw Vijayanagar Metallics Ltd</t>
  </si>
  <si>
    <t>Toranagallu, Karnataka 583275, India</t>
  </si>
  <si>
    <t>15.203176, 76.659122</t>
  </si>
  <si>
    <t>https://www.gem.wiki/JSW_Vijayanagar_Metallics_steel_plant</t>
  </si>
  <si>
    <t>SIN00008-1</t>
  </si>
  <si>
    <t>JSW Steel Dolvi steel plant BF and BOF expansion</t>
  </si>
  <si>
    <t>Dharamtar, Taluka Pen, Dolvi, Maharashtra 402107, India</t>
  </si>
  <si>
    <t>Dolvi</t>
  </si>
  <si>
    <t>Maharashtra</t>
  </si>
  <si>
    <t>18.690312, 73.035902</t>
  </si>
  <si>
    <t>https://www.gem.wiki/JSW_Steel_Dolvi_steel_plant</t>
  </si>
  <si>
    <t>1 pellet plant (pellet plant #2); coke oven plant; BOF</t>
  </si>
  <si>
    <t>SIN00008</t>
  </si>
  <si>
    <t>JSW Steel Dolvi steel plant</t>
  </si>
  <si>
    <t>coking plant (began in 2014); 2 sinter plants; pelletizing plant (began in 2014); 1 Midrex DRI plant (1.6 MTPA, began in 1994; gas-based); BOF (# unknown); EAF (# unknown); CONARC EAF</t>
  </si>
  <si>
    <t>55 MW power plant (2013)</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</si>
  <si>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</si>
  <si>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</si>
  <si>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</si>
  <si>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</si>
  <si>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</si>
  <si>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</si>
  <si>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</si>
  <si>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</si>
  <si>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</si>
  <si>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</si>
  <si>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</si>
  <si>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SIN00005</t>
  </si>
  <si>
    <t>Jayaswal Neco Industries Nagpur steel plant</t>
  </si>
  <si>
    <t>F-8, MIDC Industrial Area, Hingna Road Hingna, Nagpur- 440016, Maharashtra, India</t>
  </si>
  <si>
    <t>Nagpur</t>
  </si>
  <si>
    <t>21.118112, 79.005585</t>
  </si>
  <si>
    <t>https://www.gem.wiki/Jayaswal_Neco_Industries_steel_plant</t>
  </si>
  <si>
    <t>pipe, flat, specialty</t>
  </si>
  <si>
    <t>2 DRI plants, 2 EAFs, 2 sinter plants, 2 coke ovens</t>
  </si>
  <si>
    <t>60 MW/day power plant</t>
  </si>
  <si>
    <t>SIN00062</t>
  </si>
  <si>
    <t>JSW Steel Salav DRI plant</t>
  </si>
  <si>
    <t>JSW Steel (Salav) Limited</t>
  </si>
  <si>
    <t>Salav, taluka Murud, district Raigad, Maharashtra, India</t>
  </si>
  <si>
    <t>Salav</t>
  </si>
  <si>
    <t>18.530853, 72.947091</t>
  </si>
  <si>
    <t>https://www.gem.wiki/JSW_Steel_Salav_DRI_plant</t>
  </si>
  <si>
    <t>DRI; HBI</t>
  </si>
  <si>
    <t>DRI plant (gas based; HYL-III from Mexico)</t>
  </si>
  <si>
    <t>SIN00068</t>
  </si>
  <si>
    <t>Sunflag Iron and Steel plant</t>
  </si>
  <si>
    <t>Sunflag Iron and Steel Co Ltd [100%]</t>
  </si>
  <si>
    <t>4295872653 [100%]</t>
  </si>
  <si>
    <t>Sunflag Iron and Steel Co Ltd</t>
  </si>
  <si>
    <t>441906 Bhandara Road, Warthi, Maharashtra, India</t>
  </si>
  <si>
    <t>Warthi</t>
  </si>
  <si>
    <t>21.232929, 79.632398</t>
  </si>
  <si>
    <t>DRI; pig iron; billets; bars; coils; ingots</t>
  </si>
  <si>
    <t>1 EAF (55-ton); DRI plant; sinter plant</t>
  </si>
  <si>
    <t>30 MW captive power plant</t>
  </si>
  <si>
    <t>SIN00006-1</t>
  </si>
  <si>
    <t>JSPL Odisha steel plant BF and BOF expansion</t>
  </si>
  <si>
    <t>JSPL Angul steel plant</t>
  </si>
  <si>
    <t>Chhendipada Road, SH-63, Jindal Nagar, Angul, Odisha 759111, India</t>
  </si>
  <si>
    <t>Angul</t>
  </si>
  <si>
    <t>Odisha</t>
  </si>
  <si>
    <t>20.884896, 84.991539</t>
  </si>
  <si>
    <t>https://www.gem.wiki/JSPL_Odisha_steel_plant</t>
  </si>
  <si>
    <t>hot rolled, cold rolled, plates, wire, bar, billets</t>
  </si>
  <si>
    <t>2 BOF (300 ton and 360 ton); 1 DRI; coke ovens; sinter plant</t>
  </si>
  <si>
    <t>SIN00006-2</t>
  </si>
  <si>
    <t>JSPL Odisha steel plant expansion</t>
  </si>
  <si>
    <t>2 BOF (300 ton and 360 ton); 1 DRI; 2 EAF (250 ton and 360 ton); coke ovens, sinter plant</t>
  </si>
  <si>
    <t>SIN00006</t>
  </si>
  <si>
    <t>JSPL Odisha steel plant</t>
  </si>
  <si>
    <t>bar, plate</t>
  </si>
  <si>
    <t>sinter plant; 1 Midrex DRI plant (1.8 MTPA, began in 2015); 1 BOF (250-tonne, built 2017), 1 EAF (250mt, built 2013)</t>
  </si>
  <si>
    <t>Angul Steel power station, a 810 MW captive power plant</t>
  </si>
  <si>
    <t>Captive iron ore mines at Tensa, Odisha with production capacity of 3.11 MTPA iron ore.</t>
  </si>
  <si>
    <t>SIN00061</t>
  </si>
  <si>
    <t>Rungta Mines Odisha steel plant</t>
  </si>
  <si>
    <t>RML Odisha</t>
  </si>
  <si>
    <t>Rungta Mines Ltd [100%]</t>
  </si>
  <si>
    <t>4298502619 [100%]</t>
  </si>
  <si>
    <t>Rungta Mines Ltd</t>
  </si>
  <si>
    <t>JHARBANDH, GALPADA &amp; TARKABEDA, Dhenkanal, Odisha, India</t>
  </si>
  <si>
    <t>Dhenkanal</t>
  </si>
  <si>
    <t>20.764524, 85.299318</t>
  </si>
  <si>
    <t>DRI plant; BOF (# unknown); EAF (# unknown)</t>
  </si>
  <si>
    <t>SIN00061-1</t>
  </si>
  <si>
    <t>Rungta Mines Odisha steel plant BF, BOF, and EAF expansion</t>
  </si>
  <si>
    <t>SIN00032</t>
  </si>
  <si>
    <t>Neelachal Ispat Nigam steel plant</t>
  </si>
  <si>
    <t>NINL</t>
  </si>
  <si>
    <t>Tata Steel Long Products Ltd [93.7%]; Other [6.3%]</t>
  </si>
  <si>
    <t>4295874051 [93.7%]; GEM0000000 [6.3%]</t>
  </si>
  <si>
    <t>Neelachal Ispat Nigam Ltd</t>
  </si>
  <si>
    <t>Kalinga Nagar Industrial Complex, DUBURI, Jajpur 755 026, Odisha, India</t>
  </si>
  <si>
    <t>Jajpur</t>
  </si>
  <si>
    <t>20.998641, 86.019102</t>
  </si>
  <si>
    <t>https://www.gem.wiki/Neelachal_Ispat_Nigam_steel_plant</t>
  </si>
  <si>
    <t>pig iron; LAM coke; nut coke; coke breeze; crude tar; ammonium sulphate; granulated slag; billets; bars; wire rods</t>
  </si>
  <si>
    <t>62.5 MW captive power plant</t>
  </si>
  <si>
    <t>SIN00032-1</t>
  </si>
  <si>
    <t>Neelachal Ispat Nigam steel plant BOF expansion</t>
  </si>
  <si>
    <t>SIN00035</t>
  </si>
  <si>
    <t>Jindal Stainless Odisha steel plant</t>
  </si>
  <si>
    <t>JSL</t>
  </si>
  <si>
    <t>Jindal Stainless Ltd</t>
  </si>
  <si>
    <t>Kalinga Nagar Industrial Complex, Duburi Dist., Jajpur- 755 026, Orissa, India</t>
  </si>
  <si>
    <t>20.954939, 86.051986</t>
  </si>
  <si>
    <t>https://www.gem.wiki/Jindal_Stainless_Odisha_steel_plant</t>
  </si>
  <si>
    <t>slabs; hot rolled coils; cold rolled coils; plates</t>
  </si>
  <si>
    <t>SIN00035-1</t>
  </si>
  <si>
    <t>Jindal Stainless Odisha steel plant BF expansion</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</si>
  <si>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</si>
  <si>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</si>
  <si>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</si>
  <si>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</si>
  <si>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</si>
  <si>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</si>
  <si>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</si>
  <si>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</si>
  <si>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</si>
  <si>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SIN00021-1</t>
  </si>
  <si>
    <t>Tata Steel Kalinganagar steel plant BF and BOF expansion</t>
  </si>
  <si>
    <t>Kalinganagar, Jajpur - 755 026, India</t>
  </si>
  <si>
    <t>Kalinganagar</t>
  </si>
  <si>
    <t>20.970411, 86.015211</t>
  </si>
  <si>
    <t>https://www.gem.wiki/Tata_Steel_Kalinganagar_steel_plant</t>
  </si>
  <si>
    <t>SIN00021</t>
  </si>
  <si>
    <t>Tata Steel Kalinganagar steel plant</t>
  </si>
  <si>
    <t>automotive</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</si>
  <si>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</si>
  <si>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</si>
  <si>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</si>
  <si>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</si>
  <si>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</si>
  <si>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</si>
  <si>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</si>
  <si>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</si>
  <si>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</si>
  <si>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</si>
  <si>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sinter plant</t>
  </si>
  <si>
    <t>One captive power plant (24 MW capacity)</t>
  </si>
  <si>
    <t>SIN00051-1</t>
  </si>
  <si>
    <t>Mesco Steel Kalinganagar plant BF and BOF expansion</t>
  </si>
  <si>
    <t>2 BOF (100-tonnes each); sinter plant; coke oven batterry</t>
  </si>
  <si>
    <t>SIN00066</t>
  </si>
  <si>
    <t>ArcelorMittal Nippon Steel Kendrapara plant</t>
  </si>
  <si>
    <t>Arcelormittal Nippon Steel India Ltd</t>
  </si>
  <si>
    <t>Mahakalapada, Kendrapara, Odisha, India</t>
  </si>
  <si>
    <t>Kendrapara</t>
  </si>
  <si>
    <t>20.710420, 86.282806</t>
  </si>
  <si>
    <t>SIN00066-1</t>
  </si>
  <si>
    <t>ArcelorMittal Nippon Steel Kendrapara plant BOF expansion</t>
  </si>
  <si>
    <t>SIN00037</t>
  </si>
  <si>
    <t>Tata Sponge Iron Odisha plant</t>
  </si>
  <si>
    <t>TSIL</t>
  </si>
  <si>
    <t>Tata Sponge Iron Limited,JODA, At./P.O: Bileipada,Dist. Keonjhar, Orissa-758034</t>
  </si>
  <si>
    <t>Keonjhar</t>
  </si>
  <si>
    <t>22.055716, 85.466124</t>
  </si>
  <si>
    <t>https://www.gem.wiki/Tata_Sponge_Iron_Odisha_plant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</si>
  <si>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</si>
  <si>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</si>
  <si>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</si>
  <si>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</si>
  <si>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</si>
  <si>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SIN00046</t>
  </si>
  <si>
    <t>Sree Metaliks Barbil steel plant</t>
  </si>
  <si>
    <t>SML; Sree Metaliks Rugudi Plant Complex</t>
  </si>
  <si>
    <t>Sree Metaliks Ltd [100%]</t>
  </si>
  <si>
    <t>4298177873 [100%]</t>
  </si>
  <si>
    <t>Sree Metaliks Ltd</t>
  </si>
  <si>
    <t>Barbil, Keonjhar, Odisha, 758035, India</t>
  </si>
  <si>
    <t>21.991810, 85.325375</t>
  </si>
  <si>
    <t>https://www.gem.wiki/Sree_Metaliks_Barbil_steel_plant</t>
  </si>
  <si>
    <t>DRI; pig iron; billets; TMT bars</t>
  </si>
  <si>
    <t>Captive Iron Ore Mines in Khandbandh</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</si>
  <si>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</si>
  <si>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</si>
  <si>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</si>
  <si>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</si>
  <si>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</si>
  <si>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</si>
  <si>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</si>
  <si>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</si>
  <si>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https://www.gem.wiki/Orissa_Sponge_Iron_%26_Steel_plant</t>
  </si>
  <si>
    <t>DRI; billet</t>
  </si>
  <si>
    <t>DRI plant (coal-based OSIL technology); EAF</t>
  </si>
  <si>
    <t>SIN00055-1</t>
  </si>
  <si>
    <t>Orissa Sponge Iron &amp; Steel plant DRI and EAF expansion</t>
  </si>
  <si>
    <t>EAF, DRI plant</t>
  </si>
  <si>
    <t>SIN00002-1</t>
  </si>
  <si>
    <t>Tata Steel BSL Dhenkanal plant EAF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</si>
  <si>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</si>
  <si>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</si>
  <si>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</si>
  <si>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</si>
  <si>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</si>
  <si>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</si>
  <si>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</si>
  <si>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https://www.gem.wiki/Tata_Steel_BSL_Dhenkanal_plant</t>
  </si>
  <si>
    <t>SIN00002-2</t>
  </si>
  <si>
    <t>SIN00002</t>
  </si>
  <si>
    <t>Tata Steel BSL Dhenkanal plant</t>
  </si>
  <si>
    <t>hot rolled coil, pipe, sheet, cold rolled</t>
  </si>
  <si>
    <t>1 coking plant (plant #1 began in 2010, plant #2 began in 2013); 3 sinter plants (plant #1 began in 2010, plant #2 began in 2013, plant #3 began in 2013); DRI plant (began in 2007; coal-based DRI); CONARC EAF (began in 2010)</t>
  </si>
  <si>
    <t>SIN00031</t>
  </si>
  <si>
    <t>JSW Utkal Steel Odisha plant</t>
  </si>
  <si>
    <t>JUSL</t>
  </si>
  <si>
    <t>JSW Utkal Steel Ltd</t>
  </si>
  <si>
    <t>Paradip, Odisha, India</t>
  </si>
  <si>
    <t>Paradip</t>
  </si>
  <si>
    <t>20.317455, 86.609001</t>
  </si>
  <si>
    <t>300 MW captive power plant installed at this phase</t>
  </si>
  <si>
    <t>SIN00031-1</t>
  </si>
  <si>
    <t>JSW Utkal Steel Odisha plant BF and BOF expansion 1</t>
  </si>
  <si>
    <t>SIN00042</t>
  </si>
  <si>
    <t>SAIL Paradip steel plant</t>
  </si>
  <si>
    <t>SIN00031-2</t>
  </si>
  <si>
    <t>JSW Utkal Steel Odisha plant BF and BOF expansion 2</t>
  </si>
  <si>
    <t>SIN00019-1</t>
  </si>
  <si>
    <t>SAIL Rourkela steel plant BOF expansion</t>
  </si>
  <si>
    <t>RSP</t>
  </si>
  <si>
    <t>Rourkela Steel Plant Area, Rourkela, Odisha 769011, India</t>
  </si>
  <si>
    <t>Rourkela</t>
  </si>
  <si>
    <t>22.210804, 84.868950</t>
  </si>
  <si>
    <t>https://www.gem.wiki/SAIL_Rourkela_steel_plant</t>
  </si>
  <si>
    <t>SIN00019</t>
  </si>
  <si>
    <t>SAIL Rourkela steel plant</t>
  </si>
  <si>
    <t>pipes, plates, sheets, coils</t>
  </si>
  <si>
    <t>coking plant (6 batteries); 3 sinter plants; 3 BOF (3x150-tonne), additional BOF (# unknown)</t>
  </si>
  <si>
    <t>Captive power plant #1 (1959, updated 1978), Rourkela Works-2 power station</t>
  </si>
  <si>
    <t>SIN00054</t>
  </si>
  <si>
    <t>Jai Balaji Jyoti Steels plant</t>
  </si>
  <si>
    <t>Jai Balaji Industries Ltd [100%]</t>
  </si>
  <si>
    <t>4295873993 [100%]</t>
  </si>
  <si>
    <t>Jai Balaji Jyoti Steels Ltd</t>
  </si>
  <si>
    <t>Village-Tainser, Tehsil- Lathikata, District-Sundargarh, Odisha -770 037, India</t>
  </si>
  <si>
    <t>Sundargarh</t>
  </si>
  <si>
    <t>22.085338, 84.861840</t>
  </si>
  <si>
    <t>https://www.gem.wiki/Jai_Balaji_Jyoti_Steels_plant</t>
  </si>
  <si>
    <t>DRI; billets; bars; wire rods; iron ore</t>
  </si>
  <si>
    <t>DRI plant (coal based); IF; EAF</t>
  </si>
  <si>
    <t>SIN00054-1</t>
  </si>
  <si>
    <t>Jai Balaji Jyoti Steels plant DRI and EAF expansion</t>
  </si>
  <si>
    <t>DRI plant; IF; EAF</t>
  </si>
  <si>
    <t>SIN00001-1</t>
  </si>
  <si>
    <t>JSW BPSL Odisha steel plant BOF expansion</t>
  </si>
  <si>
    <t>Bhushan Power and Steel (BPSL); JSW Odisha steel plant</t>
  </si>
  <si>
    <t>Thelkoloi, Odisha, India</t>
  </si>
  <si>
    <t>Thelkoloi</t>
  </si>
  <si>
    <t>21.763989, 84.022529</t>
  </si>
  <si>
    <t>https://www.gem.wiki/JSW_Odisha_steel_plant</t>
  </si>
  <si>
    <t>SIN00001-2</t>
  </si>
  <si>
    <t>JSW BPSL Odisha steel plant DRI and EAF expansion</t>
  </si>
  <si>
    <t>SIN00001</t>
  </si>
  <si>
    <t>JSW BPSL Odisha steel plant</t>
  </si>
  <si>
    <t>coking plant (began in 2007); sinter plant (began in 2007); pelletizing plant (began in 2014); DRI plant (12 kilns (4 began in 2005, 6 began in 2010), 2 began in 2012)); 1 BOF (began in 2007); 1 EAF (began in 2011)</t>
  </si>
  <si>
    <t>Captive power plant (506 MW). Excess power generated is sold thorugh state power grid.</t>
  </si>
  <si>
    <t>SIN00069</t>
  </si>
  <si>
    <t>Tata Steel Punjab steel plant</t>
  </si>
  <si>
    <t>unknown, Punjab, India</t>
  </si>
  <si>
    <t>Punjab</t>
  </si>
  <si>
    <t>30.311963, 75.052662</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</si>
  <si>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</si>
  <si>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</si>
  <si>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</si>
  <si>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</si>
  <si>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</si>
  <si>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</si>
  <si>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</si>
  <si>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</si>
  <si>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EOF (1 45-tonne; 1 65-tonne)</t>
  </si>
  <si>
    <t>More than 70% of captive power generation through waste heat.</t>
  </si>
  <si>
    <t>Captive mines in Odisha (unknown what percentage comes from here)</t>
  </si>
  <si>
    <t>SIN00009-1</t>
  </si>
  <si>
    <t>JSW Steel Salem steel plant BF and EOF expansion</t>
  </si>
  <si>
    <t>SIN00015</t>
  </si>
  <si>
    <t>SAIL IISCO steel plant</t>
  </si>
  <si>
    <t>SAIL Burnpur steel plant, ISP, Indian Iron &amp; Steel Company (predecessor), Bengal Iron Works Co (predecessor), Steel Corporation of Bengal (predecessor)</t>
  </si>
  <si>
    <t>IISCO Steel Plant, Burnpur - 713325, District - Barddhaman, West Bengal, India</t>
  </si>
  <si>
    <t>Barddhaman</t>
  </si>
  <si>
    <t>West Bengal</t>
  </si>
  <si>
    <t>23.673236, 86.926179</t>
  </si>
  <si>
    <t>https://www.gem.wiki/SAIL_IISCO_steel_plant</t>
  </si>
  <si>
    <t>bar, wire, rebar</t>
  </si>
  <si>
    <t>coking plant (2 batteries); 2 sinter plants; 3 BOF (3x150-tonne)</t>
  </si>
  <si>
    <t>Ramnagar coal mine</t>
  </si>
  <si>
    <t>SIN00015-1</t>
  </si>
  <si>
    <t>SAIL IISCO steel plant BOF 1 expansion</t>
  </si>
  <si>
    <t>SIN00015-2</t>
  </si>
  <si>
    <t>SAIL IISCO steel plant BOF 2 expansion</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</si>
  <si>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</si>
  <si>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</si>
  <si>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</si>
  <si>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</si>
  <si>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</si>
  <si>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</si>
  <si>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</si>
  <si>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</si>
  <si>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</si>
  <si>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</si>
  <si>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BOF (3x130-tonne)</t>
  </si>
  <si>
    <t>SIN00041</t>
  </si>
  <si>
    <t>SAIL Alloy Steel Plant</t>
  </si>
  <si>
    <t>ASP</t>
  </si>
  <si>
    <t>23.522882, 87.275935</t>
  </si>
  <si>
    <t>https://www.gem.wiki/SAIL_Alloy_Steel_Plant</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</si>
  <si>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</si>
  <si>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</si>
  <si>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</si>
  <si>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</si>
  <si>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SIN00052</t>
  </si>
  <si>
    <t>Jai Balaji Durgapur steel plant</t>
  </si>
  <si>
    <t>JBG Durgapur</t>
  </si>
  <si>
    <t>Jai Balaji Industries Ltd</t>
  </si>
  <si>
    <t>Vill – Banskopa, P.O – Rajbandh Durgapur – 713212, Burdwan, India</t>
  </si>
  <si>
    <t>23.487077, 87.369565</t>
  </si>
  <si>
    <t>https://www.gem.wiki/Jai_Balaji_Durgapur_steel_plant</t>
  </si>
  <si>
    <t>pig iron; billets; rounds; TMT bars; ductile iron pipes</t>
  </si>
  <si>
    <t>EAF; IF</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</si>
  <si>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</si>
  <si>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</si>
  <si>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</si>
  <si>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</si>
  <si>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</si>
  <si>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</si>
  <si>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</si>
  <si>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</si>
  <si>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</si>
  <si>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</si>
  <si>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</si>
  <si>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</si>
  <si>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SIN00048</t>
  </si>
  <si>
    <t>Rashmi Metaliks Jamuria steel plant</t>
  </si>
  <si>
    <t>RML Jamuria</t>
  </si>
  <si>
    <t>Rashmi Metaliks Ltd [100%]</t>
  </si>
  <si>
    <t>4298375168 [100%]</t>
  </si>
  <si>
    <t>Rashmi Metaliks Ltd</t>
  </si>
  <si>
    <t>Jamuria, Burdwan, West Bengal, India</t>
  </si>
  <si>
    <t>Jamuria</t>
  </si>
  <si>
    <t>23.706343, 87.077740</t>
  </si>
  <si>
    <t>https://www.gem.wiki/Rashmi_Metaliks_Kharagpur_steel_plant</t>
  </si>
  <si>
    <t>BF or DRI; EAF (# unknown); BOF (# unknown)</t>
  </si>
  <si>
    <t>SIN00038</t>
  </si>
  <si>
    <t>Tata Metaliks West Bengal steel plant</t>
  </si>
  <si>
    <t>Tata Metaliks Ltd [100%]</t>
  </si>
  <si>
    <t>4295872473 [100%]</t>
  </si>
  <si>
    <t>Tata Metaliks Ltd</t>
  </si>
  <si>
    <t>PO: Samraipur, Gokulpur, Kharagpur, Dist: Paschim Mednipur, West Bengal, India</t>
  </si>
  <si>
    <t>Kharagpur</t>
  </si>
  <si>
    <t>22.385611, 87.287179</t>
  </si>
  <si>
    <t>https://www.gem.wiki/Tata_Metaliks_West_Bengal_steel_plant</t>
  </si>
  <si>
    <t>pig iron; ductile pipes</t>
  </si>
  <si>
    <t>SIN00038-1</t>
  </si>
  <si>
    <t>Tata Metaliks West Bengal steel plant BF and BOF expansion</t>
  </si>
  <si>
    <t>BOF;</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</si>
  <si>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</si>
  <si>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</si>
  <si>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</si>
  <si>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</si>
  <si>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</si>
  <si>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</si>
  <si>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</si>
  <si>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</si>
  <si>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https://www.gem.wiki/Ramsarup_Lohh_Udyog_West_Bengal_steel_plant</t>
  </si>
  <si>
    <t>wires; billets; transmission lines</t>
  </si>
  <si>
    <t>energy</t>
  </si>
  <si>
    <t>1 DRI plant (500TPD; began in 2009); 1 EAF (70-tonne); sinter plant (90m2)</t>
  </si>
  <si>
    <t>20MW Captive Power Plant</t>
  </si>
  <si>
    <t>SIN00045-1</t>
  </si>
  <si>
    <t>Ramsarup Lohh Udyog West Bengal steel plant EAF expansion</t>
  </si>
  <si>
    <t>SIN00047</t>
  </si>
  <si>
    <t>Rashmi Metaliks Kharagpur steel plant</t>
  </si>
  <si>
    <t>RML Kharagpur</t>
  </si>
  <si>
    <t>Kharagpur, West Bengal, India</t>
  </si>
  <si>
    <t>22.360664, 87.295932</t>
  </si>
  <si>
    <t>DRI; pig iron; billets; TMT bars; DI pipes; wire rod</t>
  </si>
  <si>
    <t>One captive power plant (25 MW)</t>
  </si>
  <si>
    <t>SIN00045-2</t>
  </si>
  <si>
    <t>Ramsarup Lohh Udyog West Bengal steel plant BF expansion</t>
  </si>
  <si>
    <t>wire rods; rebar</t>
  </si>
  <si>
    <t>ironmaking (BF and DRI)</t>
  </si>
  <si>
    <t>BF, DRI</t>
  </si>
  <si>
    <t>1 BF (350m3); 1 DRI plant (500 TPD)</t>
  </si>
  <si>
    <t>50MW Captive Power Plant</t>
  </si>
  <si>
    <t>SIN00053</t>
  </si>
  <si>
    <t>Jai Balaji Steels Purulia plant</t>
  </si>
  <si>
    <t>JBG Purulia</t>
  </si>
  <si>
    <t>Jai Balaji Steels Purulia Ltd</t>
  </si>
  <si>
    <t>Purulia, West Bengal, India</t>
  </si>
  <si>
    <t>Purulia</t>
  </si>
  <si>
    <t>23.331734, 86.363224</t>
  </si>
  <si>
    <t>DRI plant; IF; EAF; sinter plant; coke oven</t>
  </si>
  <si>
    <t>1215MW captive power plant</t>
  </si>
  <si>
    <t>SIN00012</t>
  </si>
  <si>
    <t>JSW Bengal Steel Salboni plant</t>
  </si>
  <si>
    <t>Jsw Bengal Steel Ltd</t>
  </si>
  <si>
    <t>Salboni, West Bengal, India</t>
  </si>
  <si>
    <t>Salboni</t>
  </si>
  <si>
    <t>22.575726, 87.310258</t>
  </si>
  <si>
    <t>https://www.gem.wiki/JSW_Steel_Bengal_steel_plant</t>
  </si>
  <si>
    <t>SID00003</t>
  </si>
  <si>
    <t>Krakatau Steel Cilegon plant</t>
  </si>
  <si>
    <t>BUMN</t>
  </si>
  <si>
    <t>Krakatau Steel (Persero) Tbk PT [100%]</t>
  </si>
  <si>
    <t>4296394093 [100%]</t>
  </si>
  <si>
    <t>Krakatau Steel (Persero) Tbk PT</t>
  </si>
  <si>
    <t>Jl. Industri No. 5 PO Box 14 Cilegon, Banten 42435, Indonesia</t>
  </si>
  <si>
    <t>Cilegon</t>
  </si>
  <si>
    <t>Banten</t>
  </si>
  <si>
    <t>Indonesia</t>
  </si>
  <si>
    <t>-6.007021, 106.001766</t>
  </si>
  <si>
    <t>https://www.gem.wiki/Krakatau_Steel_plant</t>
  </si>
  <si>
    <t>hot rolled, cold rolled, wire, rods, steel bar, steel pipe</t>
  </si>
  <si>
    <t>1 Midrex DRI plant (1.35 MTPA, began in 1993); 10 EAF</t>
  </si>
  <si>
    <t>SID00004</t>
  </si>
  <si>
    <t>KS Posco Cilegon steel plant</t>
  </si>
  <si>
    <t>Krakatau Steel (Persero) Tbk PT [30%]; Posco [70%]</t>
  </si>
  <si>
    <t>4296394093 [30%]; 4295881204 [70%]</t>
  </si>
  <si>
    <t>Krakatau Posco PT</t>
  </si>
  <si>
    <t>Jl. Afrika No.2, Cilegon, Banten 42443, Indonesia</t>
  </si>
  <si>
    <t>-5.998661, 105.998660</t>
  </si>
  <si>
    <t>https://www.gem.wiki/KS_Posco_steel_plant</t>
  </si>
  <si>
    <t>steel slab, steel plate, cast iron, pig iron</t>
  </si>
  <si>
    <t>SID00003-1</t>
  </si>
  <si>
    <t>Krakatau Steel Cilegon plant BOF expansion</t>
  </si>
  <si>
    <t>SID00004-1</t>
  </si>
  <si>
    <t>KS Posco Cilegon steel plant BF and BOF expansion</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</si>
  <si>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</si>
  <si>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</si>
  <si>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</si>
  <si>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</si>
  <si>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</si>
  <si>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</si>
  <si>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</si>
  <si>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</si>
  <si>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</si>
  <si>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</si>
  <si>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270MW captive power plant</t>
  </si>
  <si>
    <t>SID00010-1</t>
  </si>
  <si>
    <t>Hebei Bishi Central Java steel plant expansion</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</si>
  <si>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</si>
  <si>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</si>
  <si>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</si>
  <si>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</si>
  <si>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</si>
  <si>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</si>
  <si>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</si>
  <si>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</si>
  <si>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</si>
  <si>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</si>
  <si>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</si>
  <si>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</si>
  <si>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</si>
  <si>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BOF (120-tonne each; began #2 on Jun. 2020)</t>
  </si>
  <si>
    <t>SID00006-1</t>
  </si>
  <si>
    <t>Dexin Steel Morowali plant BF and BOF expansion 1</t>
  </si>
  <si>
    <t>SID00006-2</t>
  </si>
  <si>
    <t>Dexin Steel Morowali plant BOF expansion 2</t>
  </si>
  <si>
    <t>SID00012</t>
  </si>
  <si>
    <t>Anshan Iron &amp; Steel Central Sulawesi steel plant</t>
  </si>
  <si>
    <t>Anshan Iron and Steel Group Corp</t>
  </si>
  <si>
    <t>-4.244263, 122.371221</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</si>
  <si>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</si>
  <si>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</si>
  <si>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</si>
  <si>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</si>
  <si>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</si>
  <si>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</si>
  <si>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</si>
  <si>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</si>
  <si>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</si>
  <si>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</si>
  <si>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</si>
  <si>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</si>
  <si>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SID00009</t>
  </si>
  <si>
    <t>Gunung Raja Paksi North Sumatra steel plant</t>
  </si>
  <si>
    <t>Gunung Raja Paksi Tbk PT [100%]</t>
  </si>
  <si>
    <t>4296687344 [100%]</t>
  </si>
  <si>
    <t>Gunung Raja Paksi Tbk PT</t>
  </si>
  <si>
    <t>Medan, North Sumatra, Indonesia</t>
  </si>
  <si>
    <t>Medan</t>
  </si>
  <si>
    <t>North Sumatra</t>
  </si>
  <si>
    <t>3.594892, 98.673336</t>
  </si>
  <si>
    <t>SID00008</t>
  </si>
  <si>
    <t>Gunung Raja Paksi South Kalimantan steel plant</t>
  </si>
  <si>
    <t>Batulicin, South Kalimantan, Indonesia</t>
  </si>
  <si>
    <t>Batulicin</t>
  </si>
  <si>
    <t>South Kalimantan</t>
  </si>
  <si>
    <t>-3.460837, 115.950278</t>
  </si>
  <si>
    <t>SID00005</t>
  </si>
  <si>
    <t>CNR Mandan Steel South Kalimantan plant</t>
  </si>
  <si>
    <t>CNR (Hong Kong) Corp Ltd [100%]</t>
  </si>
  <si>
    <t>5036230795 [100%]</t>
  </si>
  <si>
    <t>Mandan Steel PT</t>
  </si>
  <si>
    <t>Jl. Transmigrasi KM.15 Dusun III Kab. Tanah Bumbu Kalimantan Selatan, Indonesia</t>
  </si>
  <si>
    <t>-3.339296, 115.927125</t>
  </si>
  <si>
    <t>https://www.gem.wiki/CNR_Mandan_Steel_plant</t>
  </si>
  <si>
    <t>billet</t>
  </si>
  <si>
    <t>supplied by a local miner PT Sebuku Iron Leteric Ore (SILO) and by PT Yiwan Mining</t>
  </si>
  <si>
    <t>SID00007</t>
  </si>
  <si>
    <t>Shaanxi Iron and Steel Indonesia plant</t>
  </si>
  <si>
    <t>Shaanxi Iron and Steel Group Co Ltd</t>
  </si>
  <si>
    <t>-4.138431, 104.994091</t>
  </si>
  <si>
    <t>https://www.gem.wiki/Shaanxi_Iron_and_Steel_Indonesia_plant</t>
  </si>
  <si>
    <t>bar, wire rod, section, strip, plate</t>
  </si>
  <si>
    <t>SID00001-1</t>
  </si>
  <si>
    <t>Gunung Raja Paksi West Java steel plant BF expansion</t>
  </si>
  <si>
    <t>Gunung Garuda</t>
  </si>
  <si>
    <t>Jl. Perjuangan No. 8, Kp.Tangsi RT. 004/006, Sukadanau, Cikarang Barat, Bekasi 17530, Indonesia</t>
  </si>
  <si>
    <t>Sukadanau</t>
  </si>
  <si>
    <t>West Java</t>
  </si>
  <si>
    <t>-6.282658, 107.117683</t>
  </si>
  <si>
    <t>https://www.gem.wiki/Gunung_Raja_Paksi_steel_plant</t>
  </si>
  <si>
    <t>SID00001</t>
  </si>
  <si>
    <t>Gunung Raja Paksi West Java steel plant</t>
  </si>
  <si>
    <t>steel profile, coil plate, slab, bloom, beam, blank, billet, bar, flange, wire rod, hot rolled coil, ERW plate, expanded mesh, lipped channel, spiral pipe, annealed wire, galvanized wire, nails, nails wire, welded beam, wire mesh, cut to shape, drawn wire</t>
  </si>
  <si>
    <t>BF (number unknown; began in 2014); BOF (number unknown); EAF (number unknown); sinter plant</t>
  </si>
  <si>
    <t>SJP00044</t>
  </si>
  <si>
    <t>Chubu Steel Plate Nagoya plant</t>
  </si>
  <si>
    <t>Chubu Nakagawa actory</t>
  </si>
  <si>
    <t>Chubu Steel Plate Co Ltd [100%]</t>
  </si>
  <si>
    <t>4295877722 [100%]</t>
  </si>
  <si>
    <t>Chubu Steel Plate Co Ltd</t>
  </si>
  <si>
    <t>5-1 Ousudori, Nakagawa-ku, Nagoya 454-8506 Japan</t>
  </si>
  <si>
    <t>Nagoya</t>
  </si>
  <si>
    <t>Chūbu</t>
  </si>
  <si>
    <t>Japan</t>
  </si>
  <si>
    <t>35.118836, 136.867567</t>
  </si>
  <si>
    <t>plate</t>
  </si>
  <si>
    <t>3 EAF (2x30-ton, began in 1959; 1x200-ton, began 1962). EAF capacity will be replaced by a more efficient ECOARC-FIT model EAF in 2023</t>
  </si>
  <si>
    <t>SJP00031</t>
  </si>
  <si>
    <t>Tokyo Steel Tahara plant</t>
  </si>
  <si>
    <t>東京製鐵 田原工場 (Japanese)</t>
  </si>
  <si>
    <t>Tokyo Steel Manufacturing Co Ltd [100%]</t>
  </si>
  <si>
    <t>4295878567 [100%]</t>
  </si>
  <si>
    <t>Tokyo Steel Manufacturing Co Ltd</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</si>
  <si>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</si>
  <si>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</si>
  <si>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</si>
  <si>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</si>
  <si>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</si>
  <si>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</si>
  <si>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</si>
  <si>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</si>
  <si>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</si>
  <si>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</si>
  <si>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</si>
  <si>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</si>
  <si>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</si>
  <si>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</si>
  <si>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35.044558, 136.900772</t>
  </si>
  <si>
    <t>https://www.gem.wiki/Aichi_Steel_Chita_Plant_(Tokai)</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</si>
  <si>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</si>
  <si>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</si>
  <si>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</si>
  <si>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</si>
  <si>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</si>
  <si>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</si>
  <si>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</si>
  <si>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</si>
  <si>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</si>
  <si>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</si>
  <si>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</si>
  <si>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</si>
  <si>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</si>
  <si>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</si>
  <si>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</si>
  <si>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SJP00021</t>
  </si>
  <si>
    <t>Nippon East Japan Works (Nagoya) steel plant</t>
  </si>
  <si>
    <t>东日本名古屋制铁所 (Chinese); 東日本名古屋製鉄所 (Japanese)</t>
  </si>
  <si>
    <t>Nagoya Works</t>
  </si>
  <si>
    <t>Nippon Steel Corp [100%]</t>
  </si>
  <si>
    <t>4295877313 [100%]</t>
  </si>
  <si>
    <t>Nippon Steel Corp</t>
  </si>
  <si>
    <t>5-3, Tokaimachi, Tokai City, Aichi Pref. 476-8686, Japan</t>
  </si>
  <si>
    <t>35.027575, 136.870552</t>
  </si>
  <si>
    <t>https://www.gem.wiki/Nippon_East_Japan_Works_(Nagoya)_steel_plant</t>
  </si>
  <si>
    <t>thin plates, thick plates, steel pipes, cast iron</t>
  </si>
  <si>
    <t>automotive; building and infrastructure; energy; tools and machinery</t>
  </si>
  <si>
    <t>coking plant (plant #3; refurbished 2021H1); 6 BOF (3x160-tonne BOF, 3x270-tonne BOF)</t>
  </si>
  <si>
    <t>SJP00043</t>
  </si>
  <si>
    <t>Kyoei Steel Nagoya Division (Tokai)</t>
  </si>
  <si>
    <t>Kyoei Steel Ltd [100%]</t>
  </si>
  <si>
    <t>4295875990 [100%]</t>
  </si>
  <si>
    <t>Kyoei Steel Ltd</t>
  </si>
  <si>
    <t>809-1 Shinmasanarihitsujinokiri, Tobishima-mura, Ama-gun, Aichi 490-1443 Japan</t>
  </si>
  <si>
    <t>35.065055, 136.815384</t>
  </si>
  <si>
    <t>https://www.gem.wiki/Kyoei_Steel_Nagoya_Division_(Tokai)</t>
  </si>
  <si>
    <t>Deformed bars, threaded-type rebars, rebars for cold weather</t>
  </si>
  <si>
    <t>1 EAF (110-tonne)</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</si>
  <si>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</si>
  <si>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</si>
  <si>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</si>
  <si>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</si>
  <si>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</si>
  <si>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</si>
  <si>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</si>
  <si>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</si>
  <si>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</si>
  <si>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</si>
  <si>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</si>
  <si>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SJP00006</t>
  </si>
  <si>
    <t>JFE West Japan Works (Fukuyama) steel plant</t>
  </si>
  <si>
    <t>JFE - NKK Fukuyama</t>
  </si>
  <si>
    <t>JFE Holdings Inc [100%]</t>
  </si>
  <si>
    <t>4295880726 [100%]</t>
  </si>
  <si>
    <t>JFE Steel Corp</t>
  </si>
  <si>
    <t>1 Kokan-cho, Fukuyama-shi, Hiroshima Pref. 721-8510 Japan</t>
  </si>
  <si>
    <t>Fukuyama</t>
  </si>
  <si>
    <t>Chūgoku</t>
  </si>
  <si>
    <t>34.465222, 133.431205</t>
  </si>
  <si>
    <t>https://www.gem.wiki/JFE_West_Japan_Works_(Fukuyama)_steel_plant</t>
  </si>
  <si>
    <t>hot rolled sheets, cold rolled sheets, coated sheets, electrical sheets, plates, sheet piles, H-profile, rails, bars, wire rods, UOE pipes</t>
  </si>
  <si>
    <t>2 coking plants (#3 and unknown); 2 sinter plants (#4 and #5); 2 BOF</t>
  </si>
  <si>
    <t>SJP00003</t>
  </si>
  <si>
    <t>JFE Bars &amp; Shapes Mizushima Works steel plant</t>
  </si>
  <si>
    <t>水島製造所 (Japanese)</t>
  </si>
  <si>
    <t>Daiwa Electric Steel</t>
  </si>
  <si>
    <t>JFE Bars &amp; Shapes Corp</t>
  </si>
  <si>
    <t>Kawasaki-dori 1-chome, Mizushima, Kurashiki-shi, Okayama, 712-8074, Japan</t>
  </si>
  <si>
    <t>Kurashiki</t>
  </si>
  <si>
    <t>34.503883, 133.710136</t>
  </si>
  <si>
    <t>https://www.gem.wiki/JFE_Bars_%26_Shapes_Mizushima_Works_steel_plant</t>
  </si>
  <si>
    <t>shapes; flat bars; rebar; screw rebars; mechanical joint; anchor fitting</t>
  </si>
  <si>
    <t>SJP00005</t>
  </si>
  <si>
    <t>JFE West Japan Works (Kurashiki) steel plant</t>
  </si>
  <si>
    <t>JFE - Kawasaki Steel</t>
  </si>
  <si>
    <t>1 Mizushima Kawasaki-dori, Kurashiki-shi, Okayama Pref. 712-8511 Japan</t>
  </si>
  <si>
    <t>34.501198, 133.722123</t>
  </si>
  <si>
    <t>https://www.gem.wiki/JFE_West_Japan_Works_(Kurashiki)_steel_plant</t>
  </si>
  <si>
    <t>coking plant; sinter plant; 3 BOF (3x200-tonne), additional BOF (# unknown); EAF (# unknown)</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</si>
  <si>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</si>
  <si>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</si>
  <si>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</si>
  <si>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</si>
  <si>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</si>
  <si>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</si>
  <si>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</si>
  <si>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</si>
  <si>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SJP00005-1</t>
  </si>
  <si>
    <t>JFE West Japan Works (Kurashiki) steel plant BF closure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</si>
  <si>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</si>
  <si>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</si>
  <si>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</si>
  <si>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</si>
  <si>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</si>
  <si>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</si>
  <si>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</si>
  <si>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</si>
  <si>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</si>
  <si>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BOF; 3 EAF (2 90-tonne EAF; 185-tonne)</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</si>
  <si>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</si>
  <si>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</si>
  <si>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</si>
  <si>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</si>
  <si>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</si>
  <si>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</si>
  <si>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</si>
  <si>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</si>
  <si>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SJP00020</t>
  </si>
  <si>
    <t>North 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</si>
  <si>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</si>
  <si>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</si>
  <si>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</si>
  <si>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</si>
  <si>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</si>
  <si>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</si>
  <si>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</si>
  <si>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</si>
  <si>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2 BOF (2x270-tonne); 1 EAF (100-tonne)</t>
  </si>
  <si>
    <t>in-plant power generation, also provides power generated via by-product gas and coal to Hokkaido Electric Power</t>
  </si>
  <si>
    <t>SJP00011</t>
  </si>
  <si>
    <t>JFE Bars &amp; Shapes Himeji Works steel plant</t>
  </si>
  <si>
    <t>姫路製造所 (Japanese)</t>
  </si>
  <si>
    <t>JFE NKK Joukou</t>
  </si>
  <si>
    <t>1280, Hosoe, Shikama-ku, Himeji-shi, Hyogo, 672-8064, Japan</t>
  </si>
  <si>
    <t>Himeji</t>
  </si>
  <si>
    <t>Kansai</t>
  </si>
  <si>
    <t>34.784113, 134.658493</t>
  </si>
  <si>
    <t>https://www.gem.wiki/JFE_Bars_%26_Shapes_Himeji_Works_steel_plant</t>
  </si>
  <si>
    <t>SJP00018</t>
  </si>
  <si>
    <t>Nippon Setouchi Works (Hirohata Area) steel plant</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</si>
  <si>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</si>
  <si>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</si>
  <si>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</si>
  <si>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</si>
  <si>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</si>
  <si>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</si>
  <si>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</si>
  <si>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</si>
  <si>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</si>
  <si>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</si>
  <si>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</si>
  <si>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</si>
  <si>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</si>
  <si>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</si>
  <si>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</si>
  <si>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</si>
  <si>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</si>
  <si>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t>
  </si>
  <si>
    <t>billet; rolled products; tube; bars</t>
  </si>
  <si>
    <t>2 EAF (1x150-tonne, 1x60-tonne EAF#2 began in 1973)</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</si>
  <si>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</si>
  <si>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</si>
  <si>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</si>
  <si>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</si>
  <si>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</si>
  <si>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</si>
  <si>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</si>
  <si>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</si>
  <si>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</si>
  <si>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</si>
  <si>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</si>
  <si>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</si>
  <si>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SJP00036</t>
  </si>
  <si>
    <t>Godo Steel Himeji Works</t>
  </si>
  <si>
    <t>合同製鐵株式会社姫路製造所 (Japanese)</t>
  </si>
  <si>
    <t>Godo Steel Ltd [100%]</t>
  </si>
  <si>
    <t>4295877613 [100%]</t>
  </si>
  <si>
    <t>Godo Steel Ltd</t>
  </si>
  <si>
    <t>2946, Nakajima, Shikama-ku, Himeji, Hyogo pref. 672-8655, Japan</t>
  </si>
  <si>
    <t>34.783057, 134.669411</t>
  </si>
  <si>
    <t>https://www.gem.wiki/Godo_Steel_Himeji_Works</t>
  </si>
  <si>
    <t>bars; rebar; wire rod; shapes; rails</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</si>
  <si>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</si>
  <si>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</si>
  <si>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</si>
  <si>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</si>
  <si>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</si>
  <si>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</si>
  <si>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</si>
  <si>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</si>
  <si>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</si>
  <si>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</si>
  <si>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</si>
  <si>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BOF (3x240-tonne)</t>
  </si>
  <si>
    <t>SJP00015</t>
  </si>
  <si>
    <t>Kobe Wire Rod &amp; Bar steel plant</t>
  </si>
  <si>
    <t>2, Nadahama Higashicho, Nada-ku, Kobe, Hyogo, 657-0863, Japan</t>
  </si>
  <si>
    <t>Kobe</t>
  </si>
  <si>
    <t>34.703624, 135.247207</t>
  </si>
  <si>
    <t>https://www.gem.wiki/Kobe_Wire_Rod_%26_Bar_steel_plant</t>
  </si>
  <si>
    <t>wire rod, bar</t>
  </si>
  <si>
    <t>SJP00035</t>
  </si>
  <si>
    <t>Godo Steel Osaka Works</t>
  </si>
  <si>
    <t>合同製鐵株式会社大阪製造所 (Japanese)</t>
  </si>
  <si>
    <t>1-2, Nishijima 1-chome, Nishiyodogawa-ku, Osaka 555-0042, Japan</t>
  </si>
  <si>
    <t>Osaka</t>
  </si>
  <si>
    <t>34.693045, 135.428537</t>
  </si>
  <si>
    <t>https://www.gem.wiki/Godo_Steel_Osaka_Works</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</si>
  <si>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</si>
  <si>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</si>
  <si>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</si>
  <si>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</si>
  <si>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</si>
  <si>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</si>
  <si>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</si>
  <si>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</si>
  <si>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</si>
  <si>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https://www.gem.wiki/Nippon_Steel_Wakayama_Area_(Sakai)_plant</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</si>
  <si>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</si>
  <si>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</si>
  <si>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</si>
  <si>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</si>
  <si>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</si>
  <si>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</si>
  <si>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</si>
  <si>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</si>
  <si>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</si>
  <si>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</si>
  <si>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https://www.gem.wiki/Nakayama_Steel_Products_Osaka_plant</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</si>
  <si>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</si>
  <si>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</si>
  <si>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</si>
  <si>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</si>
  <si>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</si>
  <si>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</si>
  <si>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</si>
  <si>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</si>
  <si>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</si>
  <si>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</si>
  <si>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</si>
  <si>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https://www.gem.wiki/Nakayama_Steel_Works_Osaka</t>
  </si>
  <si>
    <t>coil; plate; bars; wire rods</t>
  </si>
  <si>
    <t>SJP00041</t>
  </si>
  <si>
    <t>Kyoei Steel Hirakata Division (Osaka)</t>
  </si>
  <si>
    <t>Kishiwada</t>
  </si>
  <si>
    <t>3-1-1 Nakamiya Oike, Hirakata-city, Osaka 573-0004 Japan</t>
  </si>
  <si>
    <t>34.816321, 135.677444</t>
  </si>
  <si>
    <t>https://www.gem.wiki/Kyoei_Steel_Hirakata_Division_(Osaka)</t>
  </si>
  <si>
    <t>Deformed bars, round bars, structural round bars</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</si>
  <si>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</si>
  <si>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</si>
  <si>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</si>
  <si>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</si>
  <si>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</si>
  <si>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</si>
  <si>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</si>
  <si>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https://www.gem.wiki/Nippon_Kansai_Works_(Wakayama_Area,_Wakayama)_steel_plant</t>
  </si>
  <si>
    <t>seamless pipes, H-shaped steel hyperbeems, steel sheet piles</t>
  </si>
  <si>
    <t>3 BOF (3x260-tonne); 1 EAF (80-tonne); 2 coke ovens (No.5 mothballed in FY2021 H1; No. 4 to be mothballed in FY2022 H1); 2 sinter plant</t>
  </si>
  <si>
    <t>SJP00004</t>
  </si>
  <si>
    <t>JFE East Japan Works (Chiba) steel plant</t>
  </si>
  <si>
    <t>1 Kawasaki-cho, Chuo-ku, Chiba-shi, Chiba Pref. 260-0835 Japan</t>
  </si>
  <si>
    <t>Chiba</t>
  </si>
  <si>
    <t>Kantō</t>
  </si>
  <si>
    <t>35.580917, 140.104196</t>
  </si>
  <si>
    <t>https://www.gem.wiki/JFE_East_Japan_Works_(Chiba)_steel_plant</t>
  </si>
  <si>
    <t>sheets, stainless steel, plates, pipes</t>
  </si>
  <si>
    <t>automotive; building and infrastructure; steel packaging; tools and machinery</t>
  </si>
  <si>
    <t>coking plant (3 batteries with 260 ovens total); sinter plant (plant #4 237m2); 2 BOF (BOF#3 (322-tonne, began in 1977), BOF#4 (185-tonne))</t>
  </si>
  <si>
    <t>453000 kW on-site thermal power generator</t>
  </si>
  <si>
    <t>SJP00037</t>
  </si>
  <si>
    <t>Godo Steel Funabashi Works</t>
  </si>
  <si>
    <t>合同製鐵株式会社船橋製造所 (Japanese)</t>
  </si>
  <si>
    <t>2-1, Minamikaijin 2-chome, Funabashi, Chiba pref. 273-0023, Japan</t>
  </si>
  <si>
    <t>35.697541, 139.964104</t>
  </si>
  <si>
    <t>https://www.gem.wiki/Godo_Steel_Funabashi_Works</t>
  </si>
  <si>
    <t>SJP00004-1</t>
  </si>
  <si>
    <t>JFE East Japan Works (Chiba) steel plant expansions</t>
  </si>
  <si>
    <t>small scale test BF and EAF (10-tonne), possibly also DRI and BOF</t>
  </si>
  <si>
    <t>SJP00012</t>
  </si>
  <si>
    <t>JFE Bars &amp; Shapes Kashima Works steel plant</t>
  </si>
  <si>
    <t>鹿島製造所 (Japanese)</t>
  </si>
  <si>
    <t>7, Minamihama, Kamisu, Ibaraki, 314-0111, Japan</t>
  </si>
  <si>
    <t>Kamisu</t>
  </si>
  <si>
    <t>35.882023, 140.731707</t>
  </si>
  <si>
    <t>https://www.gem.wiki/JFE_Bars_%26_Shapes_Kashima_Works_steel_plant</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</si>
  <si>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</si>
  <si>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</si>
  <si>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</si>
  <si>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</si>
  <si>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</si>
  <si>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</si>
  <si>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</si>
  <si>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https://www.gem.wiki/Nippon_East_Japan_Works_(Kashima)_steel_plant</t>
  </si>
  <si>
    <t>cold-rolled stainless steel sheets</t>
  </si>
  <si>
    <t>2 coking plants (plant #1 began in 2016, plant #2 began in 2018 and planned shutdown by Mar. 31, 2025); 5 BOF (3x250-tonne, 2x345-tonne; 3 BOF in steelmaking plant 1 to be shutdown by Mar. 31, 2025); sinter plant (No. 3 to be shutdown by Mar. 31, 2025)</t>
  </si>
  <si>
    <t>in-plant power generation, also provides power generated via coal and bio-mass to Tokyo Electric Power</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</si>
  <si>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</si>
  <si>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</si>
  <si>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</si>
  <si>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</si>
  <si>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</si>
  <si>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</si>
  <si>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</si>
  <si>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BOF (250-tonne, began in 1958); 1 EAF (50-tonne); note: BF and BOF planned shutdown by FY2023</t>
  </si>
  <si>
    <t>430000 kW on-site thermal power generator</t>
  </si>
  <si>
    <t>SJP00007-1</t>
  </si>
  <si>
    <t>JFE East Japan Works (Keihin) steel plant BF closure</t>
  </si>
  <si>
    <t>1 BOF (250-tonne, began in 1958); 1 BF</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</si>
  <si>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</si>
  <si>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</si>
  <si>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</si>
  <si>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</si>
  <si>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</si>
  <si>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</si>
  <si>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</si>
  <si>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</si>
  <si>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</si>
  <si>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5 BOF (2 220-tonne BOF, 3 300-tonne BOF)</t>
  </si>
  <si>
    <t>SJP00013</t>
  </si>
  <si>
    <t>JFE Bars &amp; Shapes Toubu Works steel plant</t>
  </si>
  <si>
    <t>東部製造所 (Japanese)</t>
  </si>
  <si>
    <t>435-1 Shinwa 3-chome, Misato-shi, Saitama, 341-0034, Japan</t>
  </si>
  <si>
    <t>Misato</t>
  </si>
  <si>
    <t>35.813807, 139.883129</t>
  </si>
  <si>
    <t>https://www.gem.wiki/JFE_Toubu_Works_steel_plant</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</si>
  <si>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</si>
  <si>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</si>
  <si>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</si>
  <si>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</si>
  <si>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</si>
  <si>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</si>
  <si>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</si>
  <si>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</si>
  <si>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</si>
  <si>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</si>
  <si>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</si>
  <si>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</si>
  <si>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</si>
  <si>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</si>
  <si>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Kyūshū</t>
  </si>
  <si>
    <t>33.911803, 130.838014</t>
  </si>
  <si>
    <t>https://www.gem.wiki/Nippon_Kyushu_Works_(Yawata_Area,_Tobata)_steel_plant</t>
  </si>
  <si>
    <t>thin plate, steel bars and wires, rail and steel sheet pile, steel pipe</t>
  </si>
  <si>
    <t>4 BOF (2x170-tonne, 2x350-tonne)</t>
  </si>
  <si>
    <t>in-plant power generation, also provides power generated via coal to Kyushu Electric Power (does not distinguish between Tobata and Kokura facilities of Yawata)</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</si>
  <si>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</si>
  <si>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</si>
  <si>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</si>
  <si>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</si>
  <si>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</si>
  <si>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</si>
  <si>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4 BOF (4x70-tonne)</t>
  </si>
  <si>
    <t>SJP00029</t>
  </si>
  <si>
    <t>Tokyo Steel Kyushu plant</t>
  </si>
  <si>
    <t>東京製鐵 九州工場 (Japanese)</t>
  </si>
  <si>
    <t>Daimaru Steel Co. Ltd. (predecessor)</t>
  </si>
  <si>
    <t>3-5-1, Minami Futajima, Wakamatsu-ku, Kitakyushu-shi, Fukuoka 808-0109, Japan</t>
  </si>
  <si>
    <t>33.881431, 130.755978</t>
  </si>
  <si>
    <t>https://www.gem.wiki/Tokyo_Steel_Kyushu_plant</t>
  </si>
  <si>
    <t>H-beams, I beams, sheet piles, steel plates</t>
  </si>
  <si>
    <t>3 EAF (2x50-tonne began in Nov. 1971, 1x130-tonne)</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</si>
  <si>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</si>
  <si>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</si>
  <si>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</si>
  <si>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</si>
  <si>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</si>
  <si>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</si>
  <si>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33.260829, 131.645527</t>
  </si>
  <si>
    <t>https://www.gem.wiki/Nippon_Kyushu_Works_(Oita_Area,_Oita)_steel_plant</t>
  </si>
  <si>
    <t>hot rolled steel sheets, steel plates</t>
  </si>
  <si>
    <t>3 BOF (3x410-tonne)</t>
  </si>
  <si>
    <t>in-plant power generation, also provides power generated via by-product gas, coal, and bio-mass to Kyushu Electric Power</t>
  </si>
  <si>
    <t>SJP00008</t>
  </si>
  <si>
    <t>JFE Sendai Works steel plant</t>
  </si>
  <si>
    <t>1-6-1 Minato, Miyagino-Ku, Sendai, Miyagi Prefecture 983-0001, Japan</t>
  </si>
  <si>
    <t>Sendai</t>
  </si>
  <si>
    <t>Miyagi</t>
  </si>
  <si>
    <t>38.265706, 141.012963</t>
  </si>
  <si>
    <t>https://www.gem.wiki/JFE_Sendai_Works_steel_plant</t>
  </si>
  <si>
    <t>billet; bar; coil</t>
  </si>
  <si>
    <t>1 EAF (130-tonne)</t>
  </si>
  <si>
    <t>SMY00008</t>
  </si>
  <si>
    <t>Lion Industries Antara Johor steel plant</t>
  </si>
  <si>
    <t>Eden Flame; Antara Steel mills (predecessor); Johor Corporation (predecessor)</t>
  </si>
  <si>
    <t>Esteel Enterprise Pte Ltd [100%]</t>
  </si>
  <si>
    <t>5057825935 [100%]</t>
  </si>
  <si>
    <t>Antara Steel Mills Sdn Bhd</t>
  </si>
  <si>
    <t>Kawasan Perindustrian Pasir Gudang, 81700 JOHOR BAHRU, Johor, Malaysia</t>
  </si>
  <si>
    <t>Pasir Gudang</t>
  </si>
  <si>
    <t>Johor</t>
  </si>
  <si>
    <t>Malaysia</t>
  </si>
  <si>
    <t>1.451512, 103.917306</t>
  </si>
  <si>
    <t>https://www.gem.wiki/Lion_Industries_Antara_Johor_steel_plant</t>
  </si>
  <si>
    <t>billets; bars; wire rods</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</si>
  <si>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</si>
  <si>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</si>
  <si>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</si>
  <si>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</si>
  <si>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</si>
  <si>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</si>
  <si>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</si>
  <si>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</si>
  <si>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</si>
  <si>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</si>
  <si>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https://www.gem.wiki/Kinsteel_Perfect_Channel_Gurun_steel_plant</t>
  </si>
  <si>
    <t>billet; wire rod; spring steel flat bar; laminated leaf spring</t>
  </si>
  <si>
    <t>SMY00010-1</t>
  </si>
  <si>
    <t>Kinsteel Perfect Channel Gurun steel plant IF expansion</t>
  </si>
  <si>
    <t>SMY00009</t>
  </si>
  <si>
    <t>Esteel Antara Labuan iron plant</t>
  </si>
  <si>
    <t>Lion Industries Antara Labuan iron plant</t>
  </si>
  <si>
    <t>Ranca-ranca Industrial Estate, 87000 Labuan, Labuan Federal Territory, Malaysia</t>
  </si>
  <si>
    <t>Labuan</t>
  </si>
  <si>
    <t>Labuan Island</t>
  </si>
  <si>
    <t>5.253839, 115.242717</t>
  </si>
  <si>
    <t>https://www.gem.wiki/Lion_Industries_Antara_Labuan_iron_plant</t>
  </si>
  <si>
    <t>HBI (DRI)</t>
  </si>
  <si>
    <t>DRI plant (Midrex HBI; began in 1984)</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</si>
  <si>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</si>
  <si>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</si>
  <si>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</si>
  <si>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</si>
  <si>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</si>
  <si>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</si>
  <si>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</si>
  <si>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</si>
  <si>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</si>
  <si>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</si>
  <si>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</si>
  <si>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https://www.gem.wiki/Alliance_Steel_Kuantan_plant</t>
  </si>
  <si>
    <t>bar; wire rod; H-beam steel</t>
  </si>
  <si>
    <t>BOF (# unknown); coke oven (began in 2018); sinter plant</t>
  </si>
  <si>
    <t>SMY00013</t>
  </si>
  <si>
    <t>Ann Joo Integrated Steel Penang plant</t>
  </si>
  <si>
    <t>AJIS plant</t>
  </si>
  <si>
    <t>Ann Joo Resources Bhd [100%]</t>
  </si>
  <si>
    <t>4295883687 [100%]</t>
  </si>
  <si>
    <t>Ann Joo Integrated Steel Sdn Bhd</t>
  </si>
  <si>
    <t>Lot 1236, Prai Industrial Estate, 13600 Prai, Penang, Malaysia</t>
  </si>
  <si>
    <t>Prai</t>
  </si>
  <si>
    <t>Penang</t>
  </si>
  <si>
    <t>5.380391, 100.377598</t>
  </si>
  <si>
    <t>https://www.gem.wiki/Ann_Joo_Integrated_Steel_Penang_plant</t>
  </si>
  <si>
    <t>pig iron; hot metal; granulated slag; blast furnace; off-gas; molten slag; billets</t>
  </si>
  <si>
    <t>1 EAF (began in 2007); sinter plant (75m2)</t>
  </si>
  <si>
    <t>power/energy plant on site</t>
  </si>
  <si>
    <t>Southern Steel Prai Penang plant</t>
  </si>
  <si>
    <t>SSB plant; South Steel</t>
  </si>
  <si>
    <t>Southern Steel Bhd [100%]</t>
  </si>
  <si>
    <t>4295883267 [100%]</t>
  </si>
  <si>
    <t>Southern Steel Bhd</t>
  </si>
  <si>
    <t>2723, Lorong Perusahaan 12, Prai Industrial Estate, 13600 Prai, Pulau Pinang, Malaysia</t>
  </si>
  <si>
    <t>5.399453, 100.382177</t>
  </si>
  <si>
    <t>billet; bar; wire rod</t>
  </si>
  <si>
    <t>2 EAF (DC arc shell)</t>
  </si>
  <si>
    <t>SMY00007</t>
  </si>
  <si>
    <t>Hebei Xin Wu'an Steel Malaysia plant</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</si>
  <si>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</si>
  <si>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</si>
  <si>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</si>
  <si>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</si>
  <si>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</si>
  <si>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</si>
  <si>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</si>
  <si>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</si>
  <si>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</si>
  <si>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</si>
  <si>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SMY00007-1</t>
  </si>
  <si>
    <t>Hebei Xin Wu'an Steel Malaysia plant BF and BOF expansion</t>
  </si>
  <si>
    <t>BOF (# unknown); might include DRI expansion</t>
  </si>
  <si>
    <t>SMY00001</t>
  </si>
  <si>
    <t>Lion Industries Amsteel Banting steel plant</t>
  </si>
  <si>
    <t>Amsteel II; AMSB Banting</t>
  </si>
  <si>
    <t>Lion Industries Corporation Bhd [100%]</t>
  </si>
  <si>
    <t>4295883481 [100%]</t>
  </si>
  <si>
    <t>Amsteel Mills Sdn Bhd</t>
  </si>
  <si>
    <t>Banting, Selangor, Malaysia</t>
  </si>
  <si>
    <t>Banting</t>
  </si>
  <si>
    <t>Selangor</t>
  </si>
  <si>
    <t>2.812908, 101.4995916</t>
  </si>
  <si>
    <t>https://www.gem.wiki/Lion_Industries_Amsteel_Banting_steel_plant</t>
  </si>
  <si>
    <t>bar, wire rod, flat bar, billets</t>
  </si>
  <si>
    <t>1 EAF (160-tonne; BSE DC-EAF, began in 2005)</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</si>
  <si>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</si>
  <si>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</si>
  <si>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</si>
  <si>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</si>
  <si>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</si>
  <si>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</si>
  <si>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</si>
  <si>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</si>
  <si>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</si>
  <si>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</si>
  <si>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</si>
  <si>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</si>
  <si>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</si>
  <si>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</si>
  <si>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</si>
  <si>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</si>
  <si>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</si>
  <si>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</si>
  <si>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</si>
  <si>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2 BOF; sinter plant</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</si>
  <si>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</si>
  <si>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</si>
  <si>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</si>
  <si>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</si>
  <si>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</si>
  <si>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</si>
  <si>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</si>
  <si>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</si>
  <si>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https://www.gem.wiki/Malaysia_Steel_Works_Klang</t>
  </si>
  <si>
    <t>billet; bar</t>
  </si>
  <si>
    <t>EAF (# unknown); IF (# unknown)</t>
  </si>
  <si>
    <t>SMY00016</t>
  </si>
  <si>
    <t>Malaysia Steel Works Petaling Jaya</t>
  </si>
  <si>
    <t>Wisma Masteel Petaling Jaya</t>
  </si>
  <si>
    <t>Petaling Jaya, 29C, Jln Tandang, Seksyen 51, 46050 Petaling Jaya, Selangor, Malaysia</t>
  </si>
  <si>
    <t>Petaling Jaya</t>
  </si>
  <si>
    <t>3.085282, 101.630503</t>
  </si>
  <si>
    <t>SMY00014</t>
  </si>
  <si>
    <t>Ann Joo Steel Selangor plant</t>
  </si>
  <si>
    <t>AJSB plant; Malayawata Steel Berhad</t>
  </si>
  <si>
    <t>Ann Joo Steel Bhd</t>
  </si>
  <si>
    <t>Lot 9, Persiaran Perusahaan, Section 23, 40300 Shah Alam, Selangor Darul Ehsan, Malaysia</t>
  </si>
  <si>
    <t>Shah Alam</t>
  </si>
  <si>
    <t>3.042585, 101.537011</t>
  </si>
  <si>
    <t>https://www.gem.wiki/Ann_Joo_Steel_Selangor_plant</t>
  </si>
  <si>
    <t>billets; mild steel round bars; high yield deformed bars; deformed rebar; wire rods</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</si>
  <si>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</si>
  <si>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</si>
  <si>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</si>
  <si>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</si>
  <si>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</si>
  <si>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</si>
  <si>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</si>
  <si>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</si>
  <si>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</si>
  <si>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</si>
  <si>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https://www.gem.wiki/Eastern_Steel_Kemaman_plant</t>
  </si>
  <si>
    <t>1 BF (600-tonne); 1 BOF (65-tonne); sinter plant (100m2)</t>
  </si>
  <si>
    <t>SMY00012-1</t>
  </si>
  <si>
    <t>Eastern Steel Kemaman plant expansion 1</t>
  </si>
  <si>
    <t>SMY00012-2</t>
  </si>
  <si>
    <t>Eastern Steel Kemaman plant expansion 2</t>
  </si>
  <si>
    <t>SMY00005</t>
  </si>
  <si>
    <t>Maju Perwaja Steel plant</t>
  </si>
  <si>
    <t>Maju Holdings Sdn Bhd [100%]</t>
  </si>
  <si>
    <t>5000033339 [100%]</t>
  </si>
  <si>
    <t>Perwaja Steel Sdn Bhd</t>
  </si>
  <si>
    <t>Kawasan Perindustrian Telok Kalong, PO Box 61, 24007 Kemaman, Terengganu, Malaysia</t>
  </si>
  <si>
    <t>4.264364, 103.461728</t>
  </si>
  <si>
    <t>https://www.gem.wiki/Maju_Perwaja_Steel_plant</t>
  </si>
  <si>
    <t>DRI, billets, beam blanks, blooms, deformed bars</t>
  </si>
  <si>
    <t>DRI plant (HYL/Energiron; 2 modules; began in 1993; idled); EAF (# unknown)</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</si>
  <si>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</si>
  <si>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</si>
  <si>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</si>
  <si>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</si>
  <si>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</si>
  <si>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</si>
  <si>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</si>
  <si>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</si>
  <si>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</si>
  <si>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</si>
  <si>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</si>
  <si>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</si>
  <si>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</si>
  <si>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</si>
  <si>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</si>
  <si>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</si>
  <si>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</si>
  <si>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</si>
  <si>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</si>
  <si>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https://www.gem.wiki/BlueScope_New_Zealand_Steel_Glenbrook</t>
  </si>
  <si>
    <t>slab; hot rolled products; cold rolled products</t>
  </si>
  <si>
    <t>building and infrastructure; steel packaging; tools and machinery</t>
  </si>
  <si>
    <t>BOF, DRI</t>
  </si>
  <si>
    <t>1 converter (KOBM converter); 1 DRI plant (4 rotary kilns)</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</si>
  <si>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</si>
  <si>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</si>
  <si>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</si>
  <si>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</si>
  <si>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</si>
  <si>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</si>
  <si>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</si>
  <si>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</si>
  <si>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</si>
  <si>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</si>
  <si>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</si>
  <si>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</si>
  <si>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</si>
  <si>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</si>
  <si>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</si>
  <si>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</si>
  <si>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</si>
  <si>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</si>
  <si>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</si>
  <si>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</si>
  <si>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</si>
  <si>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</si>
  <si>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</si>
  <si>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</si>
  <si>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</si>
  <si>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Corex (began in 1999); BOF (total # unknown, LD BOF and Bessemer BOF); EAF (# unknown); OHF (# unknown)</t>
  </si>
  <si>
    <t>Chongjin City power station</t>
  </si>
  <si>
    <t>Maoshan area</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</si>
  <si>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</si>
  <si>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</si>
  <si>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</si>
  <si>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</si>
  <si>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</si>
  <si>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</si>
  <si>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</si>
  <si>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</si>
  <si>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</si>
  <si>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</si>
  <si>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</si>
  <si>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</si>
  <si>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</si>
  <si>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</si>
  <si>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</si>
  <si>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</si>
  <si>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</si>
  <si>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</si>
  <si>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</si>
  <si>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</si>
  <si>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</si>
  <si>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</si>
  <si>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</si>
  <si>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</si>
  <si>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</si>
  <si>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</si>
  <si>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</si>
  <si>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</si>
  <si>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</si>
  <si>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</si>
  <si>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</si>
  <si>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</si>
  <si>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SPK00005</t>
  </si>
  <si>
    <t>Century Steel Khyber plant</t>
  </si>
  <si>
    <t>Jincheng industry development Pte ltd [100%]</t>
  </si>
  <si>
    <t>GEM0000548 [100%]</t>
  </si>
  <si>
    <t>Century Steel Pvt Ltd</t>
  </si>
  <si>
    <t>GEM0000500</t>
  </si>
  <si>
    <t>Plot No 07-A, Rashakai, Special Economic Zone, Nowshera, Pakistan</t>
  </si>
  <si>
    <t>Nowshera</t>
  </si>
  <si>
    <t>Khyber Pakhtunkhwa</t>
  </si>
  <si>
    <t>Pakistan</t>
  </si>
  <si>
    <t>34.124213, 72.019181</t>
  </si>
  <si>
    <t>beams, plates, tube, bars</t>
  </si>
  <si>
    <t>SPK00004</t>
  </si>
  <si>
    <t>Ittehad Steel Faisalabad plant</t>
  </si>
  <si>
    <t>Khadim Steel</t>
  </si>
  <si>
    <t>Ittehad Steels Pvt Ltd [100%]</t>
  </si>
  <si>
    <t>4296664730 [100%]</t>
  </si>
  <si>
    <t>Ittehad Steels Pvt Ltd</t>
  </si>
  <si>
    <t>3rd Avenue, M-3 Industrial City, Faisalabad, Punjab 44000, Pakistan</t>
  </si>
  <si>
    <t>Faisalabad</t>
  </si>
  <si>
    <t>31.643426, 73.198542</t>
  </si>
  <si>
    <t>https://www.gem.wiki/Ittehad_Steel_Faisalabad_plant</t>
  </si>
  <si>
    <t>SPK00004-1</t>
  </si>
  <si>
    <t>Ittehad Steel Faisalabad plant EAF expansion</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</si>
  <si>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</si>
  <si>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</si>
  <si>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</si>
  <si>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</si>
  <si>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</si>
  <si>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</si>
  <si>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</si>
  <si>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</si>
  <si>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</si>
  <si>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</si>
  <si>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24.841851, 67.310159</t>
  </si>
  <si>
    <t>https://www.gem.wiki/Agha_Steel_Industries_Karachi_plant</t>
  </si>
  <si>
    <t>billets; rebar; e-bar</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</si>
  <si>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</si>
  <si>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</si>
  <si>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</si>
  <si>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</si>
  <si>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</si>
  <si>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</si>
  <si>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</si>
  <si>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</si>
  <si>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</si>
  <si>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https://www.gem.wiki/Al_Tuwairqi_Steel_Karachi_plant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</si>
  <si>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</si>
  <si>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</si>
  <si>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</si>
  <si>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</si>
  <si>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</si>
  <si>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</si>
  <si>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</si>
  <si>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</si>
  <si>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</si>
  <si>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</si>
  <si>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</si>
  <si>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</si>
  <si>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https://www.gem.wiki/Pakistan_Steel_Mills_Karachi</t>
  </si>
  <si>
    <t>coke, pig iron, billets, cold rolled sheet, hot rolled sheet, galvanized sheet</t>
  </si>
  <si>
    <t>coking plant (2 batteries with 49 ovens each); 2 sinter plants; 2 BOF</t>
  </si>
  <si>
    <t>110 MW thermal power plant and turbo blower station</t>
  </si>
  <si>
    <t>SPH00002</t>
  </si>
  <si>
    <t>SteelAsia Batangas plant</t>
  </si>
  <si>
    <t>SAM Batangas; Philippine Iron and Steel plant</t>
  </si>
  <si>
    <t>SteelAsia Manufacturing Corp [100%]</t>
  </si>
  <si>
    <t>5041063881 [100%]</t>
  </si>
  <si>
    <t>SteelAsia Manufacturing Corp</t>
  </si>
  <si>
    <t>Lemery, Batangas, Philippines</t>
  </si>
  <si>
    <t>Lemery</t>
  </si>
  <si>
    <t>Batangas</t>
  </si>
  <si>
    <t>Philippines</t>
  </si>
  <si>
    <t>13.972773, 120.888788</t>
  </si>
  <si>
    <t>https://www.gem.wiki/SteelAsia_Batangas_plant</t>
  </si>
  <si>
    <t>billets; blooms; H beams; I beams; channels; angles</t>
  </si>
  <si>
    <t>SPH00004</t>
  </si>
  <si>
    <t>SteelAsia Compostela plant</t>
  </si>
  <si>
    <t>SAMC Compostela; SAMC Cebu (Compostela)</t>
  </si>
  <si>
    <t>P. Cabatingan St., Poblacion, Compostela, Cebu, Philippines</t>
  </si>
  <si>
    <t>Compostela</t>
  </si>
  <si>
    <t>Cebu</t>
  </si>
  <si>
    <t>10.450780, 124.006424</t>
  </si>
  <si>
    <t>https://www.gem.wiki/SteelAsia_Compostela_plant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</si>
  <si>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</si>
  <si>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</si>
  <si>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</si>
  <si>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</si>
  <si>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</si>
  <si>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</si>
  <si>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</si>
  <si>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</si>
  <si>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</si>
  <si>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</si>
  <si>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</si>
  <si>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</si>
  <si>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</si>
  <si>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</si>
  <si>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</si>
  <si>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</si>
  <si>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</si>
  <si>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</si>
  <si>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https://www.gem.wiki/Panhua_Group_Mindanao_steel_plant</t>
  </si>
  <si>
    <t>slabs; galvanized color coated steel coil</t>
  </si>
  <si>
    <t>SPH00009</t>
  </si>
  <si>
    <t>Mount Zynai Integratred Steel Mill and Smelting Plant</t>
  </si>
  <si>
    <t>MZMC Steel Mill</t>
  </si>
  <si>
    <t>Mount Zynai 0304 Mining Corp [60%]; Shenzhou Mining [40%]</t>
  </si>
  <si>
    <t>GEM0000499 [60%]; GEM0000524 [40%]</t>
  </si>
  <si>
    <t>Mount Zynai 0304 Mining Corp</t>
  </si>
  <si>
    <t>GEM0000499</t>
  </si>
  <si>
    <t>Mount Zynai Industrial Park, Zamboanga Sibugay, Mindanao, Philippines</t>
  </si>
  <si>
    <t>Zamboanga Sibugay</t>
  </si>
  <si>
    <t>7.716994, 122.998671</t>
  </si>
  <si>
    <t>SPH00007</t>
  </si>
  <si>
    <t>HBIS and SteelAsia Misamis plant I</t>
  </si>
  <si>
    <t>Misamis Oriental province, Northern Mindanao, Philippines</t>
  </si>
  <si>
    <t>Misamis Oriental province</t>
  </si>
  <si>
    <t>8.575261, 124.650339</t>
  </si>
  <si>
    <t>SPH00008</t>
  </si>
  <si>
    <t>HBIS and SteelAsia Misamis plant II</t>
  </si>
  <si>
    <t>SPH00006</t>
  </si>
  <si>
    <t>Panhua Group Sarangani steel plant</t>
  </si>
  <si>
    <t>Kamanga Agro-Industrial Ecozone, Maasim, Sarangani, Philippines</t>
  </si>
  <si>
    <t>Maasim</t>
  </si>
  <si>
    <t>Sarangani</t>
  </si>
  <si>
    <t>5.862479, 125.075827</t>
  </si>
  <si>
    <t>SPH00003</t>
  </si>
  <si>
    <t>SteelAsia Calaca plant</t>
  </si>
  <si>
    <t>M3; Calaca Works; SAMC Calaca</t>
  </si>
  <si>
    <t>Phoneix Petroterminal &amp; Industrial Park, Calaca Batangas, Region 4A (Southern Luzon), Philippines</t>
  </si>
  <si>
    <t>Calaca Batangas</t>
  </si>
  <si>
    <t>Southern Luzon</t>
  </si>
  <si>
    <t>13.922346, 120.823796</t>
  </si>
  <si>
    <t>https://www.gem.wiki/SteelAsia_Calaca_plant</t>
  </si>
  <si>
    <t>1 EAF (70-tonne; Nikko (Japan))</t>
  </si>
  <si>
    <t>SPH00010</t>
  </si>
  <si>
    <t>BaoSteel and SteelAsia Philippines plant</t>
  </si>
  <si>
    <t>unknown, Philippines</t>
  </si>
  <si>
    <t>12.585909, 123.207423</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</si>
  <si>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</si>
  <si>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</si>
  <si>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</si>
  <si>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</si>
  <si>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</si>
  <si>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</si>
  <si>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</si>
  <si>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</si>
  <si>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</si>
  <si>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</si>
  <si>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https://www.gem.wiki/Natsteel_Singapore_plant</t>
  </si>
  <si>
    <t>rebar, wire rods, wire mesh, precages, couplers, carpet reinforcement</t>
  </si>
  <si>
    <t>SKR00017</t>
  </si>
  <si>
    <t>SeAH Steel Pohang plant</t>
  </si>
  <si>
    <t>SeAH Holdings Corp [100%]</t>
  </si>
  <si>
    <t>4295881998 [100%]</t>
  </si>
  <si>
    <t>Seah Steel Holdings Corp</t>
  </si>
  <si>
    <t>136, Goedong-ro, Nam-gu, Pohang-si, Gyeongsangbuk-do, Korea</t>
  </si>
  <si>
    <t>Pohang</t>
  </si>
  <si>
    <t>North Gyeongsang</t>
  </si>
  <si>
    <t>South Korea</t>
  </si>
  <si>
    <t>35.991176, 129.375791</t>
  </si>
  <si>
    <t>https://www.gem.wiki/SeAH_Steel_Pohang_plant</t>
  </si>
  <si>
    <t>pipe; scaffolding; guard rail; billet</t>
  </si>
  <si>
    <t>SKR00003</t>
  </si>
  <si>
    <t>Dongkuk Steel Pohang steel plant</t>
  </si>
  <si>
    <t>동국제강 포항 (Korean)</t>
  </si>
  <si>
    <t>Dongkuk Steel Mill Co Pohang</t>
  </si>
  <si>
    <t>Dongkuk Steel Mill Co Ltd [100%]</t>
  </si>
  <si>
    <t>4295880973 [100%]</t>
  </si>
  <si>
    <t>Dongkuk Steel Mill Co Ltd</t>
  </si>
  <si>
    <t>195 Cheolgangsandan-ro, Deasong-myeon, Nam-gu, Pohang, Gyeongbuk, Republic of Korea</t>
  </si>
  <si>
    <t>36.001470, 129.397609</t>
  </si>
  <si>
    <t>https://www.gem.wiki/Dongkuk_Steel_Pohang_steel_plant</t>
  </si>
  <si>
    <t>rebar, sections, beams</t>
  </si>
  <si>
    <t>2 EAF (twin-vessel EAF)</t>
  </si>
  <si>
    <t>SKR00008</t>
  </si>
  <si>
    <t>Hyundai Steel Pohang steel plant</t>
  </si>
  <si>
    <t>Kangwon Industrial</t>
  </si>
  <si>
    <t>Hyundai Steel Co [100%]</t>
  </si>
  <si>
    <t>4295881064 [100%]</t>
  </si>
  <si>
    <t>Hyundai Steel Co</t>
  </si>
  <si>
    <t>6363 Donghaean-ro, Nam-gu, Pohang City, Gyeonsangbuk-do, Republic of Korea</t>
  </si>
  <si>
    <t>36.004981, 129.384829</t>
  </si>
  <si>
    <t>https://www.gem.wiki/Hyundai_Steel_Pohang_steel_plant</t>
  </si>
  <si>
    <t>rebar, H-steel, continuous track</t>
  </si>
  <si>
    <t>SKR00011</t>
  </si>
  <si>
    <t>POSCO Pohang steel plant</t>
  </si>
  <si>
    <t>Pohang Iron &amp; Steel</t>
  </si>
  <si>
    <t>National Pension Service 12.06%, Treasury Stock 8.11%</t>
  </si>
  <si>
    <t>Posco [100%]</t>
  </si>
  <si>
    <t>4295881204 [100%]</t>
  </si>
  <si>
    <t>Posco</t>
  </si>
  <si>
    <t>6262, Donghaean-ro, Nam-gu, Pohang-si, Gyeongsangbuk-do, Republic of Korea</t>
  </si>
  <si>
    <t>36.009310, 129.394508</t>
  </si>
  <si>
    <t>https://www.gem.wiki/POSCO_Pohang_steel_plant</t>
  </si>
  <si>
    <t>hot rolled steel, plate, wire rod, cold rolled steel, galvanized steel, electric galvanized steel, stainless steel, titanium</t>
  </si>
  <si>
    <t>Corex BF-DRI plant (C-2000, 0.8 MTPA, began in Nov. 1995); 2 FINEX plants (FINEX No. 2 Plant (F-1.5M, 1.5 MTPA, began in 2007), FINEX No. 3 (F-2.0M, 2.0 MTPA, began in 2014), FINEX Demo plant (shut down in 2014)); 3 BOF (began in 1973 (79m3); 1978 (250m3); 2011 (300m3))</t>
  </si>
  <si>
    <t>Tanoma coal mine</t>
  </si>
  <si>
    <t>SKR00011-1</t>
  </si>
  <si>
    <t>POSCO Pohang steel plant EAF expansion</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</si>
  <si>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</si>
  <si>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</si>
  <si>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</si>
  <si>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</si>
  <si>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</si>
  <si>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</si>
  <si>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</si>
  <si>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</si>
  <si>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</si>
  <si>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</si>
  <si>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</si>
  <si>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</si>
  <si>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</si>
  <si>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</si>
  <si>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</si>
  <si>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</si>
  <si>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</si>
  <si>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</si>
  <si>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</si>
  <si>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</si>
  <si>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</si>
  <si>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</si>
  <si>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</si>
  <si>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</si>
  <si>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37.482625, 126.670175</t>
  </si>
  <si>
    <t>https://www.gem.wiki/KG_Dongbu_Steel_Incheon_steel_plant</t>
  </si>
  <si>
    <t>bar, cold-rolled strip, sheet, H-beam, wire</t>
  </si>
  <si>
    <t>SKR00002</t>
  </si>
  <si>
    <t>Dongkuk Steel Incheon steel plant</t>
  </si>
  <si>
    <t>동국제강 인천제강소 가동 (Korean)</t>
  </si>
  <si>
    <t>Dongkuk Steel Mill Co Incheon</t>
  </si>
  <si>
    <t>15 Jungbongdae-ro, Dong-gu, Incheon, Republic of Korea</t>
  </si>
  <si>
    <t>37.486465, 126.638607</t>
  </si>
  <si>
    <t>https://www.gem.wiki/Dongkuk_Steel_Incheon_steel_plant</t>
  </si>
  <si>
    <t>2 EAF (1x120-tonne (began in Oct. 2010, eco-arc), EAF (began in 1993))</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</si>
  <si>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</si>
  <si>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</si>
  <si>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</si>
  <si>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</si>
  <si>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</si>
  <si>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</si>
  <si>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</si>
  <si>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</si>
  <si>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</si>
  <si>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</si>
  <si>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</si>
  <si>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</si>
  <si>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</si>
  <si>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</si>
  <si>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</si>
  <si>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</si>
  <si>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https://www.gem.wiki/Hansco_Hwangyoung_Steel_Dangjin_plant</t>
  </si>
  <si>
    <t>billet; rebar</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</si>
  <si>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</si>
  <si>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</si>
  <si>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</si>
  <si>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</si>
  <si>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</si>
  <si>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</si>
  <si>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</si>
  <si>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2 EAF (2x 160-tonne)</t>
  </si>
  <si>
    <t>SKR00006</t>
  </si>
  <si>
    <t>Hyundai Steel Dangjin steel plant</t>
  </si>
  <si>
    <t>1480 Bukbusaneopno, Songak-eup, Dangjin City, Chungcheongnam-do, Republic of Korea</t>
  </si>
  <si>
    <t>36.986282, 126.697350</t>
  </si>
  <si>
    <t>https://www.gem.wiki/Hyundai_Steel_Dangjin_steel_plant</t>
  </si>
  <si>
    <t>hot rolled sheet, cold rolled sheet, heavy plate, galvanized steel, rebar</t>
  </si>
  <si>
    <t>EAF (# unknown); 1 BOF (287m3; 320-tonne; began in 2010)</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</si>
  <si>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</si>
  <si>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</si>
  <si>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</si>
  <si>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</si>
  <si>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</si>
  <si>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</si>
  <si>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</si>
  <si>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South Gyeongsang</t>
  </si>
  <si>
    <t>35.083819, 128.989034</t>
  </si>
  <si>
    <t>https://www.gem.wiki/YK_Steel_Busan_plant</t>
  </si>
  <si>
    <t>rebar, billet</t>
  </si>
  <si>
    <t>2 EAF (1x30-tonne began in 1974, 1x70-tonne began in 1980)</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</si>
  <si>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</si>
  <si>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</si>
  <si>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</si>
  <si>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</si>
  <si>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</si>
  <si>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</si>
  <si>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</si>
  <si>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35.216552, 128.640158</t>
  </si>
  <si>
    <t>https://www.gem.wiki/KISCO_steel_Changwon_plant</t>
  </si>
  <si>
    <t>rebar, forging, billet</t>
  </si>
  <si>
    <t>4 EAF (2x70-tonne began in 2007 and 2008, 1x120-tonne began in 1993, 1x50-tonne began in 1979)</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</si>
  <si>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</si>
  <si>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</si>
  <si>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</si>
  <si>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</si>
  <si>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</si>
  <si>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</si>
  <si>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</si>
  <si>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</si>
  <si>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</si>
  <si>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tools and machinery; transport</t>
  </si>
  <si>
    <t>2 EAF (1x60-tonne, 1x100-tonne)</t>
  </si>
  <si>
    <t>SKR00010</t>
  </si>
  <si>
    <t>POSCO Gwangyang steel plant</t>
  </si>
  <si>
    <t>Pohang Iron &amp; Steel Gwangyang</t>
  </si>
  <si>
    <t>20-26, Pokposarang-gil, Gwangyang-si, Jeollanam-do, Republic of Korea</t>
  </si>
  <si>
    <t>Gwangyang</t>
  </si>
  <si>
    <t>South Jeolla</t>
  </si>
  <si>
    <t>34.920086, 127.748650</t>
  </si>
  <si>
    <t>https://www.gem.wiki/POSCO_Gwangyang_steel_plant</t>
  </si>
  <si>
    <t>EAF (# unknown); 3 BOF (began in unknown year (215m3); 2010 (215m3); 2010 (252m3))</t>
  </si>
  <si>
    <t>SKR00010-1</t>
  </si>
  <si>
    <t>POSCO Gwangyang steel plant EAF expansion</t>
  </si>
  <si>
    <t>SKR00018</t>
  </si>
  <si>
    <t>South Korea hydrogen DRI plant</t>
  </si>
  <si>
    <t>Other [100%]</t>
  </si>
  <si>
    <t>GEM0000000 [100%]</t>
  </si>
  <si>
    <t>Other</t>
  </si>
  <si>
    <t>GEM0000000</t>
  </si>
  <si>
    <t>unknown, Republic of Korea</t>
  </si>
  <si>
    <t>36.647511, 128.131064</t>
  </si>
  <si>
    <t>1 DRI plant (hydrogen based, demonstration project)</t>
  </si>
  <si>
    <t>SKR00019</t>
  </si>
  <si>
    <t>South Korea hydrogen DRI plant expansion</t>
  </si>
  <si>
    <t>1 DRI plant (hydrogen based, commercial scale)</t>
  </si>
  <si>
    <t>SLK00001</t>
  </si>
  <si>
    <t>Lanwa Steel Hambantota steel plant</t>
  </si>
  <si>
    <t>Lanka Steel</t>
  </si>
  <si>
    <t>Onyx Group AG [100%]</t>
  </si>
  <si>
    <t>5040693593 [100%]</t>
  </si>
  <si>
    <t>Ceylon Steel Co Ltd</t>
  </si>
  <si>
    <t>Mirijjawila Export Processing Zone, Hambantota, Sri Lanka</t>
  </si>
  <si>
    <t>Hambantota</t>
  </si>
  <si>
    <t>Sri Lanka</t>
  </si>
  <si>
    <t>6.128077, 81.075224</t>
  </si>
  <si>
    <t>"According to BOI documents, the developer intends to burn 2000MT of iron ore per day for the steel plant using 'a coal-based captive power plant'"</t>
  </si>
  <si>
    <t>STW00005</t>
  </si>
  <si>
    <t>E-Top Metal Changhua plant</t>
  </si>
  <si>
    <t>慶欣欣鋼鐵股份有限公司</t>
  </si>
  <si>
    <t>E-Top Metal Co., Ltd. [100%]</t>
  </si>
  <si>
    <t>GEM0000467 [100%]</t>
  </si>
  <si>
    <t>E-Top Metal Co., Ltd.</t>
  </si>
  <si>
    <t>GEM0000467</t>
  </si>
  <si>
    <t>No. 2, Gongxi 2nd Rd., Shengang Township, Changhua County , Taiwan</t>
  </si>
  <si>
    <t>Shengang Township</t>
  </si>
  <si>
    <t>Changhua</t>
  </si>
  <si>
    <t>Taiwan</t>
  </si>
  <si>
    <t>彰化縣伸港鄉溪底村工西二路2號</t>
  </si>
  <si>
    <t>24.167872, 120.505482</t>
  </si>
  <si>
    <t>https://www.gem.wiki/E-Top_Metal_plant</t>
  </si>
  <si>
    <t>1 EAF (140-tonne)</t>
  </si>
  <si>
    <t>STW00006</t>
  </si>
  <si>
    <t>Tung Ho Steel Taoyuan Plant</t>
  </si>
  <si>
    <t>Tung Ho Steel Enterprise Corp [100%]</t>
  </si>
  <si>
    <t>4295891705 [100%]</t>
  </si>
  <si>
    <t>Tung Ho Steel Enterprise Corp</t>
  </si>
  <si>
    <t>328, Taiwan, Taoyuan City, Guanyin District, 保障里8鄰草漯116號</t>
  </si>
  <si>
    <t>Taoyuan City</t>
  </si>
  <si>
    <t>Guanyin</t>
  </si>
  <si>
    <t>25.067119, 121.141176</t>
  </si>
  <si>
    <t>billet; H-beams</t>
  </si>
  <si>
    <t>1 EAF (120-tonne, Danieli)</t>
  </si>
  <si>
    <t>STW00004</t>
  </si>
  <si>
    <t>Yieh United Steel Kaohsiung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</si>
  <si>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</si>
  <si>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</si>
  <si>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</si>
  <si>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</si>
  <si>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</si>
  <si>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</si>
  <si>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</si>
  <si>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</si>
  <si>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Kaohsiung</t>
  </si>
  <si>
    <t>22.830857, 120.300604</t>
  </si>
  <si>
    <t>https://www.gem.wiki/Yieh_United_Steel_plant</t>
  </si>
  <si>
    <t>stainless steel hot-rolled and cold-rolled coils</t>
  </si>
  <si>
    <t>STW00001</t>
  </si>
  <si>
    <t>China Steel Structure Kaohsiung plant</t>
  </si>
  <si>
    <t>中國鋼鐵結構股份有限公司 (Chinese)</t>
  </si>
  <si>
    <t>China Steel Machinery Company (CSMC)</t>
  </si>
  <si>
    <t>China Steel Structure Co., Ltd. [100%]</t>
  </si>
  <si>
    <t>GEM0000463 [100%]</t>
  </si>
  <si>
    <t>China Steel Structure Co., Ltd.</t>
  </si>
  <si>
    <t>GEM0000463</t>
  </si>
  <si>
    <t>500 Zhongxing Road, Yanchao District, Kaohsiung City, Taiwan</t>
  </si>
  <si>
    <t>Yanchao</t>
  </si>
  <si>
    <t>22.780620, 120.357461</t>
  </si>
  <si>
    <t>https://www.gem.wiki/China_Steel_Structure_plant</t>
  </si>
  <si>
    <t>STW00007</t>
  </si>
  <si>
    <t>Tung Ho Steel Miaoli Factory</t>
  </si>
  <si>
    <t>Taiwan, Miaoli County, Xihu Township, 22號36248</t>
  </si>
  <si>
    <t>Xihu Township</t>
  </si>
  <si>
    <t>Miaoli</t>
  </si>
  <si>
    <t>24.568401, 120.74062</t>
  </si>
  <si>
    <t>billet; steel sheet</t>
  </si>
  <si>
    <t>expired</t>
  </si>
  <si>
    <t>2 EAF</t>
  </si>
  <si>
    <t>STW00003</t>
  </si>
  <si>
    <t>Feng Hsin Steel Taichung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</si>
  <si>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</si>
  <si>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</si>
  <si>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</si>
  <si>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</si>
  <si>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</si>
  <si>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</si>
  <si>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</si>
  <si>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</si>
  <si>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Taichung</t>
  </si>
  <si>
    <t>24.312870, 120.712774</t>
  </si>
  <si>
    <t>https://www.gem.wiki/Feng_Hsin_Steel_plant</t>
  </si>
  <si>
    <t>billet, angle bar, channel bar, square bar, flat bar, round bar, bar in coil, deformed bar, rebar</t>
  </si>
  <si>
    <t>3 EAF (EAF#1A (began in Oct. 1971), EAF#1B (began in Oct. 1979), EAF#2 (began in Nov. 1996))</t>
  </si>
  <si>
    <t>STW00002</t>
  </si>
  <si>
    <t>China Steel Dragon Steel Taichung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</si>
  <si>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</si>
  <si>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</si>
  <si>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</si>
  <si>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</si>
  <si>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</si>
  <si>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</si>
  <si>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</si>
  <si>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</si>
  <si>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24.226897, 120.493911</t>
  </si>
  <si>
    <t>https://www.gem.wiki/China_Steel_Dragon_Steel_plant</t>
  </si>
  <si>
    <t>billet; structural steel, high-strength low alloy steel, hot-rolled coils, narrow steel plates, H beams</t>
  </si>
  <si>
    <t>2 coking plants; 2 sinter plants; 3 BOF; 1 EAF (150-tonne, twin-shell DC EAF)</t>
  </si>
  <si>
    <t>STW00008</t>
  </si>
  <si>
    <t>Tung Ho Steel Kaohsiung Plant</t>
  </si>
  <si>
    <t>No. 8號, Jiaxing St, Xiaogang District, Kaohsiung City, Taiwan 812</t>
  </si>
  <si>
    <t>Kaohsiung City</t>
  </si>
  <si>
    <t>Xiaogang</t>
  </si>
  <si>
    <t>22.563095, 120.362654</t>
  </si>
  <si>
    <t>billet; section; rebar</t>
  </si>
  <si>
    <t>STH00009</t>
  </si>
  <si>
    <t>UMC Metals Chon Buri plant</t>
  </si>
  <si>
    <t>Umc Metals Ltd [100%]</t>
  </si>
  <si>
    <t>5000024091 [100%]</t>
  </si>
  <si>
    <t>Umc Metals Ltd</t>
  </si>
  <si>
    <t>9/10 Moo 5 Sangsuk-Bangpra Road, Amphoe Muang, Chonburi 20130, Thailand</t>
  </si>
  <si>
    <t>Amphoe Muang</t>
  </si>
  <si>
    <t>Chonburi</t>
  </si>
  <si>
    <t>Thailand</t>
  </si>
  <si>
    <t>13.275832, 100.969791</t>
  </si>
  <si>
    <t>billets; deformed bar; round bar</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</si>
  <si>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</si>
  <si>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</si>
  <si>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</si>
  <si>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</si>
  <si>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</si>
  <si>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</si>
  <si>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</si>
  <si>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</si>
  <si>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13.052398, 101.086795</t>
  </si>
  <si>
    <t>https://www.gem.wiki/Tata_Steel_Manufacturing_(Thailand)_NTS_Plant</t>
  </si>
  <si>
    <t>bars; rebars; wire rods; billets</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</si>
  <si>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</si>
  <si>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</si>
  <si>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</si>
  <si>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</si>
  <si>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</si>
  <si>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</si>
  <si>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</si>
  <si>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https://www.gem.wiki/Nippon_GJS_steel_plant</t>
  </si>
  <si>
    <t>hot rolled coil, tempered hot rolled coil, hot rolled pickled and oiled product</t>
  </si>
  <si>
    <t>EAF (# unknown, Consteel system); DRI plant</t>
  </si>
  <si>
    <t>STH00006</t>
  </si>
  <si>
    <t>Tata Steel Manufacturing (Thailand) SCSC Plant</t>
  </si>
  <si>
    <t>Siam Construction Steel Company</t>
  </si>
  <si>
    <t>Siam Construction Steel Co Ltd</t>
  </si>
  <si>
    <t>No.1, I-7 Road, Map Ta Phut Industrial Estate, Ampher Muang, Rayong 21150, Thailand</t>
  </si>
  <si>
    <t>Rayong</t>
  </si>
  <si>
    <t>12.677582, 101.149401</t>
  </si>
  <si>
    <t>https://www.gem.wiki/Tata_Steel_Manufacturing_(Thailand)_SCSC_Plant</t>
  </si>
  <si>
    <t>rebars; billets</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</si>
  <si>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</si>
  <si>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</si>
  <si>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</si>
  <si>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</si>
  <si>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</si>
  <si>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</si>
  <si>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</si>
  <si>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</si>
  <si>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</si>
  <si>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</si>
  <si>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</si>
  <si>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</si>
  <si>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</si>
  <si>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</si>
  <si>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</si>
  <si>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</si>
  <si>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</si>
  <si>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</si>
  <si>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STH00008</t>
  </si>
  <si>
    <t>Millcon Steel plant</t>
  </si>
  <si>
    <t>Millcon Steel PCL [100%]</t>
  </si>
  <si>
    <t>4295893402 [100%]</t>
  </si>
  <si>
    <t>Millcon Steel PCL</t>
  </si>
  <si>
    <t>99 Moo 3 Tumbon Nikhom Phatthana, Amphoe Nikhom Phatthana, Rayong 21180, Thailand</t>
  </si>
  <si>
    <t>Nikhom Phatthana</t>
  </si>
  <si>
    <t>12.819544, 101.152954</t>
  </si>
  <si>
    <t>https://www.gem.wiki/Millcon_Steel_plant</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</si>
  <si>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</si>
  <si>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</si>
  <si>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</si>
  <si>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</si>
  <si>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</si>
  <si>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</si>
  <si>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</si>
  <si>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</si>
  <si>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</si>
  <si>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https://www.gem.wiki/Nippon_G_Steel_plant</t>
  </si>
  <si>
    <t>hot rolled coil; slab; pipe and tube; oil and gas pipes; billet; slabs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</si>
  <si>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</si>
  <si>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</si>
  <si>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</si>
  <si>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</si>
  <si>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</si>
  <si>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</si>
  <si>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</si>
  <si>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</si>
  <si>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</si>
  <si>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</si>
  <si>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https://www.gem.wiki/Bangkok_Steel_Industry_plant</t>
  </si>
  <si>
    <t>bar; galvanized steel; pulleys; cranes; nails</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</si>
  <si>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</si>
  <si>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</si>
  <si>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</si>
  <si>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</si>
  <si>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</si>
  <si>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</si>
  <si>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</si>
  <si>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</si>
  <si>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</si>
  <si>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Vietnam</t>
  </si>
  <si>
    <t>10.601568, 107.045491</t>
  </si>
  <si>
    <t>https://www.gem.wiki/Pomina_Steel_2_Phu_My_plant</t>
  </si>
  <si>
    <t>wire rod, deformed bar</t>
  </si>
  <si>
    <t>1 EAF (60-tonne, Consteel system)</t>
  </si>
  <si>
    <t>SVN00004</t>
  </si>
  <si>
    <t>Tung Ho Steel Phu My plant</t>
  </si>
  <si>
    <t>Trung Tuong Steel, THSVC</t>
  </si>
  <si>
    <t>Tung Ho Steel Vietnam Corporation Ltd</t>
  </si>
  <si>
    <t>Phu My II Industrial Park, Phu My Ward, Phu My Town, Ba Ria, Vung Tau Province, Vietnam</t>
  </si>
  <si>
    <t>10.551445, 107.043680</t>
  </si>
  <si>
    <t>https://www.gem.wiki/Tung_Ho_Steel_Phu_My_plant</t>
  </si>
  <si>
    <t>billet, deformed bar, sections, wire rod, deformed bar in coil</t>
  </si>
  <si>
    <t>SVN00003</t>
  </si>
  <si>
    <t>Pomina Steel 3 Phu My plant</t>
  </si>
  <si>
    <t>Viet Steel Pomina 3 (predecessor)</t>
  </si>
  <si>
    <t>10.577042, 107.040324</t>
  </si>
  <si>
    <t>https://www.gem.wiki/Pomina_Steel_3_Phu_My_plant</t>
  </si>
  <si>
    <t>1 EAF (120-tonne, Consteel system);</t>
  </si>
  <si>
    <t>SVN00010</t>
  </si>
  <si>
    <t>POSCO Vietnam Phu My steel plant</t>
  </si>
  <si>
    <t>Posco Vietnam Co Ltd</t>
  </si>
  <si>
    <t>Lot 1, Phu My II Industrial Zone, Phu My Ward, Phu My Town, Ba Ria -Vung Tau Province, Vietnam</t>
  </si>
  <si>
    <t>10.560316, 107.02684</t>
  </si>
  <si>
    <t>https://www.gem.wiki/POSCO_Vietnam_Phu_My_steel_plant</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</si>
  <si>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</si>
  <si>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</si>
  <si>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</si>
  <si>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</si>
  <si>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</si>
  <si>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</si>
  <si>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</si>
  <si>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</si>
  <si>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</si>
  <si>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</si>
  <si>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</si>
  <si>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https://www.gem.wiki/VNSteel_Southern_Steel_Company_plant</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</si>
  <si>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</si>
  <si>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</si>
  <si>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</si>
  <si>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</si>
  <si>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</si>
  <si>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</si>
  <si>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</si>
  <si>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</si>
  <si>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</si>
  <si>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https://www.gem.wiki/Hoa_Sen_Phu_My_steel_plant</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</si>
  <si>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</si>
  <si>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</si>
  <si>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</si>
  <si>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</si>
  <si>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</si>
  <si>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</si>
  <si>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</si>
  <si>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</si>
  <si>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</si>
  <si>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https://www.gem.wiki/Vina_Kyoei_Steel_Phu_My_plant</t>
  </si>
  <si>
    <t>deformed steel bars; thread deformed bars &amp; coupler type; wire rods; plain round bars; equal angle bar; billet</t>
  </si>
  <si>
    <t>EAF (began in 2015)</t>
  </si>
  <si>
    <t>SVN00016</t>
  </si>
  <si>
    <t>Long Son Phu My Iron and Steel plant</t>
  </si>
  <si>
    <t>Long Son Petrochemicals Co Ltd [100%]</t>
  </si>
  <si>
    <t>5000952396 [100%]</t>
  </si>
  <si>
    <t>Long Son Phu My Iron &amp; Steel Company</t>
  </si>
  <si>
    <t>GEM0000506</t>
  </si>
  <si>
    <t>Lo Dieu village, Hoai My commune, Hoai Nhon town, Binh Dinh Province, Vietnam</t>
  </si>
  <si>
    <t>Hoai Nhon town</t>
  </si>
  <si>
    <t>Binh Dinh</t>
  </si>
  <si>
    <t>14.457367, 109.0789538</t>
  </si>
  <si>
    <t>coils</t>
  </si>
  <si>
    <t>SVN00016-1</t>
  </si>
  <si>
    <t>Long Son Phu My Iron and Steel plant expansion I</t>
  </si>
  <si>
    <t>SVN00016-2</t>
  </si>
  <si>
    <t>Long Son Phu My Iron and Steel plant expansion II</t>
  </si>
  <si>
    <t>SVN00008</t>
  </si>
  <si>
    <t>VAS Tue Minh Steel Binh Duong plant</t>
  </si>
  <si>
    <t>VAS Tuệ Minh</t>
  </si>
  <si>
    <t>Vietnam Advance Sprint Group [100%]</t>
  </si>
  <si>
    <t>GEM0000292 [100%]</t>
  </si>
  <si>
    <t>VAS Steel Tue Minh JSC</t>
  </si>
  <si>
    <t>GEM0000238</t>
  </si>
  <si>
    <t>Lot A5, D2 Street, KSB Industrial Park (Zone B), Dat Cuoc Commune, Bac Tan Uyen, Binh Duong, Vietnam</t>
  </si>
  <si>
    <t>Bac Tan Uyen Town</t>
  </si>
  <si>
    <t>Binh Duong</t>
  </si>
  <si>
    <t>11.113343, 106.831064</t>
  </si>
  <si>
    <t>https://www.gem.wiki/VAS_Tue_Minh_Steel_Binh_Duong_plant</t>
  </si>
  <si>
    <t>billet; rebar; wire rod</t>
  </si>
  <si>
    <t>SVN00007</t>
  </si>
  <si>
    <t>VAS An Hung Tuong Steel Binh Duong plant</t>
  </si>
  <si>
    <t>Vas An Hưng Tường</t>
  </si>
  <si>
    <t>VAS Steel An Hung Tuong LLC</t>
  </si>
  <si>
    <t>Quarter 3, Tan Dinh Ward, Ben Cat Town, Binh Duong Province, Vietnam</t>
  </si>
  <si>
    <t>Ben Cat Town</t>
  </si>
  <si>
    <t>11.054204, 106.615962</t>
  </si>
  <si>
    <t>https://www.gem.wiki/VAS_An_Hung_Tuong_Steel_Binh_Duong_plant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</si>
  <si>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</si>
  <si>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</si>
  <si>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</si>
  <si>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</si>
  <si>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</si>
  <si>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</si>
  <si>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</si>
  <si>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</si>
  <si>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</si>
  <si>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</si>
  <si>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18.036333, 106.428271</t>
  </si>
  <si>
    <t>https://www.gem.wiki/Formosa_Ha_Tinh_Steel_plant</t>
  </si>
  <si>
    <t>hot-rolled coil, wire rod, slab, bloom, billet, bar</t>
  </si>
  <si>
    <t>coking plant (4 batteries; #1 began in 2015; #3 and #4 began in 2018); 2 sinter plants; 3 BOF (3x300-tonne)</t>
  </si>
  <si>
    <t>coal-fired power plant</t>
  </si>
  <si>
    <t>Vietnam; Brazil; Australia; Ukraine; Rusia</t>
  </si>
  <si>
    <t>Australia; Canada; Russia; India</t>
  </si>
  <si>
    <t>SVN00001-1</t>
  </si>
  <si>
    <t>Formosa Ha Tinh Steel plant BF and BOF expansion 1</t>
  </si>
  <si>
    <t>SVN00001-2</t>
  </si>
  <si>
    <t>Formosa Ha Tinh Steel plant BF and BOF expansion 2</t>
  </si>
  <si>
    <t>SVN00009</t>
  </si>
  <si>
    <t>Hoa Phat Hai Duong Steel plant</t>
  </si>
  <si>
    <t>Hoa Phat Group JSC [100%]</t>
  </si>
  <si>
    <t>4297921171 [100%]</t>
  </si>
  <si>
    <t>Hoa Phat Hai Duong Steel JSC</t>
  </si>
  <si>
    <t>Hiep Son Ward, Kinh Mon Town, Hai Duong Province, Hai Duong, Vietnam</t>
  </si>
  <si>
    <t>Kinh Mon Town</t>
  </si>
  <si>
    <t>Hai Duong</t>
  </si>
  <si>
    <t>21.015360, 106.536023</t>
  </si>
  <si>
    <t>https://www.gem.wiki/Hoa_Phat_Hai_Duong_Steel_plant</t>
  </si>
  <si>
    <t>construction steel, hot rolled coil, prestressed steel, wire drawn steel, pipe, colored galvanized steel</t>
  </si>
  <si>
    <t>BOF (# unknown; began in 2009; expanded in 2013 and 2016); sinter plant</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</si>
  <si>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</si>
  <si>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</si>
  <si>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</si>
  <si>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</si>
  <si>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</si>
  <si>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</si>
  <si>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</si>
  <si>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</si>
  <si>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</si>
  <si>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</si>
  <si>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</si>
  <si>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https://www.gem.wiki/Lao_Cai_Cast_Iron_and_Steel_Plant</t>
  </si>
  <si>
    <t>Quy Xa Iron mine</t>
  </si>
  <si>
    <t>SVN00005</t>
  </si>
  <si>
    <t>Hoa Phat Dung Quat steel plant</t>
  </si>
  <si>
    <t>Tuyển Dụng Thép Hòa Phát Dung Quất (Vietnamese), Công ty CP Thép Hòa Phát Dung Quất (Vietnamese)</t>
  </si>
  <si>
    <t>Hoa Phat Dung Quat Steel JSC</t>
  </si>
  <si>
    <t>Dung Quat Industrial Park, Quang Ngai, Vietnam</t>
  </si>
  <si>
    <t>Dung Quat Economic Zone</t>
  </si>
  <si>
    <t>Quang Ngai</t>
  </si>
  <si>
    <t>15.377680, 108.793321</t>
  </si>
  <si>
    <t>https://www.gem.wiki/Hoa_Phat_Dung_Quat_steel_plant</t>
  </si>
  <si>
    <t>coking plant; BOF (# unknown)</t>
  </si>
  <si>
    <t>SVN00005-1</t>
  </si>
  <si>
    <t>Hoa Phat Dung Quat steel plant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</si>
  <si>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</si>
  <si>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</si>
  <si>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</si>
  <si>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</si>
  <si>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</si>
  <si>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</si>
  <si>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</si>
  <si>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</si>
  <si>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</si>
  <si>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</si>
  <si>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https://www.gem.wiki/Thai_Nguyen_Iron_%26_Steel_plant</t>
  </si>
  <si>
    <t>DRI (# unknown); BOF (# unknown); EAF (# unknown)</t>
  </si>
  <si>
    <t>SVN00015-1</t>
  </si>
  <si>
    <t>Thai Nguyen Iron &amp; Steel plant expansion</t>
  </si>
  <si>
    <t>BOF (# unknown); DRI (# unknown); EAF (# unknown)</t>
  </si>
  <si>
    <t>SVN00006</t>
  </si>
  <si>
    <t>VAS 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</si>
  <si>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</si>
  <si>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</si>
  <si>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</si>
  <si>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</si>
  <si>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</si>
  <si>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</si>
  <si>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</si>
  <si>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</si>
  <si>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</si>
  <si>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</si>
  <si>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</si>
  <si>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</si>
  <si>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</si>
  <si>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</si>
  <si>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</si>
  <si>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</si>
  <si>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</si>
  <si>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</si>
  <si>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</si>
  <si>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</si>
  <si>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</si>
  <si>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Argentina</t>
  </si>
  <si>
    <t>Central &amp; South America</t>
  </si>
  <si>
    <t>-34.152554, -58.977388</t>
  </si>
  <si>
    <t>https://www.gem.wiki/TenarisSiderca_Campana_steel_plant</t>
  </si>
  <si>
    <t>https://www.gem.wiki/Planta_sider%C3%BArgica_TenarisSiderca</t>
  </si>
  <si>
    <t>1 DRI plant: Midrex CDRI (1976); 2 EAF: EAF #4: Tenova (1995), EAF #5: SMS Siemag (year unknown)</t>
  </si>
  <si>
    <t>onsite thermoelectric power plant (since 1963), wind farm (to begin operating in 2023)</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</si>
  <si>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</si>
  <si>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</si>
  <si>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</si>
  <si>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</si>
  <si>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</si>
  <si>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</si>
  <si>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</si>
  <si>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</si>
  <si>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</si>
  <si>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</si>
  <si>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</si>
  <si>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</si>
  <si>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</si>
  <si>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3 BOF (1973)</t>
  </si>
  <si>
    <t>Thermoelectric, integrated</t>
  </si>
  <si>
    <t>SAR00004</t>
  </si>
  <si>
    <t>Gerdau Sipar Pérez steel plant</t>
  </si>
  <si>
    <t>Planta siderúrgica Gerdau Sipar Pérez (Spanish)</t>
  </si>
  <si>
    <t>Gerdau SA [100%]</t>
  </si>
  <si>
    <t>5000004542 [100%]</t>
  </si>
  <si>
    <t>Sipar Aceros SA</t>
  </si>
  <si>
    <t>Av. San Martin 475, 2121 Pérez, Santa Fe, Argentina</t>
  </si>
  <si>
    <t>Pérez</t>
  </si>
  <si>
    <t>Santa Fe</t>
  </si>
  <si>
    <t>-32.9912336,-60.7588733</t>
  </si>
  <si>
    <t>https://www.gem.wiki/Gerdau_Sipar_P%C3%A9rez_steel_plant</t>
  </si>
  <si>
    <t>https://www.gem.wiki/Planta_sider%C3%BArgica_Gerdau_Sipar_P%C3%A9rez</t>
  </si>
  <si>
    <t>billets, rebar, merchant bars, mesh</t>
  </si>
  <si>
    <t>1 Danieli EAF (75-tonne FastArc™ AC, 2017)</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</si>
  <si>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</si>
  <si>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</si>
  <si>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</si>
  <si>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</si>
  <si>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</si>
  <si>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</si>
  <si>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</si>
  <si>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</si>
  <si>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</si>
  <si>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</si>
  <si>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</si>
  <si>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Signed agreement with Petroquimica Comodoro Rivadavia (PCR) to invest $140 million in a renewable energy project in the San Luis Norte wind farm.</t>
  </si>
  <si>
    <t>SBR00008</t>
  </si>
  <si>
    <t>ArcelorMittal Pecém steel plant</t>
  </si>
  <si>
    <t>CSP - Companhia Siderúrgica do Pecém (Portuguese)</t>
  </si>
  <si>
    <t>CSP Pecém steel plant (predecessor);</t>
  </si>
  <si>
    <t>Arcelormittal Brasil SA</t>
  </si>
  <si>
    <t>Rod CE 155, Km 11.5, Pecém, São Gonçalo do Amarante, CE 62674-000, Brazil</t>
  </si>
  <si>
    <t>São Gonçalo do Amarante</t>
  </si>
  <si>
    <t>Ceará</t>
  </si>
  <si>
    <t>Brazil</t>
  </si>
  <si>
    <t>-3.585917, -38.858932</t>
  </si>
  <si>
    <t>https://www.gem.wiki/CSP_Pec%C3%A9m_steel_plant</t>
  </si>
  <si>
    <t>https://www.gem.wiki/Usina_Sider%C3%BArgica_do_Pec%C3%A9m</t>
  </si>
  <si>
    <t>slabs, plates, rolled steel</t>
  </si>
  <si>
    <t>1 coking plant (240 ovens, 2016); 1 sinter plant (450m3, 2016); 2 BOF (300-tonne, 2016)</t>
  </si>
  <si>
    <t>onsite 218MW gas-fired power plant</t>
  </si>
  <si>
    <t>SBR00020</t>
  </si>
  <si>
    <t>Simec Cariacica steel plant</t>
  </si>
  <si>
    <t>Usina siderúrgica Simec Cariacica (Portuguese)</t>
  </si>
  <si>
    <t>ArcelorMittal Cariacica</t>
  </si>
  <si>
    <t>Cofavi (Companhia Ferro e Aço de Vitória)</t>
  </si>
  <si>
    <t>Grupo Simec SAB de CV [100%]</t>
  </si>
  <si>
    <t>4295884304 [100%]</t>
  </si>
  <si>
    <t>GV do Brasil Industria e Comercio de Aço Ltda</t>
  </si>
  <si>
    <t>Rua Leopoldina, 900, Jardim América - CEP 29140-075 - Cariacica - ES - Brasil</t>
  </si>
  <si>
    <t>Cariacica</t>
  </si>
  <si>
    <t>Espírito Santo</t>
  </si>
  <si>
    <t>-20.342910, -40.360864</t>
  </si>
  <si>
    <t>https://www.gem.wiki/Simec_Cariacica_steel_plant</t>
  </si>
  <si>
    <t>https://www.gem.wiki/Usina_sider%C3%BArgica_Simec_Cariacica</t>
  </si>
  <si>
    <t>rebar, profiles</t>
  </si>
  <si>
    <t>1 Demag EAF (70-tonne, 1984)</t>
  </si>
  <si>
    <t>SBR00020-1</t>
  </si>
  <si>
    <t>Simec Cariacica steel plant EAF expansion</t>
  </si>
  <si>
    <t>-20.342910, -40.360865</t>
  </si>
  <si>
    <t>EAF capacity to be expanded from 600 to 800 ttpa, specifics unknown</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</si>
  <si>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</si>
  <si>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</si>
  <si>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</si>
  <si>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</si>
  <si>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</si>
  <si>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</si>
  <si>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</si>
  <si>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</si>
  <si>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</si>
  <si>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</si>
  <si>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</si>
  <si>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BOF: BOF #1 (Italimpianti, 320m³, 1983), BOF #2 (Italimpianti, 320m³, 1983), BOF #3 (SMS Demag, 398m³, 2007)</t>
  </si>
  <si>
    <t>Generates approximate 115% of energy required for production from gases from production process</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</si>
  <si>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</si>
  <si>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</si>
  <si>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</si>
  <si>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</si>
  <si>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</si>
  <si>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</si>
  <si>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</si>
  <si>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</si>
  <si>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</si>
  <si>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</si>
  <si>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-4.874373,-47.4073517</t>
  </si>
  <si>
    <t>https://www.gem.wiki/AVB_A%C3%A7ail%C3%A2ndia_steel_plant</t>
  </si>
  <si>
    <t>https://www.gem.wiki/Usina_sider%C3%BArgica_AVB_A%C3%A7ail%C3%A2ndia</t>
  </si>
  <si>
    <t>billets, rebar, wire rod</t>
  </si>
  <si>
    <t>onsite power plant fueled by blast furnace (BF) gases</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</si>
  <si>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</si>
  <si>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</si>
  <si>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</si>
  <si>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</si>
  <si>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</si>
  <si>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</si>
  <si>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</si>
  <si>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</si>
  <si>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</si>
  <si>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https://www.gem.wiki/Usina_sider%C3%BArgica_Viena_A%C3%A7ail%C3%A2ndia</t>
  </si>
  <si>
    <t>sintering plant (2005)</t>
  </si>
  <si>
    <t>SBR00015</t>
  </si>
  <si>
    <t>Gerdau Divinópolis steel plant</t>
  </si>
  <si>
    <t>Usina siderúrgica Gerdau Divinópolis (Portuguese)</t>
  </si>
  <si>
    <t>Gerdau Aços Longos Divinópolis, Usina siderúrgica Pains (predecessor)</t>
  </si>
  <si>
    <t>Gerdau SA [99.8%]; Other [0.2%]</t>
  </si>
  <si>
    <t>5000004542 [99.8%]; GEM0000000 [0.2%]</t>
  </si>
  <si>
    <t>Gerdau Acos Longos Sa</t>
  </si>
  <si>
    <t>Av. Gabriel Passos, 102 - Porto Velho 35500-450 – Divinópolis – MG, Brazil</t>
  </si>
  <si>
    <t>Divinópolis</t>
  </si>
  <si>
    <t>Minas Gerais</t>
  </si>
  <si>
    <t>-20.153931, -44.878995</t>
  </si>
  <si>
    <t>https://www.gem.wiki/Gerdau_Divin%C3%B3polis_steel_plant</t>
  </si>
  <si>
    <t>https://www.gem.wiki/Usina_sider%C3%BArgica_Gerdau_Divin%C3%B3polis</t>
  </si>
  <si>
    <t>rebar, merchant bars</t>
  </si>
  <si>
    <t>BOF (EOF converter)</t>
  </si>
  <si>
    <t>SBR00011</t>
  </si>
  <si>
    <t>Usiminas Ipatinga steel plant</t>
  </si>
  <si>
    <t>Usina siderúrgica Usiminas Ipatinga (Portuguese)</t>
  </si>
  <si>
    <t>Usina Siderúrgica Intendente Câmara</t>
  </si>
  <si>
    <t>Usinas Siderurgicas de Minas Gerais SA USIMINAS [100%]</t>
  </si>
  <si>
    <t>4295859856 [100%]</t>
  </si>
  <si>
    <t>Usinas Siderurgicas de Minas Gerais SA USIMINAS</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</si>
  <si>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</si>
  <si>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</si>
  <si>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</si>
  <si>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</si>
  <si>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</si>
  <si>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</si>
  <si>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</si>
  <si>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</si>
  <si>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</si>
  <si>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</si>
  <si>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</si>
  <si>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</si>
  <si>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</si>
  <si>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</si>
  <si>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</si>
  <si>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</si>
  <si>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</si>
  <si>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</si>
  <si>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</si>
  <si>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1 Tenova Consteel® EAF (1976)</t>
  </si>
  <si>
    <t>Pau Branco mine, Serra da Moeda, Brumadinho, MG, Brazil</t>
  </si>
  <si>
    <t>SBR00003</t>
  </si>
  <si>
    <t>ArcelorMittal Monlevade steel plant</t>
  </si>
  <si>
    <t>ArcelorMittal Aços Longos (Portuguese), Companhia Siderúrgica Belgo-Mineira (Portuguese, predecessor)</t>
  </si>
  <si>
    <t>João Monlevade steel plant, Belgo steel plant (predecessor)</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</si>
  <si>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</si>
  <si>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</si>
  <si>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</si>
  <si>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</si>
  <si>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</si>
  <si>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</si>
  <si>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2 BOF (1957, 1985)</t>
  </si>
  <si>
    <t>SBR00003-1</t>
  </si>
  <si>
    <t>ArcelorMittal Monlevade steel BF and EAF expansion</t>
  </si>
  <si>
    <t>-19.832129, -43.130165</t>
  </si>
  <si>
    <t>new 2.3 million mtpa sinter plant; 1.2 mtpa blast furnace expansion; new 1.2 mtpa melt shop</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</si>
  <si>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</si>
  <si>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</si>
  <si>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</si>
  <si>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</si>
  <si>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</si>
  <si>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</si>
  <si>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</si>
  <si>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</si>
  <si>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</si>
  <si>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</si>
  <si>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1 EAF (1984)</t>
  </si>
  <si>
    <t>SBR00013-1</t>
  </si>
  <si>
    <t>ArcelorMittal Juiz de Fora steel plant EAF expansion</t>
  </si>
  <si>
    <t>-21.626963, -43.462362</t>
  </si>
  <si>
    <t>200 ttpa melt shop expansion proposed but apparently cancelled</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</si>
  <si>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</si>
  <si>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</si>
  <si>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</si>
  <si>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</si>
  <si>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</si>
  <si>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</si>
  <si>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</si>
  <si>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</si>
  <si>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</si>
  <si>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-20.543507, -43.752950</t>
  </si>
  <si>
    <t>https://www.gem.wiki/Gerdau_A%C3%A7ominas_Ouro_Branco_steel_plant</t>
  </si>
  <si>
    <t>https://www.gem.wiki/Usina_sider%C3%BArgica_Gerdau_A%C3%A7ominas</t>
  </si>
  <si>
    <t>blooms, billets, slabs, plates, blocks, structural profiles, wire rod, hot rolled sheets and coils</t>
  </si>
  <si>
    <t>2 coking plants (1986, 2008); 2 sinter plants (1986, 2007); 2 BOF (1986)</t>
  </si>
  <si>
    <t>Gerdau's Varzea do Lopes mine</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</si>
  <si>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</si>
  <si>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</si>
  <si>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</si>
  <si>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</si>
  <si>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</si>
  <si>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</si>
  <si>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</si>
  <si>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</si>
  <si>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</si>
  <si>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</si>
  <si>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</si>
  <si>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</si>
  <si>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</si>
  <si>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EAF (EAF #2: Danieli (2002), EAF #3 - Demag (1959 startup /2002 revamp)), 1 BOF</t>
  </si>
  <si>
    <t>Use charcoal (biomass) from cultivated eucalyptus forests produced by Aperam BioGenergia as a substitute for coke.</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</si>
  <si>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</si>
  <si>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</si>
  <si>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</si>
  <si>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</si>
  <si>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</si>
  <si>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</si>
  <si>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</si>
  <si>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</si>
  <si>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https://www.gem.wiki/Usina_sider%C3%BArgica_Gerdau_Gua%C3%ADra_Arauc%C3%A1ria</t>
  </si>
  <si>
    <t>1 Lectromelt EAF (70-tonne, 1982)</t>
  </si>
  <si>
    <t>SBR00018</t>
  </si>
  <si>
    <t>ArcelorMittal Barra Mansa steel plant</t>
  </si>
  <si>
    <t>Usina siderúrgica ArcelorMittal Barra Mansa (Portuguese)</t>
  </si>
  <si>
    <t>Avenida Homero Leite, 1051, Saudade - 27313-190 - Barra Mansa / RJ Brasil</t>
  </si>
  <si>
    <t>Barra Mansa</t>
  </si>
  <si>
    <t>Rio de Janeiro</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</si>
  <si>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</si>
  <si>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</si>
  <si>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</si>
  <si>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</si>
  <si>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</si>
  <si>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</si>
  <si>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</si>
  <si>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</si>
  <si>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</si>
  <si>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</si>
  <si>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</si>
  <si>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-22.493597, -44.512628</t>
  </si>
  <si>
    <t>https://www.gem.wiki/ArcelorMittal_Resende_steel_plant</t>
  </si>
  <si>
    <t>https://www.gem.wiki/ArcelorMittal_A%C3%A7os_Longos_(Resende)</t>
  </si>
  <si>
    <t>1 EAF (2009)</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</si>
  <si>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</si>
  <si>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</si>
  <si>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</si>
  <si>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</si>
  <si>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</si>
  <si>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</si>
  <si>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</si>
  <si>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</si>
  <si>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</si>
  <si>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</si>
  <si>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</si>
  <si>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</si>
  <si>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</si>
  <si>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BOF (2010)</t>
  </si>
  <si>
    <t>Onsite power plant generating all energy required for steelmaking using gases from production process</t>
  </si>
  <si>
    <t>SBR00010</t>
  </si>
  <si>
    <t>Gerdau Cosigua Santa Cruz steel plant</t>
  </si>
  <si>
    <t>Usina siderúrgica Gerdau Cosigua (Portuguese)</t>
  </si>
  <si>
    <t>Gerdau Aços Longos, Companhia Siderúrgica da Guanabara (predecessor)</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</si>
  <si>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</si>
  <si>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</si>
  <si>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</si>
  <si>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</si>
  <si>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</si>
  <si>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</si>
  <si>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</si>
  <si>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</si>
  <si>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</si>
  <si>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</si>
  <si>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</si>
  <si>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</si>
  <si>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</si>
  <si>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</si>
  <si>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</si>
  <si>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</si>
  <si>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</si>
  <si>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</si>
  <si>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</si>
  <si>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1 coking plant (5 batteries: 3 operating, 2 idled); 3 sinter plants; 1 EAF (2013); 3 BOF (1977)</t>
  </si>
  <si>
    <t>CSN owns two hydroelectric plants (Ita and Igarapava) and a thermoelectric plant in Volta Redondo</t>
  </si>
  <si>
    <t>Casa de Pedra mine, Congonhas, Brazil</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</si>
  <si>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</si>
  <si>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</si>
  <si>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</si>
  <si>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</si>
  <si>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</si>
  <si>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</si>
  <si>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</si>
  <si>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</si>
  <si>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</si>
  <si>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https://www.gem.wiki/Usina_sider%C3%BArgica_Gerdau_S%C3%A3o_Paulo_Ara%C3%A7ariguama</t>
  </si>
  <si>
    <t>billets, rebar, coil rebar</t>
  </si>
  <si>
    <t>1 EAF (108-tonne, 2006)</t>
  </si>
  <si>
    <t>SBR00005</t>
  </si>
  <si>
    <t>Usiminas Cubatão steel plant</t>
  </si>
  <si>
    <t>Usina Usiminas Cubatão (Portuguese)</t>
  </si>
  <si>
    <t>Cosipa - Companhia Siderúrgica Paulista (predecessor)</t>
  </si>
  <si>
    <t>Rod. Cônego Domênico Rangoni, S/N, Jardim das Industrias, Cubatão, Sao Paulo, 11573-900, Brazil</t>
  </si>
  <si>
    <t>Cubatão</t>
  </si>
  <si>
    <t>-23.863092, -46.376294</t>
  </si>
  <si>
    <t>https://www.gem.wiki/Usiminas_Cubat%C3%A3o_steel_plant</t>
  </si>
  <si>
    <t>https://www.gem.wiki/Usina_sider%C3%BArgica_Usiminas_Cubat%C3%A3o</t>
  </si>
  <si>
    <t>heavy plates, hot coils, galvanized sheets</t>
  </si>
  <si>
    <t>1 coking plant (permanently idled 2016); 1 sinter plant; 3 BOF (installation date unknown - 1 in the process of being swapped out for new unit in 2023)</t>
  </si>
  <si>
    <t>SBR00019</t>
  </si>
  <si>
    <t>Simec Pindamonhangaba steel plant</t>
  </si>
  <si>
    <t>Usina siderúrgica Simec Pindamonhangaba (Portuguese)</t>
  </si>
  <si>
    <t>Rod. Vereador Abel Fabricio Dias, 4320, km 154, Água Preta - CEP 12445-010 - Pindamonhangaba - SP - Brasil</t>
  </si>
  <si>
    <t>Pindamonhangaba</t>
  </si>
  <si>
    <t>-22.921912, -45.413234</t>
  </si>
  <si>
    <t>https://www.gem.wiki/Simec_Pindamonhangaba_steel_plant</t>
  </si>
  <si>
    <t>https://www.gem.wiki/Usina_sider%C3%BArgica_Simec_Pindamonhangaba</t>
  </si>
  <si>
    <t>1 SMS-Concast EAF (65-tonne, 2015)</t>
  </si>
  <si>
    <t>SBR00019-1</t>
  </si>
  <si>
    <t>Simec Pindamonhangaba steel plant EAF expansion</t>
  </si>
  <si>
    <t>-22.921912, -45.413235</t>
  </si>
  <si>
    <t>EAF capacity to be doubled by 2024, specifics unknown</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</si>
  <si>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</si>
  <si>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</si>
  <si>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</si>
  <si>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</si>
  <si>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</si>
  <si>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</si>
  <si>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</si>
  <si>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</si>
  <si>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</si>
  <si>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https://www.gem.wiki/Usina_sider%C3%BArgica_Gerdau_Pindamonhangaba</t>
  </si>
  <si>
    <t>bars, wires, wire rod, finished and rolled bar, rolling mill rolls</t>
  </si>
  <si>
    <t>1 Danieli EAF (1994)</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</si>
  <si>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</si>
  <si>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</si>
  <si>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</si>
  <si>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</si>
  <si>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</si>
  <si>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</si>
  <si>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</si>
  <si>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</si>
  <si>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</si>
  <si>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</si>
  <si>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</si>
  <si>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</si>
  <si>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</si>
  <si>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</si>
  <si>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</si>
  <si>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</si>
  <si>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</si>
  <si>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</si>
  <si>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</si>
  <si>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</si>
  <si>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</si>
  <si>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</si>
  <si>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</si>
  <si>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</si>
  <si>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grinding rods, wire rod, concrete reinforcing bars, special steels</t>
  </si>
  <si>
    <t>coking plant (58 Otto Twin Flue vertical ovens, 1990); 2 BOF (1975)</t>
  </si>
  <si>
    <t>El Romeral iron mine, other iron mines owned by CAP Minería</t>
  </si>
  <si>
    <t>SCL00002</t>
  </si>
  <si>
    <t>AZA Colina steel plant</t>
  </si>
  <si>
    <t>Planta siderúrgica AZA Colina (Spanish)</t>
  </si>
  <si>
    <t>Gerdau Colina</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</si>
  <si>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</si>
  <si>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</si>
  <si>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</si>
  <si>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</si>
  <si>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</si>
  <si>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</si>
  <si>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</si>
  <si>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</si>
  <si>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</si>
  <si>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</si>
  <si>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</si>
  <si>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</si>
  <si>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</si>
  <si>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</si>
  <si>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</si>
  <si>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</si>
  <si>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</si>
  <si>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</si>
  <si>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</si>
  <si>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</si>
  <si>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</si>
  <si>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</si>
  <si>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</si>
  <si>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</si>
  <si>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</si>
  <si>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</si>
  <si>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</si>
  <si>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</si>
  <si>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</si>
  <si>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</si>
  <si>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</si>
  <si>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</si>
  <si>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</si>
  <si>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</si>
  <si>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</si>
  <si>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</si>
  <si>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</si>
  <si>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Peru</t>
  </si>
  <si>
    <t>-9.059693, -78.601178</t>
  </si>
  <si>
    <t>https://www.gem.wiki/Gerdau_Siderperu_Chimbote_steel_plant</t>
  </si>
  <si>
    <t>https://www.gem.wiki/Planta_sider%C3%BArgica_Gerdau_Siderperu_Chimbote</t>
  </si>
  <si>
    <t>rebar, merchant bars, steel tubes, steel mesh</t>
  </si>
  <si>
    <t>1 Tenova EAF (2010); 3 DRI modules (SL/RN rotary kiln, 1980)</t>
  </si>
  <si>
    <t>Enel Perú and SIDERPERU, a Gerdau company, signed a 12-year energy supply contract through which the electricity company will supply energy from its renewable plants to the operation of the steel mill. This alliance, which will last for more than a decade, involves part of the energy that will be produced by Enel's next non-conventional renewable energy plants: Wayra Extension wind power plant and Clemesi solar plant.</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</si>
  <si>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</si>
  <si>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</si>
  <si>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</si>
  <si>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</si>
  <si>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</si>
  <si>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</si>
  <si>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</si>
  <si>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</si>
  <si>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</si>
  <si>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</si>
  <si>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</si>
  <si>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</si>
  <si>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</si>
  <si>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</si>
  <si>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</si>
  <si>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</si>
  <si>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</si>
  <si>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</si>
  <si>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</si>
  <si>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</si>
  <si>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</si>
  <si>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</si>
  <si>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</si>
  <si>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</si>
  <si>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</si>
  <si>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</si>
  <si>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</si>
  <si>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</si>
  <si>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</si>
  <si>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</si>
  <si>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</si>
  <si>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</si>
  <si>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</si>
  <si>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TT Iron and Steel Point Lisas steel plant</t>
  </si>
  <si>
    <t>Planta siderúrgica Point Lisas</t>
  </si>
  <si>
    <t>ISCOTT steel plant, Iron and Steel Company of Trinidad and Tobago; Arcelormittal Point Lisas</t>
  </si>
  <si>
    <t>TT Iron Steel Company Ltd. [100%]</t>
  </si>
  <si>
    <t>GEM0000504 [100%]</t>
  </si>
  <si>
    <t>TT Iron Steel Company Ltd.</t>
  </si>
  <si>
    <t>GEM0000504</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</si>
  <si>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</si>
  <si>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</si>
  <si>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</si>
  <si>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</si>
  <si>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</si>
  <si>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</si>
  <si>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</si>
  <si>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</si>
  <si>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</si>
  <si>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Venezuela</t>
  </si>
  <si>
    <t>Corporacion Venezolana de Guayana [100%]</t>
  </si>
  <si>
    <t>5001120464 [100%]</t>
  </si>
  <si>
    <t>Complejo Siderurgico de Guayana CA (Comsigua)</t>
  </si>
  <si>
    <t>Parque Industrial CVG Minorca, Zona industrial Matanzas, Sector Punta Cuchillo, Ciudad Guayana 8050, Bolívar, Venezuela</t>
  </si>
  <si>
    <t>Ciudad Guayana</t>
  </si>
  <si>
    <t>Bolívar</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</si>
  <si>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</si>
  <si>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</si>
  <si>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</si>
  <si>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</si>
  <si>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</si>
  <si>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</si>
  <si>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</si>
  <si>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</si>
  <si>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</si>
  <si>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</si>
  <si>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</si>
  <si>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</si>
  <si>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</si>
  <si>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</si>
  <si>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</si>
  <si>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</si>
  <si>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</si>
  <si>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</si>
  <si>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</si>
  <si>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</si>
  <si>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</si>
  <si>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</si>
  <si>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</si>
  <si>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</si>
  <si>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</si>
  <si>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</si>
  <si>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</si>
  <si>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</si>
  <si>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</si>
  <si>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</si>
  <si>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</si>
  <si>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</si>
  <si>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</si>
  <si>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</si>
  <si>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</si>
  <si>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</si>
  <si>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</si>
  <si>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</si>
  <si>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</si>
  <si>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</si>
  <si>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</si>
  <si>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</si>
  <si>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</si>
  <si>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</si>
  <si>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</si>
  <si>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SVE00001</t>
  </si>
  <si>
    <t>Sidor Ciudad Guayana steel plant</t>
  </si>
  <si>
    <t>Siderúrgica Sidor (Spanish)</t>
  </si>
  <si>
    <t>Siderúrgica del Orinoco</t>
  </si>
  <si>
    <t>Siderurgica del Orinoco Alfredo Maneiro SIDOR CA</t>
  </si>
  <si>
    <t>Puerto Ordaz, Guayana City, Bolívar, Venezuela</t>
  </si>
  <si>
    <t>Guayana City</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</si>
  <si>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</si>
  <si>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</si>
  <si>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</si>
  <si>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</si>
  <si>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</si>
  <si>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SAZ00002</t>
  </si>
  <si>
    <t>Azerbaijan Integrated Steel Mill Complex</t>
  </si>
  <si>
    <t>Azerbaijan Integrated Steel Mill Complex [100%]</t>
  </si>
  <si>
    <t>5074069056 [100%]</t>
  </si>
  <si>
    <t>Ganja, Azerbaijan</t>
  </si>
  <si>
    <t>Ganja</t>
  </si>
  <si>
    <t>Ganja-Dashkasan</t>
  </si>
  <si>
    <t>Azerbaijan</t>
  </si>
  <si>
    <t>Eurasia</t>
  </si>
  <si>
    <t>40.721908, 46.363526</t>
  </si>
  <si>
    <t>rolled sheet; other</t>
  </si>
  <si>
    <t>DRI plant; EAF (# unknown)</t>
  </si>
  <si>
    <t>SAZ00001</t>
  </si>
  <si>
    <t>Baku Steel Company steel plant</t>
  </si>
  <si>
    <t>Бакинский сталелитейный завод (Russian)</t>
  </si>
  <si>
    <t>Baku Steel Company MMJ [100%]</t>
  </si>
  <si>
    <t>5040196031 [100%]</t>
  </si>
  <si>
    <t>Baku Steel Company MMJ</t>
  </si>
  <si>
    <t>15 Mir-Jalal (Darnagul), Narimanov district, Baku, Azerbaijan AZ1029</t>
  </si>
  <si>
    <t>Baku</t>
  </si>
  <si>
    <t>Narimanov</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</si>
  <si>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</si>
  <si>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</si>
  <si>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</si>
  <si>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</si>
  <si>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</si>
  <si>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SGE00001-1</t>
  </si>
  <si>
    <t>Rustavi Metallurgical Plant OHF closure</t>
  </si>
  <si>
    <t>შპს რუსთავის ფოლადი (Georgian)</t>
  </si>
  <si>
    <t>Georgian Steel (predecessor)</t>
  </si>
  <si>
    <t>Руставский металлургический завод (Russian), ООО Rustavi metalurgikal plant (English)</t>
  </si>
  <si>
    <t>Rustavi Steel LLC [100%]</t>
  </si>
  <si>
    <t>4296916255 [100%]</t>
  </si>
  <si>
    <t>Rustavi Steel LLC</t>
  </si>
  <si>
    <t>12 Gagarini Street, 3700 Rustavi, Georgia</t>
  </si>
  <si>
    <t>Rustavi</t>
  </si>
  <si>
    <t>Kvemo Kartli</t>
  </si>
  <si>
    <t>Georgia</t>
  </si>
  <si>
    <t>41.531645, 45.026630</t>
  </si>
  <si>
    <t>https://www.gem.wiki/Rustavi_Metallurgical_Plant</t>
  </si>
  <si>
    <t>8 200-tonne OHF (began in 1950, rebuilt in 1980, idled in 1999)</t>
  </si>
  <si>
    <t>Captive power plant built in 1946.</t>
  </si>
  <si>
    <t>SGE00001</t>
  </si>
  <si>
    <t>Rustavi Metallurgical Plant</t>
  </si>
  <si>
    <t>pig iron ingots; square billets; bars; rebar; seamless pipes; special shapes; slag</t>
  </si>
  <si>
    <t>coking plant (2 batteries, began in 1954); sinter plant (began in 1982); 15-tonne EAF; 6 12-tonne IF (began in 2009)</t>
  </si>
  <si>
    <t>SGE00001-2</t>
  </si>
  <si>
    <t>Rustavi Metallurgical Plant EAF expansion</t>
  </si>
  <si>
    <t>SKZ00004</t>
  </si>
  <si>
    <t>QazSpecSteel Aktobe steel plant</t>
  </si>
  <si>
    <t>QazSpecSteel LLC [100%]</t>
  </si>
  <si>
    <t>GEM0000497 [100%]</t>
  </si>
  <si>
    <t>QazSpecSteel LLC</t>
  </si>
  <si>
    <t>GEM0000497</t>
  </si>
  <si>
    <t>Aktobe, Kazakhstan</t>
  </si>
  <si>
    <t>Aktobe</t>
  </si>
  <si>
    <t>Kazakhstan</t>
  </si>
  <si>
    <t>50.286408, 57.168382</t>
  </si>
  <si>
    <t>blooms; billets</t>
  </si>
  <si>
    <t>SKZ00001</t>
  </si>
  <si>
    <t>ArcelorMittal Temirtau steel plant</t>
  </si>
  <si>
    <t>АрселорМиттал Темиртау (Russian)</t>
  </si>
  <si>
    <t>Karaganda Steel Works</t>
  </si>
  <si>
    <t>АМТ (Russian), Карагандинский металлургический комбинат (Russian)</t>
  </si>
  <si>
    <t>ArcelorMittal Temirtau AO</t>
  </si>
  <si>
    <t>Republic Ave. 1, Temirtau, Karaganda Region, 101407, Kazakhstan</t>
  </si>
  <si>
    <t>Temirtau</t>
  </si>
  <si>
    <t>Karaganda</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</si>
  <si>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</si>
  <si>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</si>
  <si>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</si>
  <si>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</si>
  <si>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 News that switched to gas on October 9, 2021: https://www.arcelormittal.kz/index.php?id=10&amp;pr=209 ). Planning 100 MW wind energy project in 2022 (https://www.steelorbis.com/steel-news/latest-news/arcelormittal-temirtau-to-investto-modernize-production-facilities-1259055.htm?searchKey=temirtau&amp;sc=article)</t>
  </si>
  <si>
    <t>operates 4 iron ore mines in Central and Northern Kazakhstan, much more information https://www.arcelormittal.kz/index.php?id=340</t>
  </si>
  <si>
    <t>operates 8 coal mines across Karaganda region of Kazakhstan, much more detail https://www.arcelormittal.kz/index.php?id=339</t>
  </si>
  <si>
    <t>SKZ00003</t>
  </si>
  <si>
    <t>KSP Steel Pavlodar steel plant</t>
  </si>
  <si>
    <t>ТОО «KSP Steel» (Russian)</t>
  </si>
  <si>
    <t>KSP Steel TOO [100%]</t>
  </si>
  <si>
    <t>5043436329 [100%]</t>
  </si>
  <si>
    <t>KSP Steel TOO</t>
  </si>
  <si>
    <t>Ulitsa Kosmonavtov 1/2, Pavlodar 140000, Kazakhstan</t>
  </si>
  <si>
    <t>Pavlodar</t>
  </si>
  <si>
    <t>ул. Космонавтов 1/2, Павлодар 140000, Казахстан</t>
  </si>
  <si>
    <t>52.334465, 76.956302</t>
  </si>
  <si>
    <t>billet; pipe; coupling; ferroalloys; rolled steel ball; rebar; wire rod; steel castings;</t>
  </si>
  <si>
    <t>2 EAF (60-tonnes)</t>
  </si>
  <si>
    <t>SKZ00002</t>
  </si>
  <si>
    <t>Sin Yuan Steel Shymkent steel plant</t>
  </si>
  <si>
    <t>Сталелитейный завод ТОО SinYuanSteel (Russian)</t>
  </si>
  <si>
    <t>Amir-A LLP (predecessor)</t>
  </si>
  <si>
    <t>ТОО «Амир-А» (Russian, predecessor)</t>
  </si>
  <si>
    <t>Other [87%]; Other [13%]</t>
  </si>
  <si>
    <t>GEM0000000 [87%]; GEM0000000 [13%]</t>
  </si>
  <si>
    <t>Sin Yuan Steel TOO</t>
  </si>
  <si>
    <t>Lenger Hwy 30, Shymkent, Kazakhstan</t>
  </si>
  <si>
    <t>Shymkent</t>
  </si>
  <si>
    <t>г. Шымкент, ул. Капал Батыра, Индустриальная зона «Оңтүстик», Ленгерское ш. д. 30, Шымкент</t>
  </si>
  <si>
    <t>42.272259, 69.726100</t>
  </si>
  <si>
    <t>rebar; channel; angle; wire rod; square; wire</t>
  </si>
  <si>
    <t>EAF (# or size unknown)</t>
  </si>
  <si>
    <t>Captive power plant but name unclear</t>
  </si>
  <si>
    <t>SRU00026</t>
  </si>
  <si>
    <t>Lebedinsky GOK DRI Plant</t>
  </si>
  <si>
    <t>Лебединский горно-обогатительный комбинат (Russian)</t>
  </si>
  <si>
    <t>LGOK HBI</t>
  </si>
  <si>
    <t>Лебединский ГОК; ЛГОК (Russian)</t>
  </si>
  <si>
    <t>Limited Liability Company Holding Company YueSeM [100%]</t>
  </si>
  <si>
    <t>5079214447 [100%]</t>
  </si>
  <si>
    <t>Lebedinskiy GOK AO</t>
  </si>
  <si>
    <t>Promzona, Gubkin-11, Gubkin, Belgorod Oblast, Russia, 309191</t>
  </si>
  <si>
    <t>Gubkin</t>
  </si>
  <si>
    <t>Belgorod</t>
  </si>
  <si>
    <t>Russia</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</si>
  <si>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</si>
  <si>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</si>
  <si>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</si>
  <si>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</si>
  <si>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3 Midrex DRI plants (Midrex 2 (1.4 MTPA, began in 2007), Midrex 38 (1.8 MTPA, began in 2017))</t>
  </si>
  <si>
    <t>SRU00026-1</t>
  </si>
  <si>
    <t>Lebedinsky GOK DRI Plant DRI expansion</t>
  </si>
  <si>
    <t>1 additional Midrex DRI plant (HBI-4) 2.08 MTPA</t>
  </si>
  <si>
    <t>SRU00012</t>
  </si>
  <si>
    <t>Metalloinvest OEMK steel plant</t>
  </si>
  <si>
    <t>ОЭМК им. А.А. Угарова (Russian)</t>
  </si>
  <si>
    <t>Oskol Electrometallurgical Plant JSC</t>
  </si>
  <si>
    <t>Оскольский электрометаллургический комбинат (Russian)</t>
  </si>
  <si>
    <t>Oskol'skiy Elektrometallurgicheskiy Kombinat Imeni Alekseya Alekseyevicha Ugarova AO</t>
  </si>
  <si>
    <t>Stary Oskol, Belgorod Region, Russia, 309515</t>
  </si>
  <si>
    <t>Stary Oskol</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</si>
  <si>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</si>
  <si>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</si>
  <si>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</si>
  <si>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</si>
  <si>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</si>
  <si>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EAF #2 to be replaced by EAF #5 in SRU00012-1)</t>
  </si>
  <si>
    <t>SRU00012-1</t>
  </si>
  <si>
    <t>Metalloinvest OEMK steel plant EAF expansion</t>
  </si>
  <si>
    <t>EAF #5 (would replace EAF #2, Danieli)</t>
  </si>
  <si>
    <t>SRU00028</t>
  </si>
  <si>
    <t>Ashinskiy Metallurgical Works</t>
  </si>
  <si>
    <t>Ашинский металлургический завод (Russian)</t>
  </si>
  <si>
    <t>Ashinsky Metallurgical Plant; Ashinskiy Metzavod; AMZ; Amet</t>
  </si>
  <si>
    <t>Ашинский Метзавод; АМЗ; Амет (Russian)</t>
  </si>
  <si>
    <t>Ashinskiy Metzavod PAO [100%]</t>
  </si>
  <si>
    <t>4295887190 [100%]</t>
  </si>
  <si>
    <t>Ashinskiy Metzavod PAO</t>
  </si>
  <si>
    <t>Ulitsa Mira, 9, Asha, Chelyabinsk Oblast, Russia, 456010</t>
  </si>
  <si>
    <t>Asha</t>
  </si>
  <si>
    <t>Chelyabinsk</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</si>
  <si>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</si>
  <si>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</si>
  <si>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</si>
  <si>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</si>
  <si>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</si>
  <si>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Electric steel-smelting shop No. 2 is producing steel; 120-ton furnace with continuous conveyor loading of metal charge (1 MTPA capacity)</t>
  </si>
  <si>
    <t>SRU00004</t>
  </si>
  <si>
    <t>Mechel Chelyabinsk Metallurgical Plant</t>
  </si>
  <si>
    <t>Челябинский металлургический комбинат (Russian)</t>
  </si>
  <si>
    <t>CHMK OAO Mechel; Chelyabinsk Metallurgical Combine</t>
  </si>
  <si>
    <t>ЧМК (Russian)</t>
  </si>
  <si>
    <t>MECHEL, PAO [100%]</t>
  </si>
  <si>
    <t>4295887178 [100%]</t>
  </si>
  <si>
    <t>Chelyabinskiy Metallurgicheskiy Kombinat PAO</t>
  </si>
  <si>
    <t>2-ya Paveletskaya street, 14, Chelyabinsk, Chelyabinsk region, Russia, 454047</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</si>
  <si>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</si>
  <si>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</si>
  <si>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</si>
  <si>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</si>
  <si>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</si>
  <si>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BOF (# unknown, BOF #1 (rebuilt in 2019)); EAF (# unknown, EAF #2 (rebuilt in 2004), EAF #6 (rebuilt in 2004))</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</si>
  <si>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</si>
  <si>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</si>
  <si>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</si>
  <si>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</si>
  <si>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</si>
  <si>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</si>
  <si>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</si>
  <si>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</si>
  <si>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</si>
  <si>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</si>
  <si>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</si>
  <si>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</si>
  <si>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</si>
  <si>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</si>
  <si>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</si>
  <si>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1 BOF (370-tonne); 2 EAF</t>
  </si>
  <si>
    <t>Magnitogorsk PVS-2 MMK power station: 91 MW currently operating; 50 MW more proposed at this station. Also another power station is proposed, using blast furnace gas, with 100 MW total.</t>
  </si>
  <si>
    <t>SRU00007-1</t>
  </si>
  <si>
    <t>Magnitogorsk Iron &amp; Steel Works BF expansion</t>
  </si>
  <si>
    <t>BF #11, will replace 3 out of 8 currently operating BFs at SRU00007. Size: 3800 m3. Capacity: 3.7 mtpa. Supplied by Paul Wurth (subsidiary of SMS GmbH).</t>
  </si>
  <si>
    <t>Construction of a new 100 MW waste-gas (BF gas) fired power plant was proposed</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</si>
  <si>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</si>
  <si>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</si>
  <si>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</si>
  <si>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</si>
  <si>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</si>
  <si>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</si>
  <si>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</si>
  <si>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</si>
  <si>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</si>
  <si>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</si>
  <si>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</si>
  <si>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</si>
  <si>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</si>
  <si>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</si>
  <si>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</si>
  <si>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2 EAF (EAFs were planned to be modernized in 2022)</t>
  </si>
  <si>
    <t>SRU00009</t>
  </si>
  <si>
    <t>NLMK Kaluga steel plant</t>
  </si>
  <si>
    <t>Металлургический завод НЛМК-Калуга (Russian)</t>
  </si>
  <si>
    <t>Novolipetsk Steel PAO [100%]</t>
  </si>
  <si>
    <t>4295887048 [100%]</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</si>
  <si>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</si>
  <si>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</si>
  <si>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</si>
  <si>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</si>
  <si>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</si>
  <si>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</si>
  <si>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</si>
  <si>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</si>
  <si>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</si>
  <si>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SRU00025</t>
  </si>
  <si>
    <t>Evraz ZSMK steel plant</t>
  </si>
  <si>
    <t>Металлургический комбинат ЕВРАЗ ЗСМК (Russian)</t>
  </si>
  <si>
    <t>Novokuznetsk Iron and Steel Works; Kuznetsk Iron and Steel Works; NKMK; West Siberian Iron &amp; Steel; ZSMK</t>
  </si>
  <si>
    <t>Новокузнецкий металлургический комбинат; Кузнецкий металлургический завод (predecessor); НКМК; Западно-Сибирский металлургический комбинат; ЗСМК (Russian)</t>
  </si>
  <si>
    <t>Evraz NTMK AO [100%]</t>
  </si>
  <si>
    <t>4295886995 [100%]</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</si>
  <si>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</si>
  <si>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</si>
  <si>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</si>
  <si>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</si>
  <si>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</si>
  <si>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</si>
  <si>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</si>
  <si>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</si>
  <si>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</si>
  <si>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</si>
  <si>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</si>
  <si>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</si>
  <si>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</si>
  <si>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</si>
  <si>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</si>
  <si>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</si>
  <si>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</si>
  <si>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</si>
  <si>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</si>
  <si>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</si>
  <si>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</si>
  <si>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</si>
  <si>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</si>
  <si>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</si>
  <si>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</si>
  <si>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</si>
  <si>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</si>
  <si>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</si>
  <si>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</si>
  <si>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</si>
  <si>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</si>
  <si>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</si>
  <si>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</si>
  <si>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SRU00001</t>
  </si>
  <si>
    <t>Abinsk Electric Steel Works</t>
  </si>
  <si>
    <t>Абинский ЭлектроМеталлургический завод (Russian)</t>
  </si>
  <si>
    <t>AEMZ; AESW; AEMK; ASW</t>
  </si>
  <si>
    <t>АЭМЗ (Russian)</t>
  </si>
  <si>
    <t>Novostal-M OOO [100%]</t>
  </si>
  <si>
    <t>5046391773 [100%]</t>
  </si>
  <si>
    <t>Abinski Elektrometallurgicheski Zavod OOO</t>
  </si>
  <si>
    <t>Promyshlennaya, 4, Abinsk, Krasnodarskiy Kray, 353320, Russia</t>
  </si>
  <si>
    <t>Abinsk</t>
  </si>
  <si>
    <t>Krasnodar</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</si>
  <si>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</si>
  <si>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</si>
  <si>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</si>
  <si>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</si>
  <si>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</si>
  <si>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SRU00031</t>
  </si>
  <si>
    <t>Metalloinvest 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</si>
  <si>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</si>
  <si>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</si>
  <si>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</si>
  <si>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</si>
  <si>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</si>
  <si>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</si>
  <si>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</si>
  <si>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</si>
  <si>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</si>
  <si>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</si>
  <si>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</si>
  <si>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</si>
  <si>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</si>
  <si>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</si>
  <si>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</si>
  <si>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</si>
  <si>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</si>
  <si>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</si>
  <si>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</si>
  <si>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</si>
  <si>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</si>
  <si>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</si>
  <si>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</si>
  <si>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</si>
  <si>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</si>
  <si>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</si>
  <si>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</si>
  <si>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</si>
  <si>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BOF (# unknown, BOF#2 (rebuilt in 2019), BOF#3 (rebuild scheduled for 2020))</t>
  </si>
  <si>
    <t>150 MW recovery cogeneration plant designed to process blast furnace gas from BF #7.</t>
  </si>
  <si>
    <t>Stoilensky (part of NLMK Group)</t>
  </si>
  <si>
    <t>SRU00029</t>
  </si>
  <si>
    <t>OMK Ecolant steel plant</t>
  </si>
  <si>
    <t>Металлургический завод Эколант (Russian)</t>
  </si>
  <si>
    <t>OMK Vyksa</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</si>
  <si>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</si>
  <si>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</si>
  <si>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</si>
  <si>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</si>
  <si>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</si>
  <si>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</si>
  <si>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</si>
  <si>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</si>
  <si>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</si>
  <si>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</si>
  <si>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</si>
  <si>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</si>
  <si>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A DRI unit based on ENERGIRON technology, a system for feeding hot pellets into an EAF, a 1.8 mt EAF (180-ton) , a ladle furnace, a vacuum degasser, a gas cleaning system and a continuous casting machine; supplied by Italian engineering company Danieli</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</si>
  <si>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</si>
  <si>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</si>
  <si>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</si>
  <si>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</si>
  <si>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</si>
  <si>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</si>
  <si>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</si>
  <si>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</si>
  <si>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</si>
  <si>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</si>
  <si>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</si>
  <si>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SRU00019</t>
  </si>
  <si>
    <t>Ural Steel Metallurgical Plant</t>
  </si>
  <si>
    <t>Металлургический завод Уральская Сталь (Russian)</t>
  </si>
  <si>
    <t>Ural Steel JSC; Orsko-Khalilovsky Metallurgical Plant (predecessor); OHMK (predecessor); Novotroitsk Steel (predecessor); NOSTA (predecessor)</t>
  </si>
  <si>
    <t>Орско-Халиловский металлургический комбинат (predecessor); ОХМК (predecessor); Новотроицкая сталь (predecessor); НОСТА (predecessor) (Russian)</t>
  </si>
  <si>
    <t>Zagorskii Trubnyi Zavod AO [100%]</t>
  </si>
  <si>
    <t>5082355818 [100%]</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</si>
  <si>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</si>
  <si>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</si>
  <si>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</si>
  <si>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</si>
  <si>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</si>
  <si>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</si>
  <si>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</si>
  <si>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</si>
  <si>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</si>
  <si>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EAF (# unknown, EAF#1 (began in 1981); EAF#2 (began in 2019, modernized in 2020); EAF#3 (began in 2019, modernized in 2020))</t>
  </si>
  <si>
    <t>https://www.gem.wiki/Novotroitskaya_Ural_Steel_power_station</t>
  </si>
  <si>
    <t>SRU00019-1</t>
  </si>
  <si>
    <t>Ural Steel Metallurgical Plant BOF expansion</t>
  </si>
  <si>
    <t>New BOF proposed in 2018</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</si>
  <si>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</si>
  <si>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</si>
  <si>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</si>
  <si>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</si>
  <si>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</si>
  <si>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</si>
  <si>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</si>
  <si>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</si>
  <si>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</si>
  <si>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</si>
  <si>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</si>
  <si>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</si>
  <si>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</si>
  <si>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</si>
  <si>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</si>
  <si>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</si>
  <si>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</si>
  <si>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</si>
  <si>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SRU00035</t>
  </si>
  <si>
    <t>Donelektrostal Shakhty steel plant</t>
  </si>
  <si>
    <t>Rostov Electrometallurgical Plant</t>
  </si>
  <si>
    <t>Novorosmetall OOO [100%]</t>
  </si>
  <si>
    <t>4298197734 [100%]</t>
  </si>
  <si>
    <t>Novorosmetall OOO</t>
  </si>
  <si>
    <t>346519, Rostov region, Shakhty, st. Chaplygin, 54A, Russia</t>
  </si>
  <si>
    <t>Shakhty</t>
  </si>
  <si>
    <t>Rostov</t>
  </si>
  <si>
    <t>47.740352, 40.189420</t>
  </si>
  <si>
    <t>SRU00016</t>
  </si>
  <si>
    <t>TMK Taganrog Metallurgical Plant</t>
  </si>
  <si>
    <t>Таганрогский металлургический завод (Russian)</t>
  </si>
  <si>
    <t>Taganrog Iron &amp; Steel Factory; Tagmet; Taganrog Metallurgical Works</t>
  </si>
  <si>
    <t>ТМК-ТАГМЕТ (Russian)</t>
  </si>
  <si>
    <t>Trubnaya Metallurgicheskaya Kompaniya PAO [100%]</t>
  </si>
  <si>
    <t>4295887159 [100%]</t>
  </si>
  <si>
    <t>Taganrogskiy Metallurgicheskiy Zavod PAO</t>
  </si>
  <si>
    <t>ul. Zavodskaya 1, Taganrog, Rostov Region, Russia, 347928</t>
  </si>
  <si>
    <t>Taganrog</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</si>
  <si>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</si>
  <si>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</si>
  <si>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</si>
  <si>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</si>
  <si>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billet; pipe</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</si>
  <si>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</si>
  <si>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</si>
  <si>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</si>
  <si>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</si>
  <si>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</si>
  <si>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Novostal-M OOO [80%]; Bemsilk Limited [10%]; ABK Holding AS [10%]</t>
  </si>
  <si>
    <t>5046391773 [80%]; GEM0000388 [10%]; 5074847636 [10%]</t>
  </si>
  <si>
    <t>MZ Balakovo, AO</t>
  </si>
  <si>
    <t>GEM0000164</t>
  </si>
  <si>
    <t>2, Metallurgov shosse, Bykov Otrog, Balakovo district, Saratov Region, Russia, 413810</t>
  </si>
  <si>
    <t>Bykov Otrog</t>
  </si>
  <si>
    <t>Saratov</t>
  </si>
  <si>
    <t>413860, Российская Федерация, Саратовская область, Быково-Отрогское муниципальное образование, ш. Металлургов, 2</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</si>
  <si>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</si>
  <si>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</si>
  <si>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</si>
  <si>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</si>
  <si>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</si>
  <si>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SRU00030</t>
  </si>
  <si>
    <t>Novostal-M Balakovo steel mill</t>
  </si>
  <si>
    <t>Новосталь-М Балаково рельсобалочный стан (Russian)</t>
  </si>
  <si>
    <t>Balakovo rail and beam mill</t>
  </si>
  <si>
    <t>Novostal-M OOO</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</si>
  <si>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</si>
  <si>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</si>
  <si>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</si>
  <si>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</si>
  <si>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</si>
  <si>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</si>
  <si>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</si>
  <si>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</si>
  <si>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</si>
  <si>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</si>
  <si>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</si>
  <si>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</si>
  <si>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</si>
  <si>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</si>
  <si>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</si>
  <si>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</si>
  <si>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</si>
  <si>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</si>
  <si>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</si>
  <si>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</si>
  <si>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SRU00011</t>
  </si>
  <si>
    <t>Evraz NTMK steel plant</t>
  </si>
  <si>
    <t>ЕВРАЗ Нижнетагильский металлургический комбинат (Russian)</t>
  </si>
  <si>
    <t>Nizhny Tagil Iron &amp; Steel Works; JSC Evraz Nizhny Tagil Metallurgical Plant; Novo-Tagil Metallurgical Plant (predecessor); NTMZ (predecessor)</t>
  </si>
  <si>
    <t>ЕВРАЗ НТМК (Russian); Ново-Тагильский металлургический завод (predecessor, Russian); НТМЗ (predecessor, Russian)</t>
  </si>
  <si>
    <t>Evraz NTMK AO</t>
  </si>
  <si>
    <t>1 Metallurgov street, Nizhnij Tagil, Sverdlovsk oblast, Russia, 622025</t>
  </si>
  <si>
    <t>Nizhnij Tagil</t>
  </si>
  <si>
    <t>Sverdlovsk</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</si>
  <si>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</si>
  <si>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</si>
  <si>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</si>
  <si>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</si>
  <si>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</si>
  <si>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Kachkanar titanomagnetite ore deposit; development of the deposit is performed by EVRAZ KGOK, which produces pellets and sinter</t>
  </si>
  <si>
    <t>SRU00003</t>
  </si>
  <si>
    <t>Iron Ozone 32 steel plant</t>
  </si>
  <si>
    <t>Электросталеплавильный цех «Железный Озон 32» (Russian)</t>
  </si>
  <si>
    <t>Zhelezny Ozon 32; Pervouralsky Novotrubny Plant; Pervouralsk New Pipe Plant; PNTZ</t>
  </si>
  <si>
    <t>АО Первоуральский Новотрубный Завод (ПНТЗ) группы ЧТПЗ</t>
  </si>
  <si>
    <t>Trubnaya Metallurgicheskaya Kompaniya PAO [86.5%]; Other [13.5%]</t>
  </si>
  <si>
    <t>4295887159 [86.5%]; GEM0000000 [13.5%]</t>
  </si>
  <si>
    <t>Pervoural'skiy Novotrubnyi Zavod AO</t>
  </si>
  <si>
    <t>Ulitsa Torgovaya, 1, Pervouralsk, Sverdlovskaya Region, Russia, 623104</t>
  </si>
  <si>
    <t>Pervouralsk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</si>
  <si>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</si>
  <si>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</si>
  <si>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</si>
  <si>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</si>
  <si>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1 EAF (125-tonne, began in 2010)</t>
  </si>
  <si>
    <t>SRU00015</t>
  </si>
  <si>
    <t>TMK Seversky Pipe Plant</t>
  </si>
  <si>
    <t>Северский трубный завод (Russian)</t>
  </si>
  <si>
    <t>STZ; Seversky Tube Works; Seversky Trubny Zavod; Seversky Pipe &amp; Tube Works</t>
  </si>
  <si>
    <t>ТМК СТЗ (Russian)</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</si>
  <si>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</si>
  <si>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</si>
  <si>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</si>
  <si>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</si>
  <si>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</si>
  <si>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</si>
  <si>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</si>
  <si>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1 EAF (135-tonne)</t>
  </si>
  <si>
    <t>SRU00010</t>
  </si>
  <si>
    <t>NLMK Ural steel plant</t>
  </si>
  <si>
    <t>Металлургический завод НЛМК-Урал (Russian)</t>
  </si>
  <si>
    <t>NSMMZ (predecessor); Revdinsky Steel &amp; Wire (predecessor)</t>
  </si>
  <si>
    <t>Ревдинский чугуноплавильный и железоделательный завод (predecessor); Нижне-Сергинский чугуноплавильный и железоделательный завод (predecessor); Нижнесергинский метизно-металлургический завод (predecessor); НСММЗ (predecessor) (Russian)</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</si>
  <si>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</si>
  <si>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</si>
  <si>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</si>
  <si>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</si>
  <si>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</si>
  <si>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</si>
  <si>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</si>
  <si>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wire rod</t>
  </si>
  <si>
    <t>SRU00013</t>
  </si>
  <si>
    <t>Nadezhdinski Metallurgical Plant (Serov)</t>
  </si>
  <si>
    <t>Надеждинский металлургический завод (Russian)</t>
  </si>
  <si>
    <t>NMZ; Serov A. K. Iron &amp; Steel (predecessor)</t>
  </si>
  <si>
    <t>НМЗ; Металлургический завод им. А. К. Серова (predecessor), Серовский металлургический завод (predecessor) (Russian)</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</si>
  <si>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</si>
  <si>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</si>
  <si>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</si>
  <si>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</si>
  <si>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</si>
  <si>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</si>
  <si>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</si>
  <si>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</si>
  <si>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</si>
  <si>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</si>
  <si>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1 EAF (80-tonne).</t>
  </si>
  <si>
    <t>SRU00006</t>
  </si>
  <si>
    <t>IMH Tulachermet</t>
  </si>
  <si>
    <t>Металлургический завод Тулачермет (Russian, crude iron only); ЛПК (литейно-прокатный комплекс) Тулачермет-Сталь (Russian, steel only)</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</si>
  <si>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</si>
  <si>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</si>
  <si>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</si>
  <si>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</si>
  <si>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</si>
  <si>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</si>
  <si>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</si>
  <si>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</si>
  <si>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</si>
  <si>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</si>
  <si>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</si>
  <si>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</si>
  <si>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BOF (# unknown); sintering plant</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</si>
  <si>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</si>
  <si>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</si>
  <si>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</si>
  <si>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</si>
  <si>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</si>
  <si>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</si>
  <si>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</si>
  <si>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</si>
  <si>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</si>
  <si>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</si>
  <si>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</si>
  <si>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</si>
  <si>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</si>
  <si>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</si>
  <si>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</si>
  <si>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</si>
  <si>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</si>
  <si>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</si>
  <si>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</si>
  <si>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</si>
  <si>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</si>
  <si>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</si>
  <si>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</si>
  <si>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</si>
  <si>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</si>
  <si>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</si>
  <si>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</si>
  <si>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</si>
  <si>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</si>
  <si>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SRU00027</t>
  </si>
  <si>
    <t>Volzhsky Pipe Plant</t>
  </si>
  <si>
    <t>Волжский трубный завод (Russian)</t>
  </si>
  <si>
    <t>VTZ</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</si>
  <si>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</si>
  <si>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</si>
  <si>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</si>
  <si>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</si>
  <si>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</si>
  <si>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</si>
  <si>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</si>
  <si>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</si>
  <si>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</si>
  <si>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</si>
  <si>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</si>
  <si>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</si>
  <si>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</si>
  <si>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</si>
  <si>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</si>
  <si>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</si>
  <si>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</si>
  <si>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</si>
  <si>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</si>
  <si>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</si>
  <si>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</si>
  <si>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</si>
  <si>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</si>
  <si>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</si>
  <si>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</si>
  <si>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</si>
  <si>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3 BOF (size: 400 tonnes each; began in 1958; total capacity 9.8 mtpa); 2 EAF (EAF-120; capacity 1.1 mtpa each; began in 1969)</t>
  </si>
  <si>
    <t>Olcon</t>
  </si>
  <si>
    <t>Pechorsky and Kuznetsky coal fields.</t>
  </si>
  <si>
    <t>SUZ00002</t>
  </si>
  <si>
    <t>Tebinbulak mining and smelting complex</t>
  </si>
  <si>
    <t>ГМК «Тебинбулак» (Russian)</t>
  </si>
  <si>
    <t>Горно-металлургический комплекс «Тебинбулак» (Russian)</t>
  </si>
  <si>
    <t>Government of Uzbekistan</t>
  </si>
  <si>
    <t>Uzbekiston Temir Yullari AO [100%]</t>
  </si>
  <si>
    <t>5044027932 [100%]</t>
  </si>
  <si>
    <t>Uzbekiston Temir Yullari AO</t>
  </si>
  <si>
    <t>Tebinbulak deposit, Karauzyak District, Uzbekistan</t>
  </si>
  <si>
    <t>Karatau</t>
  </si>
  <si>
    <t>Karauzyak District</t>
  </si>
  <si>
    <t>Uzbekistan</t>
  </si>
  <si>
    <t>42.108709, 60.511691</t>
  </si>
  <si>
    <t>rebar; wire; angle; channel</t>
  </si>
  <si>
    <t>DRI plant (3.6 mtpa supplied by Enter Engineering and Wood); EAF (# unknown)</t>
  </si>
  <si>
    <t>Tebinbulak mine</t>
  </si>
  <si>
    <t>SUZ00001</t>
  </si>
  <si>
    <t>Uzmetkombinat steel plant</t>
  </si>
  <si>
    <t>Узбекский металлургический комбинат (Russian)</t>
  </si>
  <si>
    <t>Uzbekistan Metallurgical Plant; Uzbek Metallurgical Plant Uzmetkombinat</t>
  </si>
  <si>
    <t>АО «Узметкомбинат» (Russian)</t>
  </si>
  <si>
    <t>SFI Management Group LLC [100%]</t>
  </si>
  <si>
    <t>GEM0000368 [100%]</t>
  </si>
  <si>
    <t>Uzbekskiy Metallurgicheskiy Kombinat AO</t>
  </si>
  <si>
    <t>A-376, Bekobod, Uzbekistan</t>
  </si>
  <si>
    <t>Bekobod</t>
  </si>
  <si>
    <t>Tashkent</t>
  </si>
  <si>
    <t>40.233432, 69.290873</t>
  </si>
  <si>
    <t>https://www.gem.wiki/Uzmetkombinat_steel_plant</t>
  </si>
  <si>
    <t>strip; hot rolled coil; wire rod</t>
  </si>
  <si>
    <t>EAF, OHF</t>
  </si>
  <si>
    <t>OHF (start year: 1944); 1 EAF (120-tonne, start year: 2021)</t>
  </si>
  <si>
    <t>SUZ00001-1</t>
  </si>
  <si>
    <t>Uzmetkombinat steel plant EAF expansion</t>
  </si>
  <si>
    <t>Узбекский металлургический комбинат литейно-прокатный комплекс</t>
  </si>
  <si>
    <t>hot rolled sheet</t>
  </si>
  <si>
    <t>120-tonne EAF; supplied by Danieli group of companies (Danieli Officine Meccaniche SpA, Danieli Construction International (Italy), Danieli Germany GmbH (Germany) and Danieli Volga (RF)</t>
  </si>
  <si>
    <t>Syrdarya CHPP JSC</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</si>
  <si>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</si>
  <si>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</si>
  <si>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</si>
  <si>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</si>
  <si>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</si>
  <si>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</si>
  <si>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</si>
  <si>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</si>
  <si>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</si>
  <si>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</si>
  <si>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Europe</t>
  </si>
  <si>
    <t>41.094611, 20.026117</t>
  </si>
  <si>
    <t>https://www.gem.wiki/Kurum_International_Elbasan_steel_plant</t>
  </si>
  <si>
    <t>iron billets; steel billets</t>
  </si>
  <si>
    <t>1 EAF (began in 2010);</t>
  </si>
  <si>
    <t>Hydraulic, integrated plants</t>
  </si>
  <si>
    <t>SAT00002-1</t>
  </si>
  <si>
    <t>Voestalpine Stahl Donawitz steel plant transition (EAF expansion)</t>
  </si>
  <si>
    <t>Donawitz Steelworks</t>
  </si>
  <si>
    <t/>
  </si>
  <si>
    <t>voestalpine AG [100%]</t>
  </si>
  <si>
    <t>4295858976 [100%]</t>
  </si>
  <si>
    <t>voestalpine Stahl Donawitz GmbH</t>
  </si>
  <si>
    <t>Kerpelystraße 199, 8700 Leoben, Austria</t>
  </si>
  <si>
    <t>Leoben</t>
  </si>
  <si>
    <t>Styria</t>
  </si>
  <si>
    <t>Austria</t>
  </si>
  <si>
    <t>47.380455, 15.065182</t>
  </si>
  <si>
    <t>https://www.gem.wiki/Voestalpine_Stahl_Donawitz_steel_plant</t>
  </si>
  <si>
    <t>hot-rolled steel strip; cold-rolled steel strip; electrical steel strip; hot-dip galvanized steel strip; electrogalvanized steel strip; organic-coated steel strip</t>
  </si>
  <si>
    <t>SAT00002-2</t>
  </si>
  <si>
    <t>Voestalpine Stahl Donawitz steel plant transition (BF-BOF closure)</t>
  </si>
  <si>
    <t>BOF (# unknown);</t>
  </si>
  <si>
    <t>SAT00002</t>
  </si>
  <si>
    <t>Voestalpine Stahl Donawitz steel plant</t>
  </si>
  <si>
    <t>BOF (# unknown); sinter plant</t>
  </si>
  <si>
    <t>SAT00001-1</t>
  </si>
  <si>
    <t>Voestalpine Stahl Linz steel plant transition (EAF expansion)</t>
  </si>
  <si>
    <t>Voestalpine Stahl Linz</t>
  </si>
  <si>
    <t>voestalpine Stahl GmbH</t>
  </si>
  <si>
    <t>voestalpine-Straße 3, 4020 Linz, Austria</t>
  </si>
  <si>
    <t>Linz</t>
  </si>
  <si>
    <t>Upper Austria</t>
  </si>
  <si>
    <t>48.274023, 14.334340</t>
  </si>
  <si>
    <t>https://www.gem.wiki/Voestalpine_Stahl_Linz_steel_plant</t>
  </si>
  <si>
    <t>SAT00001-2</t>
  </si>
  <si>
    <t>Voestalpine Stahl Linz steel plant transition (BF-BOF closure)</t>
  </si>
  <si>
    <t>SAT00001</t>
  </si>
  <si>
    <t>Voestalpine Stahl Linz steel plant</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</si>
  <si>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</si>
  <si>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</si>
  <si>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</si>
  <si>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</si>
  <si>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</si>
  <si>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</si>
  <si>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</si>
  <si>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</si>
  <si>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BMZ-Upravlyayushchaya Kompaniya Kholdinga BMK OAO</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</si>
  <si>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</si>
  <si>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</si>
  <si>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</si>
  <si>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</si>
  <si>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</si>
  <si>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</si>
  <si>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</si>
  <si>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</si>
  <si>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</si>
  <si>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</si>
  <si>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</si>
  <si>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</si>
  <si>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</si>
  <si>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</si>
  <si>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Belgium</t>
  </si>
  <si>
    <t>50.933973, 5.511494</t>
  </si>
  <si>
    <t>https://www.gem.wiki/Aperam_Stainless_Belgium_Genk_steel_plant</t>
  </si>
  <si>
    <t>stainless steel, slabs, cold rolled products</t>
  </si>
  <si>
    <t>SBE00001-2</t>
  </si>
  <si>
    <t>ArcelorMittal Gent steel plant transition (BF-BOF closure)</t>
  </si>
  <si>
    <t>ArcelorMittal Ghent</t>
  </si>
  <si>
    <t>John Kennedylaan 51, B-9042 Gent, Belgium</t>
  </si>
  <si>
    <t>Gent</t>
  </si>
  <si>
    <t>Vlaanderen</t>
  </si>
  <si>
    <t>51.169929, 3.804462</t>
  </si>
  <si>
    <t>https://www.gem.wiki/ArcelorMittal_Gent_steel_plant</t>
  </si>
  <si>
    <t>BOF (# unknown), 1 BF</t>
  </si>
  <si>
    <t>SBE00001</t>
  </si>
  <si>
    <t>ArcelorMittal Gent steel plant</t>
  </si>
  <si>
    <t>rail; billet; pipe; panel; slab</t>
  </si>
  <si>
    <t>coking plant; 2 sinter plants; 3 BOF (330-tonnes each, 2 installed in 1967, most recently modernized in 2020; 1 installed in 2022 by Primetals Technology)</t>
  </si>
  <si>
    <t>SBE00001-1</t>
  </si>
  <si>
    <t>ArcelorMittal Gent steel plant transition (DRI-EAF addition)</t>
  </si>
  <si>
    <t>1 DRI plant; 2 EAF</t>
  </si>
  <si>
    <t>SBE00006</t>
  </si>
  <si>
    <t>Thy Marcinelle Charleroi steel plant</t>
  </si>
  <si>
    <t>Riva Forni Elettrici SpA [100%]</t>
  </si>
  <si>
    <t>5039934846 [100%]</t>
  </si>
  <si>
    <t>Thy Marcinelle Sa/Nv</t>
  </si>
  <si>
    <t>Rue De L’ Acier, 1, B-6000 Charleroi, Belgium</t>
  </si>
  <si>
    <t>Charleroi</t>
  </si>
  <si>
    <t>Wallonie</t>
  </si>
  <si>
    <t>50.410335, 4.429693</t>
  </si>
  <si>
    <t>https://www.gem.wiki/Thy_Marcinelle_Charleroi_steel_plant</t>
  </si>
  <si>
    <t>wire rod; rebar; steel mesh</t>
  </si>
  <si>
    <t>SBE00003</t>
  </si>
  <si>
    <t>Aperam Stainless Belgium Châtelet steel plant</t>
  </si>
  <si>
    <t>Aperam Châtelet, Aperam - Carlam, Société Carolorégienne de Laminage (CARLAM) (predecessor), Carinox (predecessor)</t>
  </si>
  <si>
    <t>14 rue des Ateliers, 6200 Châtelet, Belgium</t>
  </si>
  <si>
    <t>Châtelet</t>
  </si>
  <si>
    <t>50.414998, 4.532443</t>
  </si>
  <si>
    <t>https://www.gem.wiki/Aperam_Stainless_Belgium_Ch%C3%A2telet_steel_plant</t>
  </si>
  <si>
    <t>1 EAF (160-tonne); 1 AOD converter (180-tonne)</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</si>
  <si>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</si>
  <si>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</si>
  <si>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</si>
  <si>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</si>
  <si>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</si>
  <si>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</si>
  <si>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</si>
  <si>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</si>
  <si>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</si>
  <si>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</si>
  <si>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BOF (BOF #2; 125-tonne; revamped in 2022); 1 EAF (100-tonne)</t>
  </si>
  <si>
    <t>Toplana Zenica</t>
  </si>
  <si>
    <t>Prijedor Mine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</si>
  <si>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</si>
  <si>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</si>
  <si>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</si>
  <si>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</si>
  <si>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</si>
  <si>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</si>
  <si>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</si>
  <si>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</si>
  <si>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</si>
  <si>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</si>
  <si>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</si>
  <si>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</si>
  <si>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SHR00001-1</t>
  </si>
  <si>
    <t>ABS Sisak Iron &amp; Steel plant EAF expansion</t>
  </si>
  <si>
    <t>Željezara Sisak (Croatian)</t>
  </si>
  <si>
    <t>Danieli &amp; C Officine Meccaniche SpA [100%]</t>
  </si>
  <si>
    <t>4295875649 [100%]</t>
  </si>
  <si>
    <t>Acciaierie Bertoli Safau SpA</t>
  </si>
  <si>
    <t>ABS Sisak DOO, Via B. Kavurica no. 12, 40010</t>
  </si>
  <si>
    <t>Sisak</t>
  </si>
  <si>
    <t>Sisačko-moslavačka županija</t>
  </si>
  <si>
    <t>Croatia</t>
  </si>
  <si>
    <t>45.445978, 16.391655</t>
  </si>
  <si>
    <t>1 EAF (Danielli)</t>
  </si>
  <si>
    <t>SHR00001</t>
  </si>
  <si>
    <t>ABS Sisak Iron &amp; Steel plant</t>
  </si>
  <si>
    <t>EAF (1 67-ton EAF)</t>
  </si>
  <si>
    <t>SCZ00002-2</t>
  </si>
  <si>
    <t>GFG Liberty Ostrava steel plant transition (BF-BOF closure)</t>
  </si>
  <si>
    <t>ArcelorMittal Ostrava a.s.</t>
  </si>
  <si>
    <t>Liberty Steel</t>
  </si>
  <si>
    <t>Vratimovská 689/117, 719 00 Ostrava-Kunčice, Czech Republic</t>
  </si>
  <si>
    <t>Ostrava-Kunčice</t>
  </si>
  <si>
    <t>Moravia-Silesia</t>
  </si>
  <si>
    <t>Czech Republic</t>
  </si>
  <si>
    <t>49.792139, 18.309875</t>
  </si>
  <si>
    <t>https://www.gem.wiki/GFG_Liberty_Ostrava_steel_plant</t>
  </si>
  <si>
    <t>4 tandem BOF furnaces</t>
  </si>
  <si>
    <t>SCZ00002-1</t>
  </si>
  <si>
    <t>GFG Liberty Ostrava steel plant transition (EAF addition)</t>
  </si>
  <si>
    <t>billets; slabs; sections; wire rod; hot strip; tubes</t>
  </si>
  <si>
    <t>2 EAF (200-tonne each, Danieli hybrid QONE power EAF)</t>
  </si>
  <si>
    <t>SCZ00002</t>
  </si>
  <si>
    <t>GFG Liberty Ostrava steel plant</t>
  </si>
  <si>
    <t>3 coking plants; 5 sinter plants; 4 tandem BOF furnaces</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</si>
  <si>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</si>
  <si>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</si>
  <si>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</si>
  <si>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</si>
  <si>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</si>
  <si>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</si>
  <si>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</si>
  <si>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</si>
  <si>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49.689053, 18.654557</t>
  </si>
  <si>
    <t>https://www.gem.wiki/TZMS_T%C5%99ineck%C3%A9_%C5%BEelez%C3%A1rny_Trinec_steel_plant</t>
  </si>
  <si>
    <t>rails, wire rod, steel bars, semis, seamless tubes, drawn steel, billet</t>
  </si>
  <si>
    <t>2 coking plants; 2 sinter plants; 2 BOF; 1 EAF</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</si>
  <si>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</si>
  <si>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</si>
  <si>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</si>
  <si>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</si>
  <si>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</si>
  <si>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</si>
  <si>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</si>
  <si>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</si>
  <si>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</si>
  <si>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</si>
  <si>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</si>
  <si>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</si>
  <si>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</si>
  <si>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</si>
  <si>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</si>
  <si>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</si>
  <si>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</si>
  <si>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</si>
  <si>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</si>
  <si>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</si>
  <si>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</si>
  <si>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</si>
  <si>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</si>
  <si>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</si>
  <si>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CHP in Tornio uses recovered process gasses</t>
  </si>
  <si>
    <t>SFI00001-2</t>
  </si>
  <si>
    <t>SSAB Raahe steel plant EAF replacement</t>
  </si>
  <si>
    <t>Raahen terästehdas, Raahe Steel Works</t>
  </si>
  <si>
    <t>SSAB AB [100%]</t>
  </si>
  <si>
    <t>4295889873 [100%]</t>
  </si>
  <si>
    <t>SSAB AB</t>
  </si>
  <si>
    <t>Rautaruukintie 155, 92100 Raahe, Finland</t>
  </si>
  <si>
    <t>Raahe</t>
  </si>
  <si>
    <t>North Ostrobothnia</t>
  </si>
  <si>
    <t>64.651111, 24.418544</t>
  </si>
  <si>
    <t>https://www.gem.wiki/SSAB_Raahe_steel_plant</t>
  </si>
  <si>
    <t>BOF-BF production to be transitioned to EAF by 2030</t>
  </si>
  <si>
    <t>SFI00001-1</t>
  </si>
  <si>
    <t>EAF, rolling mill</t>
  </si>
  <si>
    <t>SFI00001</t>
  </si>
  <si>
    <t>SSAB Raahe steel plant</t>
  </si>
  <si>
    <t>hot rolled, coiled; billets</t>
  </si>
  <si>
    <t>coking plant; 1 BOF (BOF-BF production planned to be transitioned to EAF production by 2030)</t>
  </si>
  <si>
    <t>SFI00004</t>
  </si>
  <si>
    <t>Blastr Inkoo steel plant</t>
  </si>
  <si>
    <t>Blastr Green Steel AS [100%]</t>
  </si>
  <si>
    <t>5082554864 [100%]</t>
  </si>
  <si>
    <t>Blastr Green Steel AS</t>
  </si>
  <si>
    <t>Kraftverksvägen 50, 10210 Inkoo, Uusimaa, Finland</t>
  </si>
  <si>
    <t>Inkoo</t>
  </si>
  <si>
    <t>Uusimaa</t>
  </si>
  <si>
    <t>Kraftverksvägen 50, 10210 Ingå, Uusimaa, Finland</t>
  </si>
  <si>
    <t>60.017500, 23.912600</t>
  </si>
  <si>
    <t>hot rolled, cold rolled</t>
  </si>
  <si>
    <t>SFR00004</t>
  </si>
  <si>
    <t>ArcelorMittal Florange steel plant</t>
  </si>
  <si>
    <t>Arcelormittal Atlantique et Lorraine SASU</t>
  </si>
  <si>
    <t>ArcelorMittal Atlantique et Lorraine, Florange site, 17, avenue des Tilleuls, 57190 Florange, France</t>
  </si>
  <si>
    <t>Florange</t>
  </si>
  <si>
    <t>Grand Est</t>
  </si>
  <si>
    <t>France</t>
  </si>
  <si>
    <t>49.331722, 6.143107</t>
  </si>
  <si>
    <t>https://www.gem.wiki/ArcelorMittal_Florange_steel_plant</t>
  </si>
  <si>
    <t>slabs; hot rolled products; coil</t>
  </si>
  <si>
    <t>1 coking plant; 2 sintering plants (mothballed in 2013); 2 BOF (mothballed in 2013)</t>
  </si>
  <si>
    <t>SFR00008</t>
  </si>
  <si>
    <t>Riva Sam Neuves-Maisons steel plant</t>
  </si>
  <si>
    <t>Societe Des Aciers D Armature</t>
  </si>
  <si>
    <t>222, rue Victor Lespinats FR 54230 NEUVES-MAISONS, France</t>
  </si>
  <si>
    <t>Neuves-Maisons</t>
  </si>
  <si>
    <t>48.611482, 6.111864</t>
  </si>
  <si>
    <t>https://www.gem.wiki/Riva_Sam_Neuves-Maisons_steel_plant</t>
  </si>
  <si>
    <t>billet; coils; wire; rebar</t>
  </si>
  <si>
    <t>1 EAF (150-tonnes)</t>
  </si>
  <si>
    <t>SFR00001-2</t>
  </si>
  <si>
    <t>ArcelorMittal Dunkerque steel plant transition (BF-BOF closure)</t>
  </si>
  <si>
    <t>ArcelorMittal Dunkirk, ArcelorMittal Atlantique et Lorraine - Dunkerque</t>
  </si>
  <si>
    <t>ArcelorMittal Atlantique et Lorraine, site Dunkerque, rue du Comte Jean, Grande Synthe 2508, 59381 Dunkerque Cedex 1, France</t>
  </si>
  <si>
    <t>Dunkerque</t>
  </si>
  <si>
    <t>Haus-de-France</t>
  </si>
  <si>
    <t>51.041274, 2.292948</t>
  </si>
  <si>
    <t>https://www.gem.wiki/ArcelorMittal_Dunkerque_steel_plant</t>
  </si>
  <si>
    <t>SFR00001-1</t>
  </si>
  <si>
    <t>ArcelorMittal Dunkerque steel plant transition (DRI and EAF addition)</t>
  </si>
  <si>
    <t>1 x 2500 ttpa DRI, 2 EAF (unknown capacity)</t>
  </si>
  <si>
    <t>SFR00001</t>
  </si>
  <si>
    <t>ArcelorMittal Dunkerque steel plant</t>
  </si>
  <si>
    <t>1 coking plant; 2 sinter plants; 3 BOF (2 to be replaced by new Primetals Technology in 2023)</t>
  </si>
  <si>
    <t>SFR00006</t>
  </si>
  <si>
    <t>Saarstahl Ascoval Saint-Saulve steel plant</t>
  </si>
  <si>
    <t>Liberty Ascoval (predecessor); British Steel Ascoval (predecessor)</t>
  </si>
  <si>
    <t>SHS Stahl Holding Saar GmbH &amp; Co KgaA [100%]</t>
  </si>
  <si>
    <t>5040192402 [100%]</t>
  </si>
  <si>
    <t>Saarstahl AG</t>
  </si>
  <si>
    <t>SAARSTAHL ASCOVAL, Service Comptabilité, ZI N°4 – Rue du Galibot, F – 59880 Saint-Saulve</t>
  </si>
  <si>
    <t>Saint-Saulve</t>
  </si>
  <si>
    <t>Hauts-de-France</t>
  </si>
  <si>
    <t>50.398171, 3.561712</t>
  </si>
  <si>
    <t>https://www.gem.wiki/Saarstahl_Ascoval_Saint-Saulve_steel_plant</t>
  </si>
  <si>
    <t>continuous cast round bars; forged products; billets</t>
  </si>
  <si>
    <t>1 EAF (90-tonne)</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</si>
  <si>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</si>
  <si>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</si>
  <si>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</si>
  <si>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</si>
  <si>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</si>
  <si>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</si>
  <si>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</si>
  <si>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</si>
  <si>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50.329200, 3.490913</t>
  </si>
  <si>
    <t>https://www.gem.wiki/LME_Trith-Saint-L%C3%A9ger_steel_plant</t>
  </si>
  <si>
    <t>SFR00009</t>
  </si>
  <si>
    <t>Riva Iton Seine Bonnieres Sur Seine steel plant</t>
  </si>
  <si>
    <t>Iton Seine SAS</t>
  </si>
  <si>
    <t>Quai de Seine, 78270 Bonnieres Sur Seine, France</t>
  </si>
  <si>
    <t>Bonnieres Sur Seine</t>
  </si>
  <si>
    <t>Île-de-France</t>
  </si>
  <si>
    <t>49.033678, 1.561022</t>
  </si>
  <si>
    <t>https://www.gem.wiki/Riva_Iton_Seine_Bonnieres_Sur_Seine_steel_plant</t>
  </si>
  <si>
    <t>1 EAF (74-tonnes)</t>
  </si>
  <si>
    <t>SFR00010</t>
  </si>
  <si>
    <t>Riva Alpa Gargenville steel plant</t>
  </si>
  <si>
    <t>Alpa SAS</t>
  </si>
  <si>
    <t>ZI de Limay Porcheville Immeuble Alpa FR-78440 GARGENVILLE, France</t>
  </si>
  <si>
    <t>Gargenville</t>
  </si>
  <si>
    <t>48.983515, 1.76245</t>
  </si>
  <si>
    <t>https://www.gem.wiki/Riva_Alpa_Gargenville_steel_plant</t>
  </si>
  <si>
    <t>1 EAF (75-tonnes)</t>
  </si>
  <si>
    <t>SFR00007</t>
  </si>
  <si>
    <t>Riva Sam Montereau steel plant</t>
  </si>
  <si>
    <t>Sam Montereau SAS</t>
  </si>
  <si>
    <t>36 rue de la Grande Haie, 77130 Montereau-Fault-Yvonne, France</t>
  </si>
  <si>
    <t>Montereau-Fault-Yonne</t>
  </si>
  <si>
    <t>48.387211, 2.981091</t>
  </si>
  <si>
    <t>https://www.gem.wiki/Riva_Sam_Montereau_steel_plant</t>
  </si>
  <si>
    <t>billet; coils; wire; mesh; rebar</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</si>
  <si>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</si>
  <si>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</si>
  <si>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</si>
  <si>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</si>
  <si>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</si>
  <si>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</si>
  <si>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</si>
  <si>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</si>
  <si>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</si>
  <si>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</si>
  <si>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</si>
  <si>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</si>
  <si>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1 EAF (150-tonne)</t>
  </si>
  <si>
    <t>SFR00002-1</t>
  </si>
  <si>
    <t>ArcelorMittal Méditerranée Fos sur Mer steel plant transition (DRI and EAF addition)</t>
  </si>
  <si>
    <t>Sollac-Méditerranée, Société Lorraine de Laminage Continu, For-Sur Mer</t>
  </si>
  <si>
    <t>Arcelormittal Mediterranee SAS</t>
  </si>
  <si>
    <t>ArcelorMittal Fos-sur-Mer, 13776 Fos-sur-Mer Cedex, France</t>
  </si>
  <si>
    <t>Fos-Sur-Mer</t>
  </si>
  <si>
    <t>Provence-Alpes-Côte d'Azur</t>
  </si>
  <si>
    <t>43.432830, 4.887166</t>
  </si>
  <si>
    <t>https://www.gem.wiki/ArcelorMittal_M%C3%A9diterran%C3%A9e_Fos_sur_Mer_steel_plant</t>
  </si>
  <si>
    <t>1 EAF (unknown capacity)</t>
  </si>
  <si>
    <t>Magnelis 12 MWc solar farm planned (45,000 solar panels).</t>
  </si>
  <si>
    <t>SFR00002-2</t>
  </si>
  <si>
    <t>ArcelorMittal Méditerranée Fos sur Mer steel plant transition (BF-BOF closure)</t>
  </si>
  <si>
    <t>SFR00002</t>
  </si>
  <si>
    <t>ArcelorMittal Méditerranée Fos sur Mer steel plant</t>
  </si>
  <si>
    <t>1 coking plant; 1 sinter plant; 2 BOF (to be shutdown by 2030)</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</si>
  <si>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</si>
  <si>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</si>
  <si>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</si>
  <si>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</si>
  <si>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</si>
  <si>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</si>
  <si>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</si>
  <si>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</si>
  <si>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</si>
  <si>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</si>
  <si>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Germany</t>
  </si>
  <si>
    <t>48.595058, 7.821633</t>
  </si>
  <si>
    <t>https://www.gem.wiki/Kehler_Baden_Steel_Works</t>
  </si>
  <si>
    <t>wire rod; bar; rebar; billet</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</si>
  <si>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</si>
  <si>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</si>
  <si>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</si>
  <si>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</si>
  <si>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</si>
  <si>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</si>
  <si>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</si>
  <si>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</si>
  <si>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</si>
  <si>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</si>
  <si>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</si>
  <si>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</si>
  <si>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</si>
  <si>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</si>
  <si>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</si>
  <si>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</si>
  <si>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</si>
  <si>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</si>
  <si>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</si>
  <si>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</si>
  <si>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Brandenburg</t>
  </si>
  <si>
    <t>52.402617, 12.496135</t>
  </si>
  <si>
    <t>https://www.gem.wiki/Riva_Brandenburg_Electric_Steel_Works</t>
  </si>
  <si>
    <t>wire rod, rebar, steel billets</t>
  </si>
  <si>
    <t>2 EAF (2x150-tonne)</t>
  </si>
  <si>
    <t>SDE00005-1</t>
  </si>
  <si>
    <t>ArcelorMittal Eisenhüttenstadt steel plant transition (DRI-EAF addition)</t>
  </si>
  <si>
    <t>Eisenhuttenkombinat 'J.W. Stalin' (predecessor), Eisenhüttenkombinat Ost (EKO) (predecessor)</t>
  </si>
  <si>
    <t>ArcelorMittal Eisenhuettenstadt GmbH</t>
  </si>
  <si>
    <t>ArcelorMittal Eisenhüttenstadt GmbH, 15888 Eisenhüttenstadt, Germany</t>
  </si>
  <si>
    <t>Eisenhüttenstadt</t>
  </si>
  <si>
    <t>52.168649, 14.623473</t>
  </si>
  <si>
    <t>https://www.gem.wiki/ArcelorMittal_Eisenh%C3%BCttenstadt_steel_plant</t>
  </si>
  <si>
    <t>slabs, slit slabs; T-plates, T-plate coils; hot rolled - pickled &amp; unpickled; cold rolled; hot dip galvanised; galvannealed; organic coated</t>
  </si>
  <si>
    <t>1 DRI plant (pilot scale), 1 EAF</t>
  </si>
  <si>
    <t>Planning to use natural gas and eventually hydrogen to power plant</t>
  </si>
  <si>
    <t>SDE00005-2</t>
  </si>
  <si>
    <t>ArcelorMittal Eisenhüttenstadt steel plant transition (BF-BOF closure)</t>
  </si>
  <si>
    <t>SDE00005</t>
  </si>
  <si>
    <t>ArcelorMittal Eisenhüttenstadt steel plant</t>
  </si>
  <si>
    <t>sinter plant; 2 BOF</t>
  </si>
  <si>
    <t>WindSeeG project</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</si>
  <si>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</si>
  <si>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</si>
  <si>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</si>
  <si>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</si>
  <si>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</si>
  <si>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</si>
  <si>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</si>
  <si>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</si>
  <si>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</si>
  <si>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</si>
  <si>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2 EAF (total melting capacity 140t/h)</t>
  </si>
  <si>
    <t>SDE00006-1</t>
  </si>
  <si>
    <t>ArcelorMittal Bremen steel plant transition (DRI-EAF addition)</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</si>
  <si>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</si>
  <si>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</si>
  <si>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</si>
  <si>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</si>
  <si>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</si>
  <si>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</si>
  <si>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Hot rolled coils; Hot rolled coils P&amp;O; Cold rolled coils; Cold rolled coils full hard; HDG Auto; HDG Industry (upon HRC and CRC ); ZnMg-coated products for Auto and Industry</t>
  </si>
  <si>
    <t>1 DRI plant (HyBit and DRIBE projects) 1 EAF</t>
  </si>
  <si>
    <t>SDE00006-2</t>
  </si>
  <si>
    <t>ArcelorMittal Bremen steel plant transition (BF-BOF closure)</t>
  </si>
  <si>
    <t>SDE00006</t>
  </si>
  <si>
    <t>ArcelorMittal Bremen steel plant</t>
  </si>
  <si>
    <t>1 coking plant (146 coke ovens); 1 sinter plant; 2 BOF</t>
  </si>
  <si>
    <t>Prosper-Haniel Mine</t>
  </si>
  <si>
    <t>SDE00007-2</t>
  </si>
  <si>
    <t>ArcelorMittal Hamburg steel plant (DRI addition phase II)</t>
  </si>
  <si>
    <t>Hamburger Stahlwerke GmbH</t>
  </si>
  <si>
    <t>ArcelorMittal Hamburg GmbH</t>
  </si>
  <si>
    <t>Dradenaustrasse 33, 21129 Hamburg, Germany</t>
  </si>
  <si>
    <t>Hamburg</t>
  </si>
  <si>
    <t>53.522601, 9.900749</t>
  </si>
  <si>
    <t>https://www.gem.wiki/ArcelorMittal_Hamburg_steel_plant</t>
  </si>
  <si>
    <t>1 DRI plant (hydrogen-based full scale; anticipated start by 2030)</t>
  </si>
  <si>
    <t>SDE00007</t>
  </si>
  <si>
    <t>ArcelorMittal Hamburg steel 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</si>
  <si>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</si>
  <si>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</si>
  <si>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Natural gas-based DRI</t>
  </si>
  <si>
    <t>SDE00007-1</t>
  </si>
  <si>
    <t>ArcelorMittal Hamburg steel plant (DRI addition phase I)</t>
  </si>
  <si>
    <t>1 DRI plant (hydrogen-based pilot project; anticipated start by 2025)</t>
  </si>
  <si>
    <t>SDE00015</t>
  </si>
  <si>
    <t>Benteler Steel Tube Lingen plant</t>
  </si>
  <si>
    <t>Benteler International AG [100%]</t>
  </si>
  <si>
    <t>5034847060 [100%]</t>
  </si>
  <si>
    <t>Benteler Steel/Tube GmbH</t>
  </si>
  <si>
    <t>BENTELER Steel/Tube GmbH, Steel works Lingen, Niederdarmer Strasse 5, 49811 Lingen, Germany</t>
  </si>
  <si>
    <t>Lingen</t>
  </si>
  <si>
    <t>Lower Saxony</t>
  </si>
  <si>
    <t>52.467622, 7.317169</t>
  </si>
  <si>
    <t>https://www.gem.wiki/Benteler_Steel_Tube_Lingen_plant</t>
  </si>
  <si>
    <t>tubes; billets; slabs</t>
  </si>
  <si>
    <t>SDE00013</t>
  </si>
  <si>
    <t>Salzgitter Peiner Träger Peine steel plant</t>
  </si>
  <si>
    <t>Ilseder Hütte (predecessor), Salzgitter AG, Hüttenwerk Salzgitter AG (predecessor), Salzgitter Hüttenwerk AG (predecessor)</t>
  </si>
  <si>
    <t>Salzgitter AG [100%]</t>
  </si>
  <si>
    <t>4295869182 [100%]</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</si>
  <si>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</si>
  <si>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</si>
  <si>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</si>
  <si>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</si>
  <si>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</si>
  <si>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</si>
  <si>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</si>
  <si>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SDE00004-2</t>
  </si>
  <si>
    <t>Salzgitter Flachstahl steel plant transition (BF-BOF closure)</t>
  </si>
  <si>
    <t>Glocke Salzgitter, Salzgitter steel works</t>
  </si>
  <si>
    <t>Salzgitter Flachstahl GmbH</t>
  </si>
  <si>
    <t>Eisenhüttenstraße 99, 38239 Salzgitter, Germany</t>
  </si>
  <si>
    <t>Salzgitter</t>
  </si>
  <si>
    <t>52.161794, 10.409371</t>
  </si>
  <si>
    <t>https://www.gem.wiki/Salzgitter_Flachstahl_steel_plant</t>
  </si>
  <si>
    <t>3 BOF</t>
  </si>
  <si>
    <t>SDE00004</t>
  </si>
  <si>
    <t>Salzgitter Flachstahl steel plant</t>
  </si>
  <si>
    <t>hot rolled products; cold rolled products; hot dipped galvanized steel products; coated products; electro-zinc coated steel products; FolaSal coated products</t>
  </si>
  <si>
    <t>coking plant; sinter plant; 3 BOF</t>
  </si>
  <si>
    <t>Project to use wind energy for H2 to produce low CO2 steel</t>
  </si>
  <si>
    <t>As part of its Salcos Green Steel project, Salzgitter will be transitioning its BF plants to DRI and switching to entirely hydrogen-based steel by 2050</t>
  </si>
  <si>
    <t>SDE00004-1</t>
  </si>
  <si>
    <t>Salzgitter Flachstahl steel plant transition (DRI-EAF addition)</t>
  </si>
  <si>
    <t>1 DRI plant (anticipated pilot project to start in 2022; full operation by 2026; Tenova technology "µDRAL plant"); EAF (220 ton)</t>
  </si>
  <si>
    <t>WindH2 - Wind Hydrogen Salzgitter</t>
  </si>
  <si>
    <t>Baffinland Iron Mines</t>
  </si>
  <si>
    <t>SDE00008-1</t>
  </si>
  <si>
    <t>ArcelorMittal Duisburg steel plant transition (EAF addition)</t>
  </si>
  <si>
    <t>ArcelorMittal Ruhrort, ArcelorMittal Hochfeld GmbH, ISPAT Stahlwerk Ruhrort GmbH (predecessor), Mittal Steel Ruhrort GmbH (predecessor), ArcelorMittal Ruhrort GmbH (predecessor)</t>
  </si>
  <si>
    <t>Arcelormittal Duisburg GmbH</t>
  </si>
  <si>
    <t>Vohwinkelstrasse 107, 47137 Duisburg, Germany</t>
  </si>
  <si>
    <t>Duisburg</t>
  </si>
  <si>
    <t>North Rhine-Westphalia</t>
  </si>
  <si>
    <t>51.462987, 6.744612</t>
  </si>
  <si>
    <t>https://www.gem.wiki/ArcelorMittal_Duisburg_steel_plant</t>
  </si>
  <si>
    <t>wire rod, reinforcing bars, steel bars, forged products &amp; semi-finished products</t>
  </si>
  <si>
    <t>SDE00008-2</t>
  </si>
  <si>
    <t>ArcelorMittal Duisburg steel plant transition (BOF closure)</t>
  </si>
  <si>
    <t>SDE00002-1</t>
  </si>
  <si>
    <t>Hüttenwerke Krupp Mannesmann (HKM) steel plant transition (DRI addition phase I)</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</si>
  <si>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</si>
  <si>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</si>
  <si>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</si>
  <si>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</si>
  <si>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</si>
  <si>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</si>
  <si>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</si>
  <si>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</si>
  <si>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SDE00002-2</t>
  </si>
  <si>
    <t>Hüttenwerke Krupp Mannesmann (HKM) steel plant transition (BF closure phase I)</t>
  </si>
  <si>
    <t>SDE00002-3</t>
  </si>
  <si>
    <t>Hüttenwerke Krupp Mannesmann (HKM) steel plant transition (DRI addition phase II)</t>
  </si>
  <si>
    <t>SDE00002-4</t>
  </si>
  <si>
    <t>Hüttenwerke Krupp Mannesmann (HKM) steel plant transition (BF closure phase II)</t>
  </si>
  <si>
    <t>SDE00001-1</t>
  </si>
  <si>
    <t>ThyssenKrupp Steel Duisburg steel plant transition (DRI-EAF addition)</t>
  </si>
  <si>
    <t>Integriertes Huttenwerk Duisburg</t>
  </si>
  <si>
    <t>thyssenkrupp AG [100%]</t>
  </si>
  <si>
    <t>4295869754 [100%]</t>
  </si>
  <si>
    <t>Thyssenkrupp Steel Europe AG</t>
  </si>
  <si>
    <t>Kaiser-Wilhelm-Strasse 100, 47166 Duisburg, Germany</t>
  </si>
  <si>
    <t>51.491649, 6.733051</t>
  </si>
  <si>
    <t>https://www.gem.wiki/ThyssenKrupp_Steel_Duisburg_steel_plant</t>
  </si>
  <si>
    <t>hot strip; precision steel strip; sheet; heavy plate; coated products; electrical steel; byproducts</t>
  </si>
  <si>
    <t>1 Midrex DRI plant; EAF (# unknown)</t>
  </si>
  <si>
    <t>SDE00001-2</t>
  </si>
  <si>
    <t>ThyssenKrupp Steel Duisburg steel plant transition (BF-BOF closure)</t>
  </si>
  <si>
    <t>SDE00001</t>
  </si>
  <si>
    <t>ThyssenKrupp Steel Duisburg steel plant</t>
  </si>
  <si>
    <t>coking plant (Bruckhausen/Schwelgern plant); sinter plant (plants 2, 3, and 4 in Bruckhausen/Schwelgern plant); BOF (BOF shop 1 in Bruckhausen/Schwelgern plant; BOF shop 2 in Beeckerwerth plant)</t>
  </si>
  <si>
    <t>SDE00002</t>
  </si>
  <si>
    <t>Hüttenwerke Krupp Mannesmann (HKM) steel plant</t>
  </si>
  <si>
    <t>SDE00008</t>
  </si>
  <si>
    <t>ArcelorMittal Duisburg steel plant</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</si>
  <si>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</si>
  <si>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</si>
  <si>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</si>
  <si>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</si>
  <si>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</si>
  <si>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</si>
  <si>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</si>
  <si>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</si>
  <si>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</si>
  <si>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</si>
  <si>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2 EAF (approx. 130-tonne)</t>
  </si>
  <si>
    <t>SDE00003-1</t>
  </si>
  <si>
    <t>AG der Dillinger Hüttenwerke Dillingen steel plant transition (DRI-EAF addition)</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</si>
  <si>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</si>
  <si>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</si>
  <si>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</si>
  <si>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</si>
  <si>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</si>
  <si>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</si>
  <si>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</si>
  <si>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</si>
  <si>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</si>
  <si>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DRI plant, 1 EAF</t>
  </si>
  <si>
    <t>SDE00003-2</t>
  </si>
  <si>
    <t>AG der Dillinger Hüttenwerke Dillingen steel plant transition (EAF addition)</t>
  </si>
  <si>
    <t>SDE00003-3</t>
  </si>
  <si>
    <t>AG der Dillinger Hüttenwerke Dillingen steel plant transition (BF closure)</t>
  </si>
  <si>
    <t>SDE00003</t>
  </si>
  <si>
    <t>AG der Dillinger Hüttenwerke Dillingen steel 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</si>
  <si>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</si>
  <si>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2 BOF (2 190-tonne, one being replaced with 200-tonne by end of 2023)</t>
  </si>
  <si>
    <t>SDE00012-1</t>
  </si>
  <si>
    <t>Saarstahl Völklingen Steelmaking Plant DRI-EAF transition (DRI-EAF addition)</t>
  </si>
  <si>
    <t>Saarstahl LD-Stahlwerk, Nauweiler, Völklingen works, Saarstahl Völklingen</t>
  </si>
  <si>
    <t>Torhaus 1, Schlachthofstraße 3, 66333 Völklingen, Germany</t>
  </si>
  <si>
    <t>Völklingen</t>
  </si>
  <si>
    <t>49.247635, 6.848662</t>
  </si>
  <si>
    <t>https://www.gem.wiki/Saarstahl_V%C3%B6lklingen_Steelmaking_Plant</t>
  </si>
  <si>
    <t>SDE00012</t>
  </si>
  <si>
    <t>Saarstahl Völklingen Steelmaking Plant</t>
  </si>
  <si>
    <t>basic grades, alloyed and non-alloy quality steels and high grade steels through cold heading steels, free-cutting steels and gauze wire to low carbon steel, welding wire, pre-stressing steel, stranding wire</t>
  </si>
  <si>
    <t>3 BOF (3x170-tonne), IF (# unknown)</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</si>
  <si>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</si>
  <si>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</si>
  <si>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</si>
  <si>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</si>
  <si>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</si>
  <si>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</si>
  <si>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</si>
  <si>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</si>
  <si>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</si>
  <si>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</si>
  <si>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billet; stick; rods; wire rods; rings; wire mesh; shaped products; links; spacers; fences; gratings</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</si>
  <si>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</si>
  <si>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</si>
  <si>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</si>
  <si>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</si>
  <si>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</si>
  <si>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</si>
  <si>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</si>
  <si>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</si>
  <si>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</si>
  <si>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</si>
  <si>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SGR00002</t>
  </si>
  <si>
    <t>Halyvourgiki Eleusis steel plant</t>
  </si>
  <si>
    <t>Halyvourgiki Sa [100%]</t>
  </si>
  <si>
    <t>4296662145 [100%]</t>
  </si>
  <si>
    <t>Halyvourgiki Sa</t>
  </si>
  <si>
    <t>20 km Athens, Korinthos National Road, 19200, Elefsina, Greece</t>
  </si>
  <si>
    <t>Eleusis</t>
  </si>
  <si>
    <t>Attica</t>
  </si>
  <si>
    <t>Greece</t>
  </si>
  <si>
    <t>38.043873, 23.508083</t>
  </si>
  <si>
    <t>https://www.gem.wiki/Halyvourgiki_Eleusis_steel_plant</t>
  </si>
  <si>
    <t>BOF (# unknown); 1 EAF</t>
  </si>
  <si>
    <t>SGR00004</t>
  </si>
  <si>
    <t>Sidenor Steel Industry Thessaloniki plant</t>
  </si>
  <si>
    <t>Sidenor Steel Industry SA</t>
  </si>
  <si>
    <t>Thessaloniki, Greece</t>
  </si>
  <si>
    <t>Thessaloniki</t>
  </si>
  <si>
    <t>Macedonia</t>
  </si>
  <si>
    <t>40.704458, 22.816542</t>
  </si>
  <si>
    <t>https://www.gem.wiki/Sidenor_Steel_Industry_Thessaloniki_plant</t>
  </si>
  <si>
    <t>rebar; bars &amp; coil; merchant bars; wire rod</t>
  </si>
  <si>
    <t>SGR00003</t>
  </si>
  <si>
    <t>Sovel Almyros steel plant</t>
  </si>
  <si>
    <t>Sovel SA</t>
  </si>
  <si>
    <t>Almyros, Greece</t>
  </si>
  <si>
    <t>Almyros</t>
  </si>
  <si>
    <t>Thessaly</t>
  </si>
  <si>
    <t>39.169632, 22.840216</t>
  </si>
  <si>
    <t>https://www.gem.wiki/Sovel_Almyros_steel_plant</t>
  </si>
  <si>
    <t>rebar; bar; spooled coil; wire meshes; stirrup reinforcing mesh; special mesh; wire mesh; cages</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</si>
  <si>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</si>
  <si>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</si>
  <si>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</si>
  <si>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</si>
  <si>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</si>
  <si>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</si>
  <si>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</si>
  <si>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</si>
  <si>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</si>
  <si>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38.564265, 23.293695</t>
  </si>
  <si>
    <t>https://www.gem.wiki/Larco_Larymna_smelting_plant</t>
  </si>
  <si>
    <t>ferronickel</t>
  </si>
  <si>
    <t>SHU00003</t>
  </si>
  <si>
    <t>Diósgyőr Steelworks Miskolc</t>
  </si>
  <si>
    <t>Diósgyőri Kohászat (Hungarian)</t>
  </si>
  <si>
    <t>DAM</t>
  </si>
  <si>
    <t>DIOSGYNOR STEEL WORKS (DAM) [100%]</t>
  </si>
  <si>
    <t>4296084264 [100%]</t>
  </si>
  <si>
    <t>DIOSGYNOR STEEL WORKS (DAM)</t>
  </si>
  <si>
    <t>H-3532 Miskolc, Kiss Ernõ u. 17., Hungary</t>
  </si>
  <si>
    <t>Miskolc</t>
  </si>
  <si>
    <t>Borsod-Abaúj-Zemplén</t>
  </si>
  <si>
    <t>Hungary</t>
  </si>
  <si>
    <t>48.096936, 20.737722</t>
  </si>
  <si>
    <t>https://www.gem.wiki/Di%C3%B3sgy%C5%91r_Steelworks_Miskolc</t>
  </si>
  <si>
    <t>case-hardening steels, temper grade steels, free-cutting steels, construction steels, cold stamping steels, construction steels with increased fluidity, ball-bearing steels, microalloyed steels</t>
  </si>
  <si>
    <t>1 EAF (80-tone; UHP arc furnace; began in 1982; upgraded in 1995)</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</si>
  <si>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</si>
  <si>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</si>
  <si>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</si>
  <si>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</si>
  <si>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</si>
  <si>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</si>
  <si>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</si>
  <si>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</si>
  <si>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</si>
  <si>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48.242994, 20.334486</t>
  </si>
  <si>
    <t>https://www.gem.wiki/%C3%93AM_%C3%93zdi_Ac%C3%A9lm%C5%B1vek_Kft_%C3%93zd_steel_plant</t>
  </si>
  <si>
    <t>hot rolled; rebar; wire mesh; wire coils</t>
  </si>
  <si>
    <t>1 EAF (60-tonnes; began in 2000)</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</si>
  <si>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</si>
  <si>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</si>
  <si>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</si>
  <si>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</si>
  <si>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</si>
  <si>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</si>
  <si>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</si>
  <si>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</si>
  <si>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</si>
  <si>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46.945694, 18.938630</t>
  </si>
  <si>
    <t>https://www.gem.wiki/ISD_Dunaferr_Duna%C3%BAjv%C3%A1ros_steel_plant</t>
  </si>
  <si>
    <t>hot rolled, hot rolled pickled, cold rolled, coated, cold-formed bending steels (profiles)</t>
  </si>
  <si>
    <t>2 BOF (2x135-tonne); sinter plant (began in 1955-1956)</t>
  </si>
  <si>
    <t>SIT00008</t>
  </si>
  <si>
    <t>Tenaris Dalmine steel plant</t>
  </si>
  <si>
    <t>Sabbio Bergamasco gas cyclinder mill</t>
  </si>
  <si>
    <t>Dalmine SpA</t>
  </si>
  <si>
    <t>Via Levate No. 2 24044, Sabbio Bergamasco, Dalmine, Bergamo, Italy</t>
  </si>
  <si>
    <t>Dalmine</t>
  </si>
  <si>
    <t>Province of Bergamo</t>
  </si>
  <si>
    <t>Italy</t>
  </si>
  <si>
    <t>45.641516, 9.600242</t>
  </si>
  <si>
    <t>https://www.gem.wiki/Tenaris_Dalmine_steel_plant</t>
  </si>
  <si>
    <t>rolled sheets; tubes; forged products; pipes</t>
  </si>
  <si>
    <t>1 EAF (95-tonne; began in 1976; Tagliaferrie/Tenova)</t>
  </si>
  <si>
    <t>120 MW captive power plant</t>
  </si>
  <si>
    <t>SIT00006</t>
  </si>
  <si>
    <t>Alfa Acciai Brescia steel plant</t>
  </si>
  <si>
    <t>Alfa Acciai [100%]</t>
  </si>
  <si>
    <t>4296544525 [100%]</t>
  </si>
  <si>
    <t>Alfa Acciai</t>
  </si>
  <si>
    <t>Via San Polo, 152 - 25134 Brescia (BS), Italy</t>
  </si>
  <si>
    <t>Brescia</t>
  </si>
  <si>
    <t>Province of Brescia</t>
  </si>
  <si>
    <t>45.508698, 10.248464</t>
  </si>
  <si>
    <t>https://www.gem.wiki/Alfa_Acciai_Brescia_steel_plant</t>
  </si>
  <si>
    <t>SIT00009</t>
  </si>
  <si>
    <t>Feralpi Siderurgica Lonato steel plant</t>
  </si>
  <si>
    <t>Feralpi Siderurgica SpA</t>
  </si>
  <si>
    <t>Via Carlo Nicola Pasini 11, Lonato del Garda, Brescia, Italy</t>
  </si>
  <si>
    <t>45.460582, 10.456748</t>
  </si>
  <si>
    <t>https://www.gem.wiki/Feralpi_Siderurgica_Lonato_steel_plant</t>
  </si>
  <si>
    <t>rebar, billets, mesh, wire rod</t>
  </si>
  <si>
    <t>1 EAF (105-tonne; began in 2011; Tenova)</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</si>
  <si>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</si>
  <si>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</si>
  <si>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</si>
  <si>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</si>
  <si>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</si>
  <si>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</si>
  <si>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</si>
  <si>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https://www.gem.wiki/Ori_Martin_Brescia_steel_plant</t>
  </si>
  <si>
    <t>billet; rolled products; wire; wire rod</t>
  </si>
  <si>
    <t>1 EAF (130-tonne; Consteel; began in 2015)</t>
  </si>
  <si>
    <t>SIT00015</t>
  </si>
  <si>
    <t>Feralpi Calvisano Lonato steel plant</t>
  </si>
  <si>
    <t>Acciaieria Di Calvisano Lonato</t>
  </si>
  <si>
    <t>Acciaierie Di Calvisano SpA</t>
  </si>
  <si>
    <t>Via J.F. Kennedy, 101/A, 25012 Calvisano BS, Italy</t>
  </si>
  <si>
    <t>Calvisano</t>
  </si>
  <si>
    <t>45.371651, 10.331967</t>
  </si>
  <si>
    <t>https://www.gem.wiki/Acciaieria_Di_Calvisano_Lenato_steel_plant</t>
  </si>
  <si>
    <t>1 EAF (80 tonnes)</t>
  </si>
  <si>
    <t>SIT00021</t>
  </si>
  <si>
    <t>Ferriera Valsabbia Odolo steel plant</t>
  </si>
  <si>
    <t>Ferriera Valsabbia SpA [100%]</t>
  </si>
  <si>
    <t>4296811577 [100%]</t>
  </si>
  <si>
    <t>Ferriera Valsabbia SpA</t>
  </si>
  <si>
    <t>Via Marconi 13 - 25076 Odolo, Brescia, Italy</t>
  </si>
  <si>
    <t>Odolo</t>
  </si>
  <si>
    <t>45.642905, 10.380199</t>
  </si>
  <si>
    <t>https://www.gem.wiki/Ferriera_Valsabbia_Odolo_steel_plant</t>
  </si>
  <si>
    <t>SIT00022</t>
  </si>
  <si>
    <t>IRO Odolo steel plant</t>
  </si>
  <si>
    <t>Olifer Srl [100%]</t>
  </si>
  <si>
    <t>5049428783 [100%]</t>
  </si>
  <si>
    <t>Industrie Riunite Odolesi IRO SpA</t>
  </si>
  <si>
    <t>Via Brescia 12, 25076 Odolo, Brescia, Italy</t>
  </si>
  <si>
    <t>45.645688, 10.374305</t>
  </si>
  <si>
    <t>https://www.gem.wiki/IRO_Odolo_steel_plant</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</si>
  <si>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</si>
  <si>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</si>
  <si>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</si>
  <si>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</si>
  <si>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</si>
  <si>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</si>
  <si>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</si>
  <si>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</si>
  <si>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</si>
  <si>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https://www.gem.wiki/Duferci_Travu_e_Profilati_San_Zeno_Naviglio_steel_plant</t>
  </si>
  <si>
    <t>square section; rectangular section; dog bone; round section</t>
  </si>
  <si>
    <t>1 EAF (90-tonne; began in 2004)</t>
  </si>
  <si>
    <t>SIT00018</t>
  </si>
  <si>
    <t>Acciaierie Venete Sarezzo steel plant</t>
  </si>
  <si>
    <t>Acciaierie Venete SpA [100%]</t>
  </si>
  <si>
    <t>4295945787 [100%]</t>
  </si>
  <si>
    <t>Acciaierie Venete SpA</t>
  </si>
  <si>
    <t>Via Antonini, 82, 25068 Sarezzo, Brescia, Italy</t>
  </si>
  <si>
    <t>Sarezzo</t>
  </si>
  <si>
    <t>45.648691, 10.209114</t>
  </si>
  <si>
    <t>https://www.gem.wiki/Acciaierie_Venete_Sarezzo_steel_plant</t>
  </si>
  <si>
    <t>bars; round bars; wire rod; hot re-rolled billets</t>
  </si>
  <si>
    <t>1 EAF (95-tonne)</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</si>
  <si>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</si>
  <si>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</si>
  <si>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</si>
  <si>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</si>
  <si>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</si>
  <si>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</si>
  <si>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</si>
  <si>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</si>
  <si>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</si>
  <si>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45.145949, 9.950821</t>
  </si>
  <si>
    <t>https://www.gem.wiki/Finarvedi_Cremona_Steel_Plant</t>
  </si>
  <si>
    <t>hot rolled coil; galvanized products; pickled products; pre-painting</t>
  </si>
  <si>
    <t>2 EAF (300-tonne (Consteel; began in 2020); 145-tonne (began in 2017))</t>
  </si>
  <si>
    <t>SIT00025</t>
  </si>
  <si>
    <t>Riva Acciaio Lesegno steel plant</t>
  </si>
  <si>
    <t>Riva Acciaio SpA</t>
  </si>
  <si>
    <t>Strada Statale 28, 12076 Lesegno (CN), Italy</t>
  </si>
  <si>
    <t>Lesegno</t>
  </si>
  <si>
    <t>Province of Cuneo</t>
  </si>
  <si>
    <t>44.388023, 7.944998</t>
  </si>
  <si>
    <t>https://www.gem.wiki/Riva_Acciaio_Lesegno_steel_plant</t>
  </si>
  <si>
    <t>billets; rods; rolled products</t>
  </si>
  <si>
    <t>SIT00005-1</t>
  </si>
  <si>
    <t>JSW Steel Piombino steel plant EAF expansion</t>
  </si>
  <si>
    <t>Jsw Steel Italy Piombino SpA</t>
  </si>
  <si>
    <t>Largo Caduti sul Lavoro, 21 57025 Piombino (LI), Italy</t>
  </si>
  <si>
    <t>Piombino</t>
  </si>
  <si>
    <t>Province of Livorno</t>
  </si>
  <si>
    <t>42.936520, 10.537794</t>
  </si>
  <si>
    <t>https://www.gem.wiki/JSW_Steel_Piombino_steel_plant</t>
  </si>
  <si>
    <t>rails, wire rod, bars</t>
  </si>
  <si>
    <t>SIT00005</t>
  </si>
  <si>
    <t>JSW Steel Piombino steel plant</t>
  </si>
  <si>
    <t>Aferpi (predecessor), Lucchini plant (predecessor)</t>
  </si>
  <si>
    <t>SIT00019</t>
  </si>
  <si>
    <t>Acciaierie Venete Padua steel plant</t>
  </si>
  <si>
    <t>Acciaierie Venete Camin steel plant</t>
  </si>
  <si>
    <t>Riviera Francia, 9/11, 35127, Camin, Padova, Italy</t>
  </si>
  <si>
    <t>Camin</t>
  </si>
  <si>
    <t>Province of Podova</t>
  </si>
  <si>
    <t>45.419168, 11.906625</t>
  </si>
  <si>
    <t>https://www.gem.wiki/Acciaierie_Venete_Camin_steel_plant</t>
  </si>
  <si>
    <t>SIT00012</t>
  </si>
  <si>
    <t>Pittini Siderpotenza Potenza steel plant</t>
  </si>
  <si>
    <t>Ferriere Nord Potenza</t>
  </si>
  <si>
    <t>Pittini Group [100%]</t>
  </si>
  <si>
    <t>4297656422 [100%]</t>
  </si>
  <si>
    <t>Siderpotenza S.P.A.</t>
  </si>
  <si>
    <t>Via della Siderurgica, 16 - 85100 Potenza (PZ), Italy</t>
  </si>
  <si>
    <t>Potenza</t>
  </si>
  <si>
    <t>Province of Potenza</t>
  </si>
  <si>
    <t>40.639356, 15.827842</t>
  </si>
  <si>
    <t>https://www.gem.wiki/Pittini_Siderpotenza_Potenza_steel_plant</t>
  </si>
  <si>
    <t>SIT00020</t>
  </si>
  <si>
    <t>Alfa Acciai Catania steel plant</t>
  </si>
  <si>
    <t>Acciaierie di Sicilia Catania</t>
  </si>
  <si>
    <t>Acciaierie di Sicilia SpA</t>
  </si>
  <si>
    <t>Stradale Passo Cavaliere, 1/A - 95121 Catania (CT) , Italy</t>
  </si>
  <si>
    <t>Catania</t>
  </si>
  <si>
    <t>Province of Sicily</t>
  </si>
  <si>
    <t>37.438448, 15.032870</t>
  </si>
  <si>
    <t>https://www.gem.wiki/Acciaierie_di_Sicilia_Catania_steel_plant</t>
  </si>
  <si>
    <t>SIT00026</t>
  </si>
  <si>
    <t>DRI d'Italia Taranto plant</t>
  </si>
  <si>
    <t>Invitalia Attivita Produttive SpA [100%]</t>
  </si>
  <si>
    <t>5038063107 [100%]</t>
  </si>
  <si>
    <t>DRI d'Italia Spa</t>
  </si>
  <si>
    <t>GEM0000496</t>
  </si>
  <si>
    <t>Via Appia SS km 648, 74123 Taranto TA, Italy</t>
  </si>
  <si>
    <t>Taranto</t>
  </si>
  <si>
    <t>Province of Taranto</t>
  </si>
  <si>
    <t>40.508993, 17.207589</t>
  </si>
  <si>
    <t>SIT00003-1</t>
  </si>
  <si>
    <t>ArcelorMittal Acciaierie d'Italia Taranto steel plant EAF expansion</t>
  </si>
  <si>
    <t>ILVA Taranto steel plant (predecessor); ILVA S.P.A. in a.s. Stabilimento di Taranto, Taranto Steelworks, Società Industria Laminati Piani e Affini</t>
  </si>
  <si>
    <t>ArcelorMittal SA [40%]; Acciaierie d'italia SpA [60%]</t>
  </si>
  <si>
    <t>5000030092 [40%]; 5067495106 [60%]</t>
  </si>
  <si>
    <t>Acciaierie d'italia SpA</t>
  </si>
  <si>
    <t>https://www.gem.wiki/ArcelorMittal_Acciaierie_d%27italia_Taranto_steel_plant</t>
  </si>
  <si>
    <t>SIT00003</t>
  </si>
  <si>
    <t>ArcelorMittal Acciaierie d'Italia Taranto steel plant</t>
  </si>
  <si>
    <t>flat, pipes, tube</t>
  </si>
  <si>
    <t>coking plant; sinter plant; 4 BOF</t>
  </si>
  <si>
    <t>SIT00013</t>
  </si>
  <si>
    <t>Finarvedi Acciai Speciali Terni steel plant</t>
  </si>
  <si>
    <t>AST; Thyssenkrupp Acciai Speciali Terni</t>
  </si>
  <si>
    <t>Finarvedi SpA [85%]; thyssenkrupp AG [15%]</t>
  </si>
  <si>
    <t>4296502705 [85%]; 4295869754 [15%]</t>
  </si>
  <si>
    <t>Acciai Speciali Terni SpA</t>
  </si>
  <si>
    <t>V.le B.Brin, 218 05100 Terni, Italy</t>
  </si>
  <si>
    <t>Terni</t>
  </si>
  <si>
    <t>Province of Terni</t>
  </si>
  <si>
    <t>42.564752, 12.669360</t>
  </si>
  <si>
    <t>https://www.gem.wiki/Finarvedi_Acciai_Speciali_Terni_steel_plant</t>
  </si>
  <si>
    <t>hot-rolled, cold-rolled, coils, strips, sheets, stainless steels, forged products</t>
  </si>
  <si>
    <t>automotive; building and infrastructure; steel packaging; transport</t>
  </si>
  <si>
    <t>SIT00017</t>
  </si>
  <si>
    <t>Acciaierie Venete Borgo Valsugana steel plant</t>
  </si>
  <si>
    <t>Via Puisle, 4, 38051 Borgo Valsugana, Trentino-Alto Adige, Italy</t>
  </si>
  <si>
    <t>Borgo Valsugana</t>
  </si>
  <si>
    <t>Province of Trentino-Alto Adige</t>
  </si>
  <si>
    <t>46.049182, 11.440394</t>
  </si>
  <si>
    <t>https://www.gem.wiki/Acciaierie_Venete_Borgo_Valsugana_steel_plant</t>
  </si>
  <si>
    <t>SIT00011</t>
  </si>
  <si>
    <t>Pittini Ferriere Nord Osoppo steel plant</t>
  </si>
  <si>
    <t>Ferriere Nord Osoppo</t>
  </si>
  <si>
    <t>Ferriere Nord SpA</t>
  </si>
  <si>
    <t>Zona Industriale Rivoli - 33010 Osoppo, Italy</t>
  </si>
  <si>
    <t>Osoppo</t>
  </si>
  <si>
    <t>Province of Udine</t>
  </si>
  <si>
    <t>46.232199, 13.079104</t>
  </si>
  <si>
    <t>https://www.gem.wiki/Pittini_Ferriere_Nord_Osoppo_steel_plant</t>
  </si>
  <si>
    <t>rebar, coil, mesh, lattice girders, granella</t>
  </si>
  <si>
    <t>1 EAF (148-tonne; began in 2013; rebuilt in 2015; rebuilt in 2019)</t>
  </si>
  <si>
    <t>SIT00004</t>
  </si>
  <si>
    <t>Danieli ABS Pozzuolo del Friuli steel plant</t>
  </si>
  <si>
    <t>ABS</t>
  </si>
  <si>
    <t>via Buttrio n. 28, 33050 Pozzuolo del Friuli (UD), Italy</t>
  </si>
  <si>
    <t>Pozzuolo del Friuli</t>
  </si>
  <si>
    <t>46.008483, 13.255117</t>
  </si>
  <si>
    <t>https://www.gem.wiki/Danieli_ABS_Pozzuolo_del_Friuli_steel_plant</t>
  </si>
  <si>
    <t>blooms; billets; ingots; rolled products; forged products; aggregates</t>
  </si>
  <si>
    <t>2 EAF (100-tonne (began in 1997, Danarc DC); 100-tonne (began in 1973; Tagliaferri Danieli AC))</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</si>
  <si>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</si>
  <si>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</si>
  <si>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</si>
  <si>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</si>
  <si>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</si>
  <si>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</si>
  <si>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</si>
  <si>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</si>
  <si>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</si>
  <si>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https://www.gem.wiki/Marcegaglia_Palini_e_Bertoli_San_Giorgio_di_Nogaro_steel_plant</t>
  </si>
  <si>
    <t>hot rolled plate</t>
  </si>
  <si>
    <t>SIT00024</t>
  </si>
  <si>
    <t>Riva Acciaio Caronno Pertusella steel plant</t>
  </si>
  <si>
    <t>Via Bergamo, 1484, 21042 Caronno Pertusella (VA), Italy</t>
  </si>
  <si>
    <t>Caronno Pertusella</t>
  </si>
  <si>
    <t>Province of Varese</t>
  </si>
  <si>
    <t>45.598187, 9.035447</t>
  </si>
  <si>
    <t>https://www.gem.wiki/Riva_Acciaio_Caronno_Pertusella_steel_plant</t>
  </si>
  <si>
    <t>billets; blooms</t>
  </si>
  <si>
    <t>1 EAF (85-tonne)</t>
  </si>
  <si>
    <t>SIT00010</t>
  </si>
  <si>
    <t>Pittini Acciaierie di Verona steel plant</t>
  </si>
  <si>
    <t>Galtarossa</t>
  </si>
  <si>
    <t>Acciaierie di Verona SpA</t>
  </si>
  <si>
    <t>Lungadige A. Galtarossa, 21-C - 37133 Verona, Italy</t>
  </si>
  <si>
    <t>Verona</t>
  </si>
  <si>
    <t>Province of Verona</t>
  </si>
  <si>
    <t>45.428820, 11.000861</t>
  </si>
  <si>
    <t>https://www.gem.wiki/Pittini_Acciaierie_di_Verona_steel_plant</t>
  </si>
  <si>
    <t>wire rod, mesh, rebar, jumbo coils</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</si>
  <si>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</si>
  <si>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</si>
  <si>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</si>
  <si>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</si>
  <si>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</si>
  <si>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</si>
  <si>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</si>
  <si>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https://www.gem.wiki/AFV_Accaierie_Beltrame_Vicenza_steel_plant</t>
  </si>
  <si>
    <t>1 EAF (135-tonne; began in 2009; Tenova)</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</si>
  <si>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</si>
  <si>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</si>
  <si>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</si>
  <si>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</si>
  <si>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</si>
  <si>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</si>
  <si>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</si>
  <si>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</si>
  <si>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</si>
  <si>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</si>
  <si>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</si>
  <si>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</si>
  <si>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</si>
  <si>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</si>
  <si>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https://www.gem.wiki/Liep%C4%81jas_Metalurgs_steel_plant</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</si>
  <si>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</si>
  <si>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</si>
  <si>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</si>
  <si>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</si>
  <si>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</si>
  <si>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</si>
  <si>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</si>
  <si>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</si>
  <si>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</si>
  <si>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</si>
  <si>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</si>
  <si>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</si>
  <si>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SLU00002-1</t>
  </si>
  <si>
    <t>ArcelorMittal Esch-Belval steel plant</t>
  </si>
  <si>
    <t>ProfilArbed (predecessor), Geisenkirchener Bergwerks AG (predecessor)</t>
  </si>
  <si>
    <t>Rue de Luxembourg 66, 4221, Esch-sur-Alzette, Luxembourg</t>
  </si>
  <si>
    <t>49.504175, 5.993759</t>
  </si>
  <si>
    <t>https://www.gem.wiki/ArcelorMittal_Esch-Belval_steel_plant</t>
  </si>
  <si>
    <t>SLU00002</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</si>
  <si>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</si>
  <si>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</si>
  <si>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</si>
  <si>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</si>
  <si>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</si>
  <si>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</si>
  <si>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</si>
  <si>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</si>
  <si>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</si>
  <si>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</si>
  <si>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</si>
  <si>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</si>
  <si>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</si>
  <si>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</si>
  <si>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</si>
  <si>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SNL00002-1</t>
  </si>
  <si>
    <t>Van Merksteijn International steel plant expansion</t>
  </si>
  <si>
    <t>Van Merksteijn BV [100%]</t>
  </si>
  <si>
    <t>4296056546 [100%]</t>
  </si>
  <si>
    <t>Van Merksteijn International BV</t>
  </si>
  <si>
    <t>Eemshaven, The Netherlands</t>
  </si>
  <si>
    <t>Eemshaven</t>
  </si>
  <si>
    <t>Groningen</t>
  </si>
  <si>
    <t>Netherlands</t>
  </si>
  <si>
    <t>53.440581, 6.844773</t>
  </si>
  <si>
    <t>https://www.gem.wiki/Van_Merksteijn_International_steel_plant</t>
  </si>
  <si>
    <t>fencing panels, reinforcement products (welded fabric, special mesh, spacers, lattice girders, bars, coils), galvanised wire on coil</t>
  </si>
  <si>
    <t>EAF (# unknown; Danieli)</t>
  </si>
  <si>
    <t>SNL00002</t>
  </si>
  <si>
    <t>Van Merksteijn International steel plant</t>
  </si>
  <si>
    <t>1 EAF (100-tonne; Danieli)</t>
  </si>
  <si>
    <t>SNL00001-1</t>
  </si>
  <si>
    <t>Tata Steel IJmuiden steel plant transition (HIsarna addition)</t>
  </si>
  <si>
    <t>IJmuiden steelworks, Koninklijke Hoogovens, Tata Steel IJmuiden bv BKG 1</t>
  </si>
  <si>
    <t>Tata Steel Ijmuiden BV</t>
  </si>
  <si>
    <t>Wenckebachstraat 1, 1951JZ, Velsen-Noord, Netherlands</t>
  </si>
  <si>
    <t>Velsen-Noord</t>
  </si>
  <si>
    <t>North Holland</t>
  </si>
  <si>
    <t>52.484118, 4.615584</t>
  </si>
  <si>
    <t>https://www.gem.wiki/Tata_Steel_IJmuiden_steel_plant</t>
  </si>
  <si>
    <t>slab, hot and cold rolled coil and coated strip products (galvanised coil and packaging steels)</t>
  </si>
  <si>
    <t>1 DRI plant (HIsarna), EAF (# unknown)</t>
  </si>
  <si>
    <t>Ferrum project</t>
  </si>
  <si>
    <t>SNL00001-3</t>
  </si>
  <si>
    <t>Tata Steel IJmuiden steel plant transition (BF-BOF closure)</t>
  </si>
  <si>
    <t>1 BF</t>
  </si>
  <si>
    <t>SNL00001-2</t>
  </si>
  <si>
    <t>Tata Steel IJmuiden steel plant transition (DRI/EAF addition)</t>
  </si>
  <si>
    <t>DRI plant (Hatch and/or Energiron DRI tech), EAF (# unknown)</t>
  </si>
  <si>
    <t>SNL00001</t>
  </si>
  <si>
    <t>Tata Steel IJmuiden steel plant</t>
  </si>
  <si>
    <t>1 BOF; 2 BF; 2 coke batteries; 1 pellet plant; 1 sinter plant</t>
  </si>
  <si>
    <t>SMK00001</t>
  </si>
  <si>
    <t>Makstil Skopje Steel plant</t>
  </si>
  <si>
    <t>Mines and Iron &amp; Steelworks Skopje</t>
  </si>
  <si>
    <t>Rudnici i Železarnica Skopje</t>
  </si>
  <si>
    <t>Duferco International Trading Holding SA [100%]</t>
  </si>
  <si>
    <t>5037589341 [100%]</t>
  </si>
  <si>
    <t>Makstil AD Skopje</t>
  </si>
  <si>
    <t>Skopje, North Macedonia</t>
  </si>
  <si>
    <t>Skopje</t>
  </si>
  <si>
    <t>North Macedonia</t>
  </si>
  <si>
    <t>42.016228, 21.46605</t>
  </si>
  <si>
    <t>slab</t>
  </si>
  <si>
    <t>SNO00001</t>
  </si>
  <si>
    <t>Celsa Nordic steel plant</t>
  </si>
  <si>
    <t>Celsa Nordic AS</t>
  </si>
  <si>
    <t>Mo Industrial Park, Verkstedløypa, 8626 Mo i Rana, Norway</t>
  </si>
  <si>
    <t>Verkstedløypa</t>
  </si>
  <si>
    <t>Mo i Rana</t>
  </si>
  <si>
    <t>Norway</t>
  </si>
  <si>
    <t>66.311519, 14.167557</t>
  </si>
  <si>
    <t>https://www.gem.wiki/Celsa_Nordic_steel_plant</t>
  </si>
  <si>
    <t>SPL00002</t>
  </si>
  <si>
    <t>ArcelorMittal Kraków steel plant</t>
  </si>
  <si>
    <t>Oddział w Krakowie (Polish)</t>
  </si>
  <si>
    <t>ArcelorMittal Poland S.A. Oddział Kraków, Huta Sendzimira (predecessor), Tadeusz Sendzimir Steelworks (predecessor), Vladimir Lenin Steelworks (predecessor)</t>
  </si>
  <si>
    <t>Arcelormittal Poland SA</t>
  </si>
  <si>
    <t>ul. Ujastek 1, 31-752 Kraków, Poland</t>
  </si>
  <si>
    <t>Kraków</t>
  </si>
  <si>
    <t>Lesser Poland</t>
  </si>
  <si>
    <t>Poland</t>
  </si>
  <si>
    <t>50.083849, 20.096306</t>
  </si>
  <si>
    <t>https://www.gem.wiki/ArcelorMittal_Krak%C3%B3w_steel_plant</t>
  </si>
  <si>
    <t>hot rolled products</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</si>
  <si>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</si>
  <si>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</si>
  <si>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</si>
  <si>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</si>
  <si>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</si>
  <si>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</si>
  <si>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</si>
  <si>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</si>
  <si>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</si>
  <si>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</si>
  <si>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SPL00005</t>
  </si>
  <si>
    <t>Liberty Czestochowa steel plant</t>
  </si>
  <si>
    <t>ISD Huta Czestochowa steel plant</t>
  </si>
  <si>
    <t>Liberty Częstochowa</t>
  </si>
  <si>
    <t>Czestochowa, Poland</t>
  </si>
  <si>
    <t>Częstochowa</t>
  </si>
  <si>
    <t>Silesia</t>
  </si>
  <si>
    <t>50.782614, 19.165566</t>
  </si>
  <si>
    <t>https://www.gem.wiki/ISD_Huta_Czestochowa_steel_plant</t>
  </si>
  <si>
    <t>SPL00001</t>
  </si>
  <si>
    <t>ArcelorMittal Dąbrowa Górnicza steel plant</t>
  </si>
  <si>
    <t>Oddział w Dąbrowie Górniczej (Polish)</t>
  </si>
  <si>
    <t>Huta Katowice, Katowice Steelworks, Mittal Steel Poland (predecessor), Ispat Polska Stal S.A. (predecessor), Polskie Huty Stali S.A. (predecessor)</t>
  </si>
  <si>
    <t>Al. J. Piłsudskiego 92, 41-308 Dąbrowa Górnicza, Poland</t>
  </si>
  <si>
    <t>Dabrowa Gornicza</t>
  </si>
  <si>
    <t>50.342417, 19.285037</t>
  </si>
  <si>
    <t>https://www.gem.wiki/ArcelorMittal_D%C4%85browa_G%C3%B3rnicza_steel_plant</t>
  </si>
  <si>
    <t>coke, sections, wire rod, sheet piles, rails</t>
  </si>
  <si>
    <t>ArcelorMittal Kraków steel plant, which has been closed, but continued to operate coke ovens.</t>
  </si>
  <si>
    <t>SPL00007</t>
  </si>
  <si>
    <t>Weglokoks Ruda Slaska steel plant</t>
  </si>
  <si>
    <t>Huta Pokoje (shared site, different facility)</t>
  </si>
  <si>
    <t>Huta Pokój (shared site, different facility)</t>
  </si>
  <si>
    <t>Weglokoks SA [73.9%]; Huta Pokoj SA [16.6%]; Other [9.6%]</t>
  </si>
  <si>
    <t>4296655046 [73.9%]; 4296277905 [16.6%]; GEM0000000 [9.6%]</t>
  </si>
  <si>
    <t>Weglokoks Stal sp z o o</t>
  </si>
  <si>
    <t>Ruda Śląska, Katowice, Silesia, Poland</t>
  </si>
  <si>
    <t>Ruda Śląska</t>
  </si>
  <si>
    <t>50.289858, 18.874414</t>
  </si>
  <si>
    <t>pipes, billet, hot rolled products</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</si>
  <si>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</si>
  <si>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</si>
  <si>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</si>
  <si>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</si>
  <si>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</si>
  <si>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</si>
  <si>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</si>
  <si>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</si>
  <si>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</si>
  <si>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Polish power producer PGE Obrót has concluded a contract for the sale of energy with CMC Poland in Poland.</t>
  </si>
  <si>
    <t>SPL00008</t>
  </si>
  <si>
    <t>Ferrostal Labedy Gliwice steel plant</t>
  </si>
  <si>
    <t>Cognor Group Gliwice</t>
  </si>
  <si>
    <t>Cognor Holding SA [100%]</t>
  </si>
  <si>
    <t>4295886661 [100%]</t>
  </si>
  <si>
    <t>Ferrostal Labedy Sp z o o</t>
  </si>
  <si>
    <t>44-109 Gliwice, Anny Jagiellonki Street 47, Poland</t>
  </si>
  <si>
    <t>Gliwice</t>
  </si>
  <si>
    <t>Śląskie</t>
  </si>
  <si>
    <t>50.357438, 18.610739</t>
  </si>
  <si>
    <t>ingots; hot rolled products; flat and round bars</t>
  </si>
  <si>
    <t>SPL00004</t>
  </si>
  <si>
    <t>Celsa Huta Ostrowiec steel plant</t>
  </si>
  <si>
    <t>Celsa Huta Ostrowiec Sp z o o</t>
  </si>
  <si>
    <t>ul. Samsonowicza 2, 27-400 Ostrowiec Swietokrzski, Poland</t>
  </si>
  <si>
    <t>Ostrowiec Swietokrzski</t>
  </si>
  <si>
    <t>Świętokrzyskie</t>
  </si>
  <si>
    <t>50.947305, 21.448763</t>
  </si>
  <si>
    <t>https://www.gem.wiki/Celsa_Huta_Ostrowiec_steel_plant</t>
  </si>
  <si>
    <t>bar; rebar</t>
  </si>
  <si>
    <t>SPT00002</t>
  </si>
  <si>
    <t>SN MAIA Siderurgia Nacional steel plant</t>
  </si>
  <si>
    <t>Megasa Maia steel plant</t>
  </si>
  <si>
    <t>Metalurgica Galaica SA [100%]</t>
  </si>
  <si>
    <t>4296572027 [100%]</t>
  </si>
  <si>
    <t>SN MAIA Siderurgia Nacional SA</t>
  </si>
  <si>
    <t>RUA DA SIDERURGIA 4425-393, MAIA Portugal</t>
  </si>
  <si>
    <t>Maia</t>
  </si>
  <si>
    <t>Porto</t>
  </si>
  <si>
    <t>Portugal</t>
  </si>
  <si>
    <t>41.255085, -8.555285</t>
  </si>
  <si>
    <t>https://www.gem.wiki/SN_MAIA_Siderurgia_Nacional_SA</t>
  </si>
  <si>
    <t>SPT00001</t>
  </si>
  <si>
    <t>SN SEIXAL Siderurgia Nacional steel plant</t>
  </si>
  <si>
    <t>Megasa Seixal steel plant</t>
  </si>
  <si>
    <t>SN SEIXAL Siderurgia Nacional SA</t>
  </si>
  <si>
    <t>Avenida Siderurgia Nacional, Paio Pires, 2840-075 Aldeia de Paio Pires, Portugal</t>
  </si>
  <si>
    <t>Aldeia de Paio Pires</t>
  </si>
  <si>
    <t>Setúbal</t>
  </si>
  <si>
    <t>38.616023, -9.068527</t>
  </si>
  <si>
    <t>https://www.gem.wiki/SN_SEIXAL_Siderurgia_Nacional_steel_plant</t>
  </si>
  <si>
    <t>mesh; wire; hot-rolled coils; bars</t>
  </si>
  <si>
    <t>SRO00004</t>
  </si>
  <si>
    <t>Otelu Rosu Steel Plant</t>
  </si>
  <si>
    <t>Sunningwell Steel Polska SA [100%]</t>
  </si>
  <si>
    <t>5076172001 [100%]</t>
  </si>
  <si>
    <t>Laminorul Danube Metallurgical Enterprise</t>
  </si>
  <si>
    <t>GEM0000501</t>
  </si>
  <si>
    <t>Street Mihai Eminescu No. 10, zip code 325700, Otelu Rosu, Caras-Severin County, Romania</t>
  </si>
  <si>
    <t>Otelu Rosu</t>
  </si>
  <si>
    <t>Caras-Severin</t>
  </si>
  <si>
    <t>Romania</t>
  </si>
  <si>
    <t>45.512949, 22.339896</t>
  </si>
  <si>
    <t>https://www.gem.wiki/Otelu_Rosu_Steel_Plant</t>
  </si>
  <si>
    <t>billets; rebar; wire; special steel</t>
  </si>
  <si>
    <t>1 EAF (100-tonnes, Fuchs technology)</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</si>
  <si>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</si>
  <si>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</si>
  <si>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</si>
  <si>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</si>
  <si>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</si>
  <si>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</si>
  <si>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</si>
  <si>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</si>
  <si>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45.293492, 21.902410</t>
  </si>
  <si>
    <t>https://www.gem.wiki/Resita_Iron_%26_Steel_Works</t>
  </si>
  <si>
    <t>heavy rails; rails; plate; wheels; rolled sections; blooms; billets</t>
  </si>
  <si>
    <t>SRO00001-2</t>
  </si>
  <si>
    <t>GFG Liberty Galati steel plant transition (EAF addition)</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</si>
  <si>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</si>
  <si>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</si>
  <si>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</si>
  <si>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</si>
  <si>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</si>
  <si>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</si>
  <si>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</si>
  <si>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</si>
  <si>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2 EAFs (2x160-tonne Consteel technology)</t>
  </si>
  <si>
    <t>SRO00001-3</t>
  </si>
  <si>
    <t>GFG Liberty Galati steel plant transition (BF-BOF closure)</t>
  </si>
  <si>
    <t>2 BOF; 3 BF</t>
  </si>
  <si>
    <t>SRO00001</t>
  </si>
  <si>
    <t>GFG Liberty Galati steel plant</t>
  </si>
  <si>
    <t>3 sinter plants (2 in operation); 2 BOF</t>
  </si>
  <si>
    <t>SRO00001-1</t>
  </si>
  <si>
    <t>GFG Liberty Galati steel plant transition (DRI and EAF addition)</t>
  </si>
  <si>
    <t>DRI plant and EAF (MI.DA Minimill)</t>
  </si>
  <si>
    <t>Planned 180MW solar farm and 20MW wind farm</t>
  </si>
  <si>
    <t>SRO00002</t>
  </si>
  <si>
    <t>ArcelorMittal Hunedoara steel plant</t>
  </si>
  <si>
    <t>ArcelorMittal Hunedoara SA [100%]</t>
  </si>
  <si>
    <t>4296775956 [100%]</t>
  </si>
  <si>
    <t>ArcelorMittal Hunedoara SA</t>
  </si>
  <si>
    <t>DJ 687-Nr. 4 Hunedoara, code 331 111, jud. Hunedoara, Romania</t>
  </si>
  <si>
    <t>Hunedoara</t>
  </si>
  <si>
    <t>45.735183, 22.916270</t>
  </si>
  <si>
    <t>https://www.gem.wiki/ArcelorMittal_Hunedoara_steel_plant</t>
  </si>
  <si>
    <t>long profiles</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</si>
  <si>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</si>
  <si>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</si>
  <si>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</si>
  <si>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</si>
  <si>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</si>
  <si>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</si>
  <si>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</si>
  <si>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</si>
  <si>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</si>
  <si>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https://www.gem.wiki/HBIS_GROUP_Serbia_Iron_%26_Steel_plant_Belgrade</t>
  </si>
  <si>
    <t>hot rolled strip (flat patterned, slit, pickled, pickled slit strip), hot rolled sheet (flat, patterned, pickled sheet), cold rolled (coils, annealed stripe in coils, sheets, slit stripe in coils)</t>
  </si>
  <si>
    <t>3 BOF; 4 sinter plants</t>
  </si>
  <si>
    <t>SRS00002</t>
  </si>
  <si>
    <t>Metalfer Steel Mill Sremska Mitrovica</t>
  </si>
  <si>
    <t>Metalfer Group [100%]</t>
  </si>
  <si>
    <t>GEM0000358 [100%]</t>
  </si>
  <si>
    <t>Metalfer Steel Mill doo Sremska Mitrovica</t>
  </si>
  <si>
    <t>Rumski put 27, 22000 Sremska Mitrovica, Serbia</t>
  </si>
  <si>
    <t>Sremska Mitrovica</t>
  </si>
  <si>
    <t>Vojvodina</t>
  </si>
  <si>
    <t>44.977213, 19.64601</t>
  </si>
  <si>
    <t>https://www.gem.wiki/Metalfer_Steel_Mill_Sremska_Mitrovica</t>
  </si>
  <si>
    <t>rebar; billet; plain round bars</t>
  </si>
  <si>
    <t>Renewable power investment from EBRD</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</si>
  <si>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</si>
  <si>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</si>
  <si>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</si>
  <si>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</si>
  <si>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</si>
  <si>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</si>
  <si>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</si>
  <si>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</si>
  <si>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</si>
  <si>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Slovakia</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</si>
  <si>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</si>
  <si>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</si>
  <si>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</si>
  <si>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4 BOF (in two steel plants)</t>
  </si>
  <si>
    <t>SSK00002</t>
  </si>
  <si>
    <t>Max Aicher Slovakia Steel Mills Strazske</t>
  </si>
  <si>
    <t>SSM</t>
  </si>
  <si>
    <t>Max Aicher GmbH &amp; Co KG</t>
  </si>
  <si>
    <t>PRIEMYSELNA 720, 072 22 Strážske, Slovakia</t>
  </si>
  <si>
    <t>Priemyselna</t>
  </si>
  <si>
    <t>Strazske</t>
  </si>
  <si>
    <t>48.886028, 21.827050</t>
  </si>
  <si>
    <t>https://www.gem.wiki/Max_Aicher_Slovakia_Steel_Mills_Strazske</t>
  </si>
  <si>
    <t>SSI00001</t>
  </si>
  <si>
    <t>SIJ Acroni Jesenice steel plant</t>
  </si>
  <si>
    <t>Jesenice Steelworks (predecessor)</t>
  </si>
  <si>
    <t>KOKS, PAO [100%]</t>
  </si>
  <si>
    <t>4298457465 [100%]</t>
  </si>
  <si>
    <t>Sij Acroni doo</t>
  </si>
  <si>
    <t>Cesta Borisa Kidriča 44, 4270 Jesenice, Slovenija, EU</t>
  </si>
  <si>
    <t>Koroška Bela</t>
  </si>
  <si>
    <t>Jesenice</t>
  </si>
  <si>
    <t>Slovenia</t>
  </si>
  <si>
    <t>46.423994, 14.094645</t>
  </si>
  <si>
    <t>https://www.gem.wiki/SIJ_Acroni_Jesenice_steel_plant</t>
  </si>
  <si>
    <t>flat rolled steel products; plates; hot rolled; cold rolled</t>
  </si>
  <si>
    <t>Investment in site to lower emissions of power sources, but doesn't appear to raise production capacity.</t>
  </si>
  <si>
    <t>SES00008</t>
  </si>
  <si>
    <t>ArcelorMittal Olaberria-Bergara (Olaberria) steel plant</t>
  </si>
  <si>
    <t>Arcelormittal Espana SA</t>
  </si>
  <si>
    <t>ArcelorMittal Asturias (Avilés), Trasona 90, 33400 Avilés, Spain</t>
  </si>
  <si>
    <t>Aviles</t>
  </si>
  <si>
    <t>Asturias</t>
  </si>
  <si>
    <t>Spain</t>
  </si>
  <si>
    <t>43.554741, -5.872590</t>
  </si>
  <si>
    <t>https://www.gem.wiki/ArcelorMittal_Asturias_(Avil%C3%A9s)_steel_plant</t>
  </si>
  <si>
    <t>flat products; galvanized coil; tin plate</t>
  </si>
  <si>
    <t>2 coking plants; 1 BOF</t>
  </si>
  <si>
    <t>SES00001</t>
  </si>
  <si>
    <t>ArcelorMittal Asturias (Gijón) steel plant</t>
  </si>
  <si>
    <t>ArcelorMittal Gijón; ArcelorMittal Espana Gijon</t>
  </si>
  <si>
    <t>ArcelorMittal Asturias (Gijón), Veriña de Abajo 570, 33200 Gijon (Asturias), Spain</t>
  </si>
  <si>
    <t>Gijon</t>
  </si>
  <si>
    <t>43.525092, -5.731926</t>
  </si>
  <si>
    <t>https://www.gem.wiki/ArcelorMittal_Asturias_(Gij%C3%B3n)_steel_plant</t>
  </si>
  <si>
    <t>long plate, wire rod, rail</t>
  </si>
  <si>
    <t>2 sinter plant; 1 BOF</t>
  </si>
  <si>
    <t>SES00001-1</t>
  </si>
  <si>
    <t>ArcelorMittal Asturias (Gijón) steel plant DRI and EAF expansion</t>
  </si>
  <si>
    <t>1 DRI plant (green hydrogen based); 1 EAF (hybrid tech from Hydeal)</t>
  </si>
  <si>
    <t>100% renewable electricity by 2025 with 9.5 GW of solar power installed in HyDeal Espana deal.</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</si>
  <si>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</si>
  <si>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</si>
  <si>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</si>
  <si>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</si>
  <si>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</si>
  <si>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</si>
  <si>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</si>
  <si>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</si>
  <si>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</si>
  <si>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</si>
  <si>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</si>
  <si>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</si>
  <si>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</si>
  <si>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</si>
  <si>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</si>
  <si>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</si>
  <si>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</si>
  <si>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</si>
  <si>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</si>
  <si>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</si>
  <si>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</si>
  <si>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</si>
  <si>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</si>
  <si>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</si>
  <si>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</si>
  <si>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</si>
  <si>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</si>
  <si>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</si>
  <si>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</si>
  <si>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</si>
  <si>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</si>
  <si>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</si>
  <si>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100% renewable</t>
  </si>
  <si>
    <t>1 mtpa of DRI to be delivered from ArcelorMittal Asturias Gijon plant by 2025.</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</si>
  <si>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</si>
  <si>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</si>
  <si>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</si>
  <si>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</si>
  <si>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</si>
  <si>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</si>
  <si>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</si>
  <si>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</si>
  <si>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</si>
  <si>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</si>
  <si>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</si>
  <si>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</si>
  <si>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SES00012</t>
  </si>
  <si>
    <t>Celsa Global Steel Wire Santander plant</t>
  </si>
  <si>
    <t>Global Steel Wire SA</t>
  </si>
  <si>
    <t>Poligono Industrial Nueva Montana S/N, 39011 Santander, Cantabria, Spain</t>
  </si>
  <si>
    <t>Santander</t>
  </si>
  <si>
    <t>Cantabria</t>
  </si>
  <si>
    <t>43.445344, -3.839228</t>
  </si>
  <si>
    <t>https://www.gem.wiki/Celsa_Global_Steel_Wire_Santander_plant</t>
  </si>
  <si>
    <t>wire rod; section; bar</t>
  </si>
  <si>
    <t>SES00016</t>
  </si>
  <si>
    <t>Hydnum Steel Castilla-La Mancha plant</t>
  </si>
  <si>
    <t>Hydnum Holding ApS [100%]</t>
  </si>
  <si>
    <t>5081078476 [100%]</t>
  </si>
  <si>
    <t>Hydnum Oy</t>
  </si>
  <si>
    <t>GEM0000488</t>
  </si>
  <si>
    <t>Puertollano, Ciudad Real, Castile-La Mancha, Spain</t>
  </si>
  <si>
    <t>Puertollano</t>
  </si>
  <si>
    <t>Castilla–La Mancha</t>
  </si>
  <si>
    <t>38.688849, -4.107015</t>
  </si>
  <si>
    <t>SES00010</t>
  </si>
  <si>
    <t>Grupo Gallardo Corrugados Azpeitia steel plant</t>
  </si>
  <si>
    <t>Corrugados Azpeitia SL</t>
  </si>
  <si>
    <t>Errekalde Kalea, 1, Landeta Auzoa, 20730 Azpeitia (Guipúzcoa), Spain</t>
  </si>
  <si>
    <t>Azpeitia</t>
  </si>
  <si>
    <t>Gipuzkoa</t>
  </si>
  <si>
    <t>43.179125, -2.255939</t>
  </si>
  <si>
    <t>https://www.gem.wiki/Grupo_Gallardo_Corrugados_Azpeitia_steel_plant</t>
  </si>
  <si>
    <t>billet; rebar; coil</t>
  </si>
  <si>
    <t>SES00007</t>
  </si>
  <si>
    <t>ArcelorMittal Gipuzkoa (Olaberria)</t>
  </si>
  <si>
    <t>Arcelormittal Olaberria-Bergara SL</t>
  </si>
  <si>
    <t>Ctra. Madrid - Irún Km 417, 20212 Olaberria, Gipuzkoa, Spain</t>
  </si>
  <si>
    <t>Olaberria</t>
  </si>
  <si>
    <t>43.038290, -2.219625</t>
  </si>
  <si>
    <t>https://www.gem.wiki/ArcelorMittal_Olaberria-Bergara_(Olaberria)_steel_plant</t>
  </si>
  <si>
    <t>profiles; blanks; blooms; sections; billets</t>
  </si>
  <si>
    <t>1 EAF (rebuilt in 2005 and 2019)</t>
  </si>
  <si>
    <t>SES00013</t>
  </si>
  <si>
    <t>Megasa Siderúrgica Narón steel plant</t>
  </si>
  <si>
    <t>Megasa Siderurgica SL</t>
  </si>
  <si>
    <t>Narón, Spain</t>
  </si>
  <si>
    <t>Narón</t>
  </si>
  <si>
    <t>La Coruña</t>
  </si>
  <si>
    <t>43.514210, -8.163839</t>
  </si>
  <si>
    <t>https://www.gem.wiki/Megasa_Sider%C3%BArgica_Nar%C3%B3n_steel_plant</t>
  </si>
  <si>
    <t>rebar; coils; rod</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</si>
  <si>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</si>
  <si>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</si>
  <si>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</si>
  <si>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</si>
  <si>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</si>
  <si>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</si>
  <si>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</si>
  <si>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</si>
  <si>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SES00017</t>
  </si>
  <si>
    <t>Celsa Nervacero steel plant</t>
  </si>
  <si>
    <t>Nervacero SA</t>
  </si>
  <si>
    <t>Barrio Ballonti, S/N 48510, Valle de Trapaga (Vizcaya), Spain</t>
  </si>
  <si>
    <t>Vizcaya</t>
  </si>
  <si>
    <t>País Vasco</t>
  </si>
  <si>
    <t>43.30806, -3.026309</t>
  </si>
  <si>
    <t>billet; rebar; bars; tube; coils</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</si>
  <si>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</si>
  <si>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</si>
  <si>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</si>
  <si>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</si>
  <si>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</si>
  <si>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</si>
  <si>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</si>
  <si>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</si>
  <si>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</si>
  <si>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</si>
  <si>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SES00015</t>
  </si>
  <si>
    <t>Sidenor Aceros Especiales Basuri steel plant</t>
  </si>
  <si>
    <t>Sidenor Aceros Especiales SL</t>
  </si>
  <si>
    <t>Barrio Ugarte s/n – 48970 Basauri (Bizkaia), Spain</t>
  </si>
  <si>
    <t>Basauri</t>
  </si>
  <si>
    <t>43.227282, -2.884676</t>
  </si>
  <si>
    <t>https://www.gem.wiki/Sidenor_Aceros_Especiales_Basuri_steel_plant</t>
  </si>
  <si>
    <t>bar; rolled products</t>
  </si>
  <si>
    <t>SES00014</t>
  </si>
  <si>
    <t>Megasider Zaragoza steel plant</t>
  </si>
  <si>
    <t>Megasider Zaragoza SA</t>
  </si>
  <si>
    <t>Zaragoza, Spain</t>
  </si>
  <si>
    <t>Zaragoza</t>
  </si>
  <si>
    <t>41.56988, -0.856566</t>
  </si>
  <si>
    <t>https://www.gem.wiki/Megasider_Zaragoza_steel_plant</t>
  </si>
  <si>
    <t>bar; rebar; sections</t>
  </si>
  <si>
    <t>SSE00006</t>
  </si>
  <si>
    <t>Outokumpu Avesta steel plant</t>
  </si>
  <si>
    <t>Bergsnäsgatan 11, 77422, Avesta, Sweden, P.O. Box 74, Avesta, Sweden</t>
  </si>
  <si>
    <t>Avesta</t>
  </si>
  <si>
    <t>Dalarna</t>
  </si>
  <si>
    <t>Sweden</t>
  </si>
  <si>
    <t>60.148821, 16.172808</t>
  </si>
  <si>
    <t>https://www.gem.wiki/Outokumpu_Avesta_steel_plant</t>
  </si>
  <si>
    <t>plate; cold rolled; hot rolled</t>
  </si>
  <si>
    <t>SSE00003</t>
  </si>
  <si>
    <t>Ovako Smedjebacken steel plant</t>
  </si>
  <si>
    <t>SmeBox</t>
  </si>
  <si>
    <t>Smedjebacken, Sweden</t>
  </si>
  <si>
    <t>Smedjebacken</t>
  </si>
  <si>
    <t>60.135520, 15.414372</t>
  </si>
  <si>
    <t>https://www.gem.wiki/Ovako_Smedjebacken_steel_plant</t>
  </si>
  <si>
    <t>high wear resistance steel, spring steel, micro-alloyed steel</t>
  </si>
  <si>
    <t>3 EAF (began in 1968, 2016, 2017)</t>
  </si>
  <si>
    <t>SSE00005</t>
  </si>
  <si>
    <t>Ovako Hofors steel plant</t>
  </si>
  <si>
    <t>Olof Hjorts väg 2, 813 35 Hofors, Sweden</t>
  </si>
  <si>
    <t>Hofors</t>
  </si>
  <si>
    <t>Gävleborgs</t>
  </si>
  <si>
    <t>60.548682, 16.302815</t>
  </si>
  <si>
    <t>https://www.gem.wiki/Ovako_Hofors_steel_plant</t>
  </si>
  <si>
    <t>billet; tube; ring</t>
  </si>
  <si>
    <t>1 EAF (100-tonne); BF-BOF operation began in 1916 through 1978. EAFs began in 1965.</t>
  </si>
  <si>
    <t>SSE00007</t>
  </si>
  <si>
    <t>H2 Green Steel Boden steel plant</t>
  </si>
  <si>
    <t>H2 Green Steel AB [100%]</t>
  </si>
  <si>
    <t>5081499322 [100%]</t>
  </si>
  <si>
    <t>H2 Green Steel AB</t>
  </si>
  <si>
    <t>Boden Industrial Park, Boden, Norrbotten, Sweden</t>
  </si>
  <si>
    <t>Boden</t>
  </si>
  <si>
    <t>Norrbotten</t>
  </si>
  <si>
    <t>65.805389, 21.759140</t>
  </si>
  <si>
    <t>2 EAF (Paul Wurth/SMS), Midrex DRI plant</t>
  </si>
  <si>
    <t>800 MW Electrolysis plant onsite</t>
  </si>
  <si>
    <t>SSE00007-1</t>
  </si>
  <si>
    <t>H2 Green Steel Boden steel plant expansion</t>
  </si>
  <si>
    <t>EAF (# unknown); DRI plant</t>
  </si>
  <si>
    <t>SSE00008</t>
  </si>
  <si>
    <t>HYBRIT Gallivare sponge iron plant</t>
  </si>
  <si>
    <t>SSAB AB [33.3%]; Luossavaara Kiirunavaara AB [33.3%]; Vattenfall AB [33.3%]</t>
  </si>
  <si>
    <t>4295889873 [33.3%]; 4295890254 [33.3%]; 4295889865 [33.3%]</t>
  </si>
  <si>
    <t>HYBRIT Development AB</t>
  </si>
  <si>
    <t>GEM0000111</t>
  </si>
  <si>
    <t>Gallivare, Sweden</t>
  </si>
  <si>
    <t>Gällivare</t>
  </si>
  <si>
    <t>67.137987, 20.658517</t>
  </si>
  <si>
    <t>fossil-free</t>
  </si>
  <si>
    <t>SSE00008-1</t>
  </si>
  <si>
    <t>HYBRIT Gallivare sponge iron plant EAF expansion</t>
  </si>
  <si>
    <t>SSE00002</t>
  </si>
  <si>
    <t>SSAB Luleå steel plant</t>
  </si>
  <si>
    <t>SE-971 88 Luleå, Sweden</t>
  </si>
  <si>
    <t>Luleå</t>
  </si>
  <si>
    <t>65.559719, 22.219699</t>
  </si>
  <si>
    <t>https://www.gem.wiki/SSAB_Lule%C3%A5_steel_plant</t>
  </si>
  <si>
    <t>slabs; coke; crude iron; cast products</t>
  </si>
  <si>
    <t>SSE00004</t>
  </si>
  <si>
    <t>HYBRIT fossil-free steel demonstration plant</t>
  </si>
  <si>
    <t>65.555531, 22.203334</t>
  </si>
  <si>
    <t>https://www.gem.wiki/HYBRIT_fossil-free_steel_demonstration_plant</t>
  </si>
  <si>
    <t>SSE00001</t>
  </si>
  <si>
    <t>SSAB Oxelösund steel plant</t>
  </si>
  <si>
    <t>SE-613 80 Oxelösund, Sweden</t>
  </si>
  <si>
    <t>Oxelösund</t>
  </si>
  <si>
    <t>Södermanland</t>
  </si>
  <si>
    <t>58.670789, 17.127786</t>
  </si>
  <si>
    <t>https://www.gem.wiki/SSAB_Oxel%C3%B6sund_steel_plant</t>
  </si>
  <si>
    <t>Hardox wear plate, Strenx- high strength structural steel, Armox – protection plate and Toolox – engineering and tool steel; coke</t>
  </si>
  <si>
    <t>SSE00001-1</t>
  </si>
  <si>
    <t>SSAB Oxelösund steel plant EAF replacement</t>
  </si>
  <si>
    <t>SSE00001-2</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</si>
  <si>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</si>
  <si>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</si>
  <si>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</si>
  <si>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</si>
  <si>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</si>
  <si>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</si>
  <si>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</si>
  <si>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</si>
  <si>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</si>
  <si>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</si>
  <si>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STR00026</t>
  </si>
  <si>
    <t>Cebitas steel plant</t>
  </si>
  <si>
    <t>CebitAS Demir Celik Endustrisi AS [100%]</t>
  </si>
  <si>
    <t>4296121405 [100%]</t>
  </si>
  <si>
    <t>CebitAS Demir Celik Endustrisi AS</t>
  </si>
  <si>
    <t>Bozköy Mahallesi 13. Cadde No.8 İzmir, Aliağa, Türkiye</t>
  </si>
  <si>
    <t>İzmir</t>
  </si>
  <si>
    <t>Aliağa</t>
  </si>
  <si>
    <t>Türkiye</t>
  </si>
  <si>
    <t>38.740740, 26.951743</t>
  </si>
  <si>
    <t>https://www.gem.wiki/Cebitas_steel_plant</t>
  </si>
  <si>
    <t>billets; bar</t>
  </si>
  <si>
    <t>STR00015</t>
  </si>
  <si>
    <t>Mescier Iron and Steel Bartin plant</t>
  </si>
  <si>
    <t>MESC; Mescier Demir Çelik</t>
  </si>
  <si>
    <t>Mescier Sirketler Group [100%]</t>
  </si>
  <si>
    <t>GEM0000357 [100%]</t>
  </si>
  <si>
    <t>Mescier Demir Celik</t>
  </si>
  <si>
    <t>GEM0000159</t>
  </si>
  <si>
    <t>Organize Sanayi Bolgesi No.1 74110 Bartin, Türkiye</t>
  </si>
  <si>
    <t>Bartin</t>
  </si>
  <si>
    <t>41.565932, 32.427758</t>
  </si>
  <si>
    <t>https://www.gem.wiki/Mescier_Iron_and_Steel_Bartin_plant</t>
  </si>
  <si>
    <t>equal angles; flat bars; square bars; round bars; IPN; UPN ve IPE</t>
  </si>
  <si>
    <t>1 EAF (began in 2020)</t>
  </si>
  <si>
    <t>STR00025</t>
  </si>
  <si>
    <t>Asil Celik Orhangazi steel plant</t>
  </si>
  <si>
    <t>Diler Holding AS [100%]</t>
  </si>
  <si>
    <t>5074194745 [100%]</t>
  </si>
  <si>
    <t>Asil Celik Sanayi ve Ticaret AS</t>
  </si>
  <si>
    <t>Gemiç Mahallesi Gemiç Sokak No:183 16800, Orhangazi, Bursa, Türkiye</t>
  </si>
  <si>
    <t>Orhangazi</t>
  </si>
  <si>
    <t>Bursa</t>
  </si>
  <si>
    <t>40.427520, 29.270141</t>
  </si>
  <si>
    <t>https://www.gem.wiki/Asil_Celik_Orhangazi_steel_plant</t>
  </si>
  <si>
    <t>square; rectangular; rounds ingots</t>
  </si>
  <si>
    <t>1 EAF (70-tonnes)</t>
  </si>
  <si>
    <t>STR00025-1</t>
  </si>
  <si>
    <t>Asil Celik Orhangazi steel plant EAF expansion</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</si>
  <si>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</si>
  <si>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</si>
  <si>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</si>
  <si>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</si>
  <si>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</si>
  <si>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</si>
  <si>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</si>
  <si>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Türkiye</t>
  </si>
  <si>
    <t>Biga</t>
  </si>
  <si>
    <t>Çanakkale</t>
  </si>
  <si>
    <t>40.441491, 27.137563</t>
  </si>
  <si>
    <t>https://www.gem.wiki/%C4%B0%C3%87DA%C5%9E_Biga_steel_plant</t>
  </si>
  <si>
    <t>alloyed steel, billets, plain and deformed bars, plain and deformed rebar, plain and deformed wire rod, coiled wire rod</t>
  </si>
  <si>
    <t>1 EAF (210-tonne)</t>
  </si>
  <si>
    <t>İÇDAŞ Biga power station</t>
  </si>
  <si>
    <t>STR00007-1</t>
  </si>
  <si>
    <t>İÇDAŞ Biga steel plant EAF expansion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</si>
  <si>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</si>
  <si>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</si>
  <si>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</si>
  <si>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</si>
  <si>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</si>
  <si>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</si>
  <si>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</si>
  <si>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Türkiye</t>
  </si>
  <si>
    <t>İskenderun</t>
  </si>
  <si>
    <t>Hatay</t>
  </si>
  <si>
    <t>36.690115, 36.205739</t>
  </si>
  <si>
    <t>https://www.gem.wiki/Ekinciler_Iron_and_Steel_Iskenderun_plant</t>
  </si>
  <si>
    <t>STR00020</t>
  </si>
  <si>
    <t>Toscelik Iskenderun steel plant</t>
  </si>
  <si>
    <t>Toscelik Profil ve Sac Endustrisi AS</t>
  </si>
  <si>
    <t>Org. San. Böl. Sarıseki, İskenderun, Hatay, Türkiye</t>
  </si>
  <si>
    <t>36.687943, 36.214871</t>
  </si>
  <si>
    <t>https://www.gem.wiki/Toscelik_Iskenderun_steel_plant</t>
  </si>
  <si>
    <t>pipes, box profiles</t>
  </si>
  <si>
    <t>1 EAF (Primetals; began in 2020)</t>
  </si>
  <si>
    <t>STR00021</t>
  </si>
  <si>
    <t>Yazici Iron and Steel Iskenderun plant</t>
  </si>
  <si>
    <t>YAZICI DEMİR ÇELİK SAN. ve TURİZM TİC.A.Ş. (Turkish)</t>
  </si>
  <si>
    <t>Yacizi Demir Celik</t>
  </si>
  <si>
    <t>Yazici Demir Celik Sanayi ve Turizm Ticaret AS</t>
  </si>
  <si>
    <t>Organized Industrial Zone No. 61, 31218 Sariseki-Iskenderun, Türkiye</t>
  </si>
  <si>
    <t>36.685932, 36.206275</t>
  </si>
  <si>
    <t>https://www.gem.wiki/Yazici_Iron_and_Steel_Iskenderun_plant</t>
  </si>
  <si>
    <t>billets, round bars, deformed bars</t>
  </si>
  <si>
    <t>1 EAF (78 MVA AAB DC)</t>
  </si>
  <si>
    <t>Atlas Enerji İskenderun power station</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</si>
  <si>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</si>
  <si>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</si>
  <si>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</si>
  <si>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</si>
  <si>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</si>
  <si>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</si>
  <si>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</si>
  <si>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Türkiye</t>
  </si>
  <si>
    <t>Payas</t>
  </si>
  <si>
    <t>36.735672, 36.204581</t>
  </si>
  <si>
    <t>https://www.gem.wiki/Isdemir_Payas_steel_plant</t>
  </si>
  <si>
    <t>flat products, billet, slab, wire rods, hot rolled sheet and coil, plate</t>
  </si>
  <si>
    <t>STR00014</t>
  </si>
  <si>
    <t>MMK Türkiye Metallurgical Payas plant</t>
  </si>
  <si>
    <t>MMK METALURJİ SAN.TİC. ve LİMAN İŞLT. A.Ş. (Turkish)</t>
  </si>
  <si>
    <t>MMK Metalurgi</t>
  </si>
  <si>
    <t>MMK Metalurji Sanayi Ticaret ve Liman Isletmeciligi AS</t>
  </si>
  <si>
    <t>Özerli mah. Alparslan Türkeş Bulvarı. No.346/91 31600 Dörtyol, Payas, Hatay, Türkiye</t>
  </si>
  <si>
    <t>36.768975, 36.213842</t>
  </si>
  <si>
    <t>https://www.gem.wiki/MMK_Türkiye_Metallurgical_Payas_plant</t>
  </si>
  <si>
    <t>hot rolled sheets, hot rolled coil, pickled products, hot dip galvanized products, galvanized products, cold rolled products, colour coated products, prepainted galvanized products</t>
  </si>
  <si>
    <t>STR00016</t>
  </si>
  <si>
    <t>Aba Iron and Steel Payas plant</t>
  </si>
  <si>
    <t>ABA DEMİR ÇELİK (Turkish)</t>
  </si>
  <si>
    <t>EEY Iron and Steel, Nursan Steek Payas Plant (predecessor), Nursan Metallurgy</t>
  </si>
  <si>
    <t>Eşrefoğlu Holding [100%]</t>
  </si>
  <si>
    <t>GEM0000549 [100%]</t>
  </si>
  <si>
    <t>ABA Çelik Demir AŞ</t>
  </si>
  <si>
    <t>GEM0000503</t>
  </si>
  <si>
    <t>3 Sanayi Bolgesi Sincan, Payas, Hatay, 31900 Türkiye</t>
  </si>
  <si>
    <t>36.747413, 36.217330</t>
  </si>
  <si>
    <t>https://www.gem.wiki/Aba_Iron_and_Steel_Payas_plant</t>
  </si>
  <si>
    <t>STR00024</t>
  </si>
  <si>
    <t>Koc Metallurgical Payas plant</t>
  </si>
  <si>
    <t>Koç Metalurji A.Ş. (Turkish), Koç Çelik (Turkish, predecessor)</t>
  </si>
  <si>
    <t>Koc Steel (predecessor)</t>
  </si>
  <si>
    <t>Koc Metalurji AS [100%]</t>
  </si>
  <si>
    <t>5080034375 [100%]</t>
  </si>
  <si>
    <t>Koc Metalurji AS</t>
  </si>
  <si>
    <t>Organize Sanayi Bölgesi Metal Street, No: 5/31900 Payas, Hatay, Türkiye</t>
  </si>
  <si>
    <t>36.747538, 36.217172</t>
  </si>
  <si>
    <t>https://www.gem.wiki/Koc_Metallurgical_Payas_plant</t>
  </si>
  <si>
    <t>pig iron</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</si>
  <si>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</si>
  <si>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</si>
  <si>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</si>
  <si>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</si>
  <si>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</si>
  <si>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</si>
  <si>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</si>
  <si>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Türkiye</t>
  </si>
  <si>
    <t>38.728005, 26.940095</t>
  </si>
  <si>
    <t>https://www.gem.wiki/Ege_Steel_Aliaga_plant</t>
  </si>
  <si>
    <t>İzdemir Enerji power station</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</si>
  <si>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</si>
  <si>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</si>
  <si>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</si>
  <si>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</si>
  <si>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</si>
  <si>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</si>
  <si>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</si>
  <si>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Türkiye</t>
  </si>
  <si>
    <t>38.751462, 26.950172</t>
  </si>
  <si>
    <t>https://www.gem.wiki/Habas_Aliaga_steel_plant</t>
  </si>
  <si>
    <t>billet, slab, deformed bar, wire rod, hot rolled coil</t>
  </si>
  <si>
    <t>3 EAF</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</si>
  <si>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</si>
  <si>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</si>
  <si>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</si>
  <si>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</si>
  <si>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</si>
  <si>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</si>
  <si>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</si>
  <si>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Türkiye</t>
  </si>
  <si>
    <t>38.739596, 26.929091</t>
  </si>
  <si>
    <t>https://www.gem.wiki/%C4%B0D%C3%87_Izdemir_Aliaga_steel_plant</t>
  </si>
  <si>
    <t>billets, plain or deformed bars, plain or deformed rebar, sections and profiles (I beams, H beams, U channels, equal angles, unequal angles, bulb flat)</t>
  </si>
  <si>
    <t>1 EAF (150-tonne, 120 MVA)</t>
  </si>
  <si>
    <t>STR00017</t>
  </si>
  <si>
    <t>Ozkan Iron and Steel Aliaga plant</t>
  </si>
  <si>
    <t>ÖZKAN DEMİR ÇELİK SANAYİ A.Ş. (Turkish)</t>
  </si>
  <si>
    <t>Ozkan Demir Celik Sanayi AS [100%]</t>
  </si>
  <si>
    <t>4298248394 [100%]</t>
  </si>
  <si>
    <t>Ozkan Demir Celik Sanayi AS</t>
  </si>
  <si>
    <t>Bozköy Köyü 13. Cad. 35800 Aliağa, İzmir, Türkiye</t>
  </si>
  <si>
    <t>38.737005, 26.950824</t>
  </si>
  <si>
    <t>https://www.gem.wiki/Ozkan_Iron_and_Steel_Aliaga_plant</t>
  </si>
  <si>
    <t>profiles, equal and unequal angles, bulb flat, H beams, ribbed plates, flat, wide flat, round bar, square bar, special profiles, crane rails, railway</t>
  </si>
  <si>
    <t>STR00008-1</t>
  </si>
  <si>
    <t>İDÇ Izdemir Aliaga steel plant EAF expansion</t>
  </si>
  <si>
    <t>1 EAF (Badische Stahl Engineering GBMH)</t>
  </si>
  <si>
    <t>STR00028</t>
  </si>
  <si>
    <t>Kardemir Celik Sanayi Izmir steel plant</t>
  </si>
  <si>
    <t>Çelikhane Entegre Üretim Tesisi</t>
  </si>
  <si>
    <t>Kardemir Karabuk Demir Celik Sanayi ve Ticaret AS [100%]</t>
  </si>
  <si>
    <t>4295893561 [100%]</t>
  </si>
  <si>
    <t>Kardemir Karabuk Demir Celik Sanayi ve Ticaret AS</t>
  </si>
  <si>
    <t>Bozköy Mh. 2. Cadde No:24 Aliağa, İzmir, Türkiye</t>
  </si>
  <si>
    <t>38.743652, 26.964746</t>
  </si>
  <si>
    <t>1 EAF (began 2022)</t>
  </si>
  <si>
    <t>STR00011</t>
  </si>
  <si>
    <t>Kardemir Merkez steel plant</t>
  </si>
  <si>
    <t>KARDEMİR KARABÜK DEMİR ÇELİK SAN. ve TİC.A.Ş. (Turkish)</t>
  </si>
  <si>
    <t>Karabük Demir Çelik Fabrikaları, Karabük Iron and Steel Works</t>
  </si>
  <si>
    <t>Fabrika Sahası 78170 Merkez, Karabük, Türkiye</t>
  </si>
  <si>
    <t>Merkez</t>
  </si>
  <si>
    <t>Karabük</t>
  </si>
  <si>
    <t>41.180307, 32.634343</t>
  </si>
  <si>
    <t>https://www.gem.wiki/Kardemir_Merkez_steel_plant</t>
  </si>
  <si>
    <t>wire rods, railway rails, heavy profiles, rebar, round bars, billets, pig iron, coke, blast furnace slag, bloom, beam blanks, equal angles, unequal angles, GI profile, bar in coil</t>
  </si>
  <si>
    <t>2 coking plants; 2 sinter plants; BOF (# unknown)</t>
  </si>
  <si>
    <t>hydroelectric power plant and power plant on site, supplies 65% of own electricity from process gases</t>
  </si>
  <si>
    <t>STR00013</t>
  </si>
  <si>
    <t>Kroman Steel Darica plant</t>
  </si>
  <si>
    <t>KROMAN ÇELİK SANAYİ A.Ş. (Turkish)</t>
  </si>
  <si>
    <t>Kroman Celik</t>
  </si>
  <si>
    <t>Yucel Boru ve Profil Endustrisi AS [100%]</t>
  </si>
  <si>
    <t>4298250858 [100%]</t>
  </si>
  <si>
    <t>Kroman Celik Sanayii AS</t>
  </si>
  <si>
    <t>Emek Mah. Aşıroğlu Cad. No:155 Darıca, Kocaeli, Türkiye</t>
  </si>
  <si>
    <t>Darıca</t>
  </si>
  <si>
    <t>Kocaeli</t>
  </si>
  <si>
    <t>40.801101, 29.374115</t>
  </si>
  <si>
    <t>https://www.gem.wiki/Kroman_Steel_Darica_plant</t>
  </si>
  <si>
    <t>rebar, plain and deformed wire rod, ribbed wire rod, spooler, profiles, aggregate, billet, angles, smooth rounds</t>
  </si>
  <si>
    <t>3 EAF (2x100-tonne, 1x150-tonne)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</si>
  <si>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</si>
  <si>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</si>
  <si>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</si>
  <si>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</si>
  <si>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</si>
  <si>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</si>
  <si>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Türkiye</t>
  </si>
  <si>
    <t>Dilovası</t>
  </si>
  <si>
    <t>40.768409, 29.529979</t>
  </si>
  <si>
    <t>https://www.gem.wiki/Colakoglu_Metallurgical_Dilovasi_plant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</si>
  <si>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</si>
  <si>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</si>
  <si>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</si>
  <si>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</si>
  <si>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</si>
  <si>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</si>
  <si>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</si>
  <si>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Demir Celik Endustri ve Ticaret AS</t>
  </si>
  <si>
    <t>Dilovası OSB 1.Kısım, Dicle Cad. D: 30, 41455 Dilovasi Gebze, Kocaeli, Türkiye</t>
  </si>
  <si>
    <t>40.783161, 29.533568</t>
  </si>
  <si>
    <t>https://www.gem.wiki/Diler_Iron_and_Steel_Dilovasi_plant</t>
  </si>
  <si>
    <t>1 EAF (100 MVA Fuchs Finger Shaft)</t>
  </si>
  <si>
    <t>Atlas iskenderun CPP</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</si>
  <si>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</si>
  <si>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</si>
  <si>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</si>
  <si>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</si>
  <si>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</si>
  <si>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</si>
  <si>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</si>
  <si>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</si>
  <si>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Türkiye</t>
  </si>
  <si>
    <t>40.800833, 29.512008</t>
  </si>
  <si>
    <t>https://www.gem.wiki/Siddik_Kardesler_Dilovasi_steel_plant</t>
  </si>
  <si>
    <t>billet, rolled bar</t>
  </si>
  <si>
    <t>1 EAF (60-tonne)</t>
  </si>
  <si>
    <t>STR00012</t>
  </si>
  <si>
    <t>Koc Metallurgical Toprakkale plant</t>
  </si>
  <si>
    <t>Osmaniye Organize Sanayi Bölgesi Büyüktüysüz mh. Ali İlbeyli cd. No:17 Toprakkale/Osmaniye, Türkiye</t>
  </si>
  <si>
    <t>Toprakkale</t>
  </si>
  <si>
    <t>Osmaniye</t>
  </si>
  <si>
    <t>37.014880, 36.104416</t>
  </si>
  <si>
    <t>https://www.gem.wiki/Koc_Metallurgical_Toprakkale_plant</t>
  </si>
  <si>
    <t>1 EAF (100-tonne, 100 MVA)</t>
  </si>
  <si>
    <t>STR00019</t>
  </si>
  <si>
    <t>Toscelik Toprakkale steel plant</t>
  </si>
  <si>
    <t>TOSÇELİK PROFİL VE SAC END. A.Ş. (Turkish)</t>
  </si>
  <si>
    <t>Tosyali Iron and Steel</t>
  </si>
  <si>
    <t>Osmaniye Organize Sanayi Bölgesi Fuat Tosyalı Caddesi Nu :19, 80950 Büyüktüysüz Köyü, Toprakkale, Osmaniye, Türkiye</t>
  </si>
  <si>
    <t>37.016956, 36.109110</t>
  </si>
  <si>
    <t>https://www.gem.wiki/Toscelik_Toprakkale_steel_plant</t>
  </si>
  <si>
    <t>micro alloyed steels, coil, pipes, profiles, billet, hot-rolled coil</t>
  </si>
  <si>
    <t>1 EAF (180-tonne)</t>
  </si>
  <si>
    <t>Tosyalı İskenderun power station</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</si>
  <si>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</si>
  <si>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</si>
  <si>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</si>
  <si>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</si>
  <si>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</si>
  <si>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</si>
  <si>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</si>
  <si>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Türkiye</t>
  </si>
  <si>
    <t>37.016498, 36.095126</t>
  </si>
  <si>
    <t>https://www.gem.wiki/Bastug_Metallurgical_Toprakkale_plant</t>
  </si>
  <si>
    <t>bloom, billet, beam, beam blank</t>
  </si>
  <si>
    <t>1 EAF (160-tonne, Fuchs)</t>
  </si>
  <si>
    <t>Baştuğ Transformer Center</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</si>
  <si>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</si>
  <si>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</si>
  <si>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</si>
  <si>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</si>
  <si>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</si>
  <si>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</si>
  <si>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</si>
  <si>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Türkiye</t>
  </si>
  <si>
    <t>Tekkeköy</t>
  </si>
  <si>
    <t>Samsun</t>
  </si>
  <si>
    <t>41.241199, 36.442055</t>
  </si>
  <si>
    <t>https://www.gem.wiki/Yesilyurt_Iron_and_Steel_Tekkekoy_plant</t>
  </si>
  <si>
    <t>1 EAF (100-tonne, UHP type)</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</si>
  <si>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</si>
  <si>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</si>
  <si>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</si>
  <si>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</si>
  <si>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</si>
  <si>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</si>
  <si>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</si>
  <si>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Türkiye</t>
  </si>
  <si>
    <t>Ereğlisi</t>
  </si>
  <si>
    <t>Tekirdağ</t>
  </si>
  <si>
    <t>41.015222, 27.959978</t>
  </si>
  <si>
    <t>https://www.gem.wiki/Kaptan_Ereglisi_steel_plant</t>
  </si>
  <si>
    <t>billet, round and deformed bars, square bars, flat bars, equal angles</t>
  </si>
  <si>
    <t>1 EAF (120-tonne, 125 MVA SMS Demag)</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</si>
  <si>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</si>
  <si>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</si>
  <si>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</si>
  <si>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</si>
  <si>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</si>
  <si>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</si>
  <si>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</si>
  <si>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Türkiye</t>
  </si>
  <si>
    <t>Ereğli</t>
  </si>
  <si>
    <t>Zonguldak</t>
  </si>
  <si>
    <t>41.261469, 31.420106</t>
  </si>
  <si>
    <t>https://www.gem.wiki/Erdemir_Eregli_steel_plant</t>
  </si>
  <si>
    <t>hot and cold rolled, plates, tin, chromium, zinc coated flat steel</t>
  </si>
  <si>
    <t>SUA00007</t>
  </si>
  <si>
    <t>DCH Dnipro Metallurgical Plant</t>
  </si>
  <si>
    <t>Днепровский МЗ (Russian)</t>
  </si>
  <si>
    <t>DCH Steel; Dniprovsky Metallurgical Plant, PJSC; DMZ; DMZP; Dneprovsk (Petrovsky) Steel; Dnipro Metallurgy Plant; Dniprovsky Metalurgiiny Zavod, PRAT</t>
  </si>
  <si>
    <t>Дніпровський металургійний завод DCH Steel (Ukrainian); Дніпровський МЗ (Ukranian); ДМЗ (Russian); Днепропетровский металлургический завод им. Петровского (Russian, predecessor); Днепровский метзавод (Russian)</t>
  </si>
  <si>
    <t>DCH Investment UA Ltd [100%]</t>
  </si>
  <si>
    <t>5051781023 [100%]</t>
  </si>
  <si>
    <t>Evraz DMZ im. Petrovs'koho PrAT</t>
  </si>
  <si>
    <t>Bud. 3, Vul. Mayakovskogo, Dnipro, Dnipropetrovsk oblast, Ukraine, 49064</t>
  </si>
  <si>
    <t>Dnipro</t>
  </si>
  <si>
    <t>Dnipropetrovsk</t>
  </si>
  <si>
    <t>Ukraine</t>
  </si>
  <si>
    <t>48.480790, 34.978097</t>
  </si>
  <si>
    <t>https://www.gem.wiki/DCH_Dnipro_Metallurgical_Plant</t>
  </si>
  <si>
    <t>square billets; channels; angles; rails</t>
  </si>
  <si>
    <t>transport</t>
  </si>
  <si>
    <t>coking plant (4 batteries); 3 BOF</t>
  </si>
  <si>
    <t>SUA00011</t>
  </si>
  <si>
    <t>Interpipe Steel Plant</t>
  </si>
  <si>
    <t>Интерпайп Сталь (Russian)</t>
  </si>
  <si>
    <t>NTRP (predecessor); Nizhnedneprovsk Tube (predecessor); "MP "DNEPROSTEEL" LLC</t>
  </si>
  <si>
    <t>Сталеплавильный комплекс "Интерпайп сталь"' (Russian); Электросталеплавильный комплекс "Днепросталь" (predecessor); ОАО «ИНТЕРПАЙП НТЗ» (predecessor)</t>
  </si>
  <si>
    <t>Interpipe Ukraina TOV [100%]</t>
  </si>
  <si>
    <t>5000004693 [100%]</t>
  </si>
  <si>
    <t>Metalurhiinyi Zavod Dniprostal' TOV</t>
  </si>
  <si>
    <t>Vynokurova St, 4, Dnipro, Dnipropetrovsk, Ukraine, 49000</t>
  </si>
  <si>
    <t>48.492146, 35.092673</t>
  </si>
  <si>
    <t>https://www.gem.wiki/Interpipe_Nyzhnyodniprovskyi_Tube_Rolling_Plant</t>
  </si>
  <si>
    <t>round billet</t>
  </si>
  <si>
    <t>1 EAF (186-tonne)</t>
  </si>
  <si>
    <t>SUA00005</t>
  </si>
  <si>
    <t>Metallurgical Plant Kametstal</t>
  </si>
  <si>
    <t>Металлургический комбинат «Каметсталь» (Russian)</t>
  </si>
  <si>
    <t>Dniprovsky Metallurgical Combine; Dniprovsky Iron and Steel Works; DMK; DIISW; Dneprovsk Integrated Iron &amp; Steel; DMKD; Dnieper Metallurgical Combine; Dniprovskiy Metalurgiinyi Kombinat, PAT; Dneprovsky Iron &amp; Steel Integrated Works, PJSC; PJSC "DMK" (all predecessors)</t>
  </si>
  <si>
    <t>Дніпровський МК (Ukrainian, predecessor); Днепровский МК (Russian, predecessor); ДМК (Russian, predecessor); Днепровский меткомбинат (Russian, predecessor); Дніпровський металургійний комбінат (Ukrainian, predecessor); Днепровский металлургический комбинат имени Дзержинского (Russian, predecessor)</t>
  </si>
  <si>
    <t>SCM Holdings Ltd [71.2%]; SMART [23.8%]; Other [5%]</t>
  </si>
  <si>
    <t>5037839870 [71.2%]; GEM0000392 [23.8%]; GEM0000000 [5%]</t>
  </si>
  <si>
    <t>Dniprovs'kyi Metalurhiinyi Kombinat PAT</t>
  </si>
  <si>
    <t>Svobody Ave, 1А, Kamianske, Dnipropetrovsk Oblast, Ukraine, 51900</t>
  </si>
  <si>
    <t>Kamianske</t>
  </si>
  <si>
    <t>48.528019, 34.640915</t>
  </si>
  <si>
    <t>https://www.gem.wiki/Dniprovskiy_Metallurgical_Plant</t>
  </si>
  <si>
    <t>square billets; wire rods; rails; pipe; gridning balls; circles; shaped profile</t>
  </si>
  <si>
    <t>sinter plant (6 machines, 450m2 total); 2 BOF (2x250-tonne)</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</si>
  <si>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</si>
  <si>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</si>
  <si>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</si>
  <si>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</si>
  <si>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АрселорМиттал Кривой Рог (Russian)</t>
  </si>
  <si>
    <t>ArcelorMittal Kryvyi Rih PAT</t>
  </si>
  <si>
    <t>Kryvorizhstal St. (Ordzhonikidze), 1, Kryvyi Rih, Dnepropetrovsk region, Ukraine, 50095</t>
  </si>
  <si>
    <t>Kryvyi Rih</t>
  </si>
  <si>
    <t>47.874411, 33.392993</t>
  </si>
  <si>
    <t>https://www.gem.wiki/ArcelorMittal_Kryvyi_Rih_steel_plant</t>
  </si>
  <si>
    <t>billet; rebar; wire rod; section; shaped products; merchant bars: rounds, squares and strips; sinter; coke</t>
  </si>
  <si>
    <t>BF, BOF, OHF</t>
  </si>
  <si>
    <t>coking plant (10 batteries, 1-4 operating, begain in 1997); sinter plant; BOF (# unknown), 1 converter (35-tonne, began in 1957); 1 OHF#1 (600-tonne, began in 1960)</t>
  </si>
  <si>
    <t>Central power plant on site</t>
  </si>
  <si>
    <t>Has iron ore underground mining office, open-pit mining on site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</si>
  <si>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</si>
  <si>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</si>
  <si>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</si>
  <si>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</si>
  <si>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</si>
  <si>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</si>
  <si>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</si>
  <si>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</si>
  <si>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</si>
  <si>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</si>
  <si>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Donetsk</t>
  </si>
  <si>
    <t>47.982276, 37.810634</t>
  </si>
  <si>
    <t>https://www.gem.wiki/Yuzovsky_Metallurgical_Plant</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</si>
  <si>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</si>
  <si>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</si>
  <si>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</si>
  <si>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</si>
  <si>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</si>
  <si>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Southern Mining And Processing Complex [100%]</t>
  </si>
  <si>
    <t>5001424076 [100%]</t>
  </si>
  <si>
    <t>Donets'kstal'-metalurhiinyi zavod PrAT</t>
  </si>
  <si>
    <t>https://www.gem.wiki/Donetsksteel_Metallurgical_Plant</t>
  </si>
  <si>
    <t>BOF 1 (dismantled in 2021); BOF 2 (dismantling was in progress in 2021, BOF not operating); OHF (shut down in 2012); EAF (mothballed as of May 2021, 120-tonne)</t>
  </si>
  <si>
    <t>SUA00006-1</t>
  </si>
  <si>
    <t>Donetsksteel Metallurgical Plant EAF expansion</t>
  </si>
  <si>
    <t>EAF (DSP-150) (under construction) (capacity either 1500 or 1800 TTPA)</t>
  </si>
  <si>
    <t>SUA00006-2</t>
  </si>
  <si>
    <t>Donetsksteel Metallurgical Plant EAF closure</t>
  </si>
  <si>
    <t>EAF (120-tonne) (mothballed in 2021)</t>
  </si>
  <si>
    <t>SUA00009</t>
  </si>
  <si>
    <t>Makiivka Branch Yenakiieve Iron &amp; Steel Works</t>
  </si>
  <si>
    <t>Макеевский металлургический завод (Russian)</t>
  </si>
  <si>
    <t>Makeyevky Iron &amp; Steel; PJSC "Makiivka Steel"</t>
  </si>
  <si>
    <t>Макіївська філія ПАТ ЄМЗ (Ukrainian); Макеевский филиал ПАО "ЕМЗ" (Russian); Макеевский филиал Енакиевского металлургического завода (Russian); Макеевский металлургический завод ЗАО «Внешторгсервис», филиал №3 (predecessor);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t>
  </si>
  <si>
    <t>Yenakiievs'kyi Metalurhiinyi Zavod PrAT</t>
  </si>
  <si>
    <t>Metalurhiina St, 47, Makiivka, Donetsk oblast, Ukraine, 86100</t>
  </si>
  <si>
    <t>Makiivka</t>
  </si>
  <si>
    <t>48.058542, 37.953262</t>
  </si>
  <si>
    <t>https://www.gem.wiki/Makiivka_Branch_Yenakiieve_Iron_%26_Steel_Works</t>
  </si>
  <si>
    <t>BOF (# unknown, mothballed)</t>
  </si>
  <si>
    <t>SUA00003</t>
  </si>
  <si>
    <t>Azovstal Iron &amp; Steel Works</t>
  </si>
  <si>
    <t>Металургійній Комбінат "Азовсталь" (Ukranian)</t>
  </si>
  <si>
    <t>Azovstal Iron and Steel Works PJSC</t>
  </si>
  <si>
    <t>Металлургический Комбинат "Азовсталь" (Russian)</t>
  </si>
  <si>
    <t>MK Azovstal' PrAT</t>
  </si>
  <si>
    <t>Leporskogo St. 1, Mariupol, Ukraine, 87500</t>
  </si>
  <si>
    <t>Mariupol</t>
  </si>
  <si>
    <t>47.100396, 37.595944</t>
  </si>
  <si>
    <t>https://www.gem.wiki/Azovstal_Iron_%26_Steel_Works</t>
  </si>
  <si>
    <t>slabs; large diameter pipe; hot-rolled heavy plates; rail</t>
  </si>
  <si>
    <t>coking plant (3 batteries); 2 BOF (2x350-tonne)</t>
  </si>
  <si>
    <t>SUA00010</t>
  </si>
  <si>
    <t>Metinvest 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</si>
  <si>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</si>
  <si>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</si>
  <si>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</si>
  <si>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</si>
  <si>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</si>
  <si>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</si>
  <si>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</si>
  <si>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</si>
  <si>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3 BOF (160-tonne); 6 (retired) OHF (1 650-tonne OHF, 2 900-tonne OHF) retired in 2015</t>
  </si>
  <si>
    <t>SUA00010-1</t>
  </si>
  <si>
    <t>Metinvest Ilyich Iron &amp; Steel Works OHF closure</t>
  </si>
  <si>
    <t>6 (retired) OHF (1 650-tonne OHF, 2 900-tonne OHF) retired in 2015</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</si>
  <si>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</si>
  <si>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</si>
  <si>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</si>
  <si>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</si>
  <si>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</si>
  <si>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Metallurgov Ave, 9, Yenakijeve, Donetsk Oblast, Ukraine, 86402</t>
  </si>
  <si>
    <t>Yenakiieve</t>
  </si>
  <si>
    <t>48.220502, 38.228626</t>
  </si>
  <si>
    <t>https://www.gem.wiki/Yenakiieve_Iron_%26_Steel_Works</t>
  </si>
  <si>
    <t>square billets; rebar; wire rods; channels; angles; beams</t>
  </si>
  <si>
    <t>sinter plant; 3 BOF</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</si>
  <si>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</si>
  <si>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</si>
  <si>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</si>
  <si>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</si>
  <si>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</si>
  <si>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Alchevs'kyi Metalurhiinyi Kombinat PAT</t>
  </si>
  <si>
    <t>Schmidt St. 4, Alchevsk, Luhansk oblast, Ukraine, 94200</t>
  </si>
  <si>
    <t>Alchevsk</t>
  </si>
  <si>
    <t>Luhansk</t>
  </si>
  <si>
    <t>Шмидта ул. 4, Alchevs'k, Луганская, Ukraine, 94200</t>
  </si>
  <si>
    <t>48.478111, 38.770787</t>
  </si>
  <si>
    <t>https://www.gem.wiki/Alchevsk_Iron_%26_Steel_plant</t>
  </si>
  <si>
    <t>slabs; square billets; structural shapes</t>
  </si>
  <si>
    <t>coking plant (6 batteries); sinter plant (6 machines); 2 BOF; OHF (mothballed)</t>
  </si>
  <si>
    <t>SUA00013</t>
  </si>
  <si>
    <t>Metinvest EAF steel plant</t>
  </si>
  <si>
    <t>Metinvest BV</t>
  </si>
  <si>
    <t>unknown, Ukraine</t>
  </si>
  <si>
    <t>49.039389, 31.332628</t>
  </si>
  <si>
    <t>SUA00012</t>
  </si>
  <si>
    <t>Metinvest Zaporizhstal steel plant</t>
  </si>
  <si>
    <t>Металлургический комбинат "Запорожсталь" (Russian)</t>
  </si>
  <si>
    <t>Zaporizhstal Integrated Iron &amp; Steel Works (P)JSC; Zaporizhstal Iron &amp; Steel Works PJSC</t>
  </si>
  <si>
    <t>ПАО Запорожсталь (Russian); ПАТ Запоріжсталь (Ukranian)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</si>
  <si>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</si>
  <si>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</si>
  <si>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</si>
  <si>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</si>
  <si>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</si>
  <si>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</si>
  <si>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</si>
  <si>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</si>
  <si>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tools and machinery; transport</t>
  </si>
  <si>
    <t>BF, OHF</t>
  </si>
  <si>
    <t>sinter plant (rebuilt in 2013, 6 machines); 7 OHF (OHF#1 and OHF#2 (began in 1935)); 1 THF (began in 1974); new 3200 TTPA BOF (proposed, 2022)</t>
  </si>
  <si>
    <t>SUA00012-1</t>
  </si>
  <si>
    <t>Metinvest Zaporizhstal steel plant BOF expansion</t>
  </si>
  <si>
    <t>new 3200 TTPA BOF (proposed, 2022)</t>
  </si>
  <si>
    <t>SGB00002</t>
  </si>
  <si>
    <t>British Steel Scunthorpe plant</t>
  </si>
  <si>
    <t>Scunthorpe Steelworks, Appleby-Frodingham Steel Co (predecessor), Normanby Park works (predecessor), Redbourn Hill Ironworks (predecessor)</t>
  </si>
  <si>
    <t>British Steel Ltd</t>
  </si>
  <si>
    <t>Brigg Road, Scunthorpe, North Lincolnshire, DN16 1BP United Kingdom</t>
  </si>
  <si>
    <t>North Lincolnshire</t>
  </si>
  <si>
    <t>England</t>
  </si>
  <si>
    <t>United Kingdom</t>
  </si>
  <si>
    <t>53.580827, -0.616509</t>
  </si>
  <si>
    <t>https://www.gem.wiki/British_Steel_Scunthorpe_plant</t>
  </si>
  <si>
    <t>slab; blooms; rolled products</t>
  </si>
  <si>
    <t>3 BOF (3x330-tonne); coke ovens (planned closure for 2023)</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</si>
  <si>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</si>
  <si>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</si>
  <si>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</si>
  <si>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</si>
  <si>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</si>
  <si>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</si>
  <si>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</si>
  <si>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</si>
  <si>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SGB00004-1</t>
  </si>
  <si>
    <t>GFG Liberty Steel Rotherham plant EAF expansion</t>
  </si>
  <si>
    <t>SGB00006</t>
  </si>
  <si>
    <t>Marcegaglia Sheffield steel plant</t>
  </si>
  <si>
    <t>Outokumpu Sheffield SMACC steel plant (predecessor)</t>
  </si>
  <si>
    <t>FORSIDERA SPA(MARCEGAGLIA SPA)</t>
  </si>
  <si>
    <t>Europa Link, S9 1TZ, Sheffield, United Kingdom, P.O. Box 161 Sheffield, United Kingdom</t>
  </si>
  <si>
    <t>Sheffield</t>
  </si>
  <si>
    <t>53.399598, -1.395818</t>
  </si>
  <si>
    <t>https://www.gem.wiki/Outokumpu_Sheffield_SMACC_steel_plant</t>
  </si>
  <si>
    <t>slabs; blooms; billets; ingots</t>
  </si>
  <si>
    <t>SGB00003</t>
  </si>
  <si>
    <t>Celsa Steel UK Cardiff plant</t>
  </si>
  <si>
    <t>Celsa Steel Castle Works; Celsa Steel UK melt-shop</t>
  </si>
  <si>
    <t>Celsa Steel (UK) Ltd</t>
  </si>
  <si>
    <t>Building 58, Castle Works, East Moors Road, Cardiff, CF24 5NN, United Kingdom</t>
  </si>
  <si>
    <t>Cardiff</t>
  </si>
  <si>
    <t>Wales</t>
  </si>
  <si>
    <t>51.472502, -3.157583</t>
  </si>
  <si>
    <t>https://www.gem.wiki/Celsa_Steel_UK_Cardiff_plant</t>
  </si>
  <si>
    <t>rebar, wire rod, merchant bar, light sections, billet</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</si>
  <si>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</si>
  <si>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</si>
  <si>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</si>
  <si>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</si>
  <si>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</si>
  <si>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</si>
  <si>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</si>
  <si>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2 EAF (500 ttpa each), one operational</t>
  </si>
  <si>
    <t>SGB00001</t>
  </si>
  <si>
    <t>Tata Steel Port Talbot steel plant</t>
  </si>
  <si>
    <t>Port Talbot steelworks</t>
  </si>
  <si>
    <t>Tata Steel UK Ltd</t>
  </si>
  <si>
    <t>Tata Steel Strip Products UK, Port Talbot Works, PO Box 42, Port Talbot, South Wales SA13 2NG, United Kingdom</t>
  </si>
  <si>
    <t>Port Talbot</t>
  </si>
  <si>
    <t>51.577368, -3.783013</t>
  </si>
  <si>
    <t>https://www.gem.wiki/Tata_Steel_Port_Talbot_steel_plant</t>
  </si>
  <si>
    <t>slab, hot rolled, cold rolled and galvanised coil</t>
  </si>
  <si>
    <t>SBH00001</t>
  </si>
  <si>
    <t>Sulb Bahrain Al Hidd steel plant</t>
  </si>
  <si>
    <t>Foulath Holding BSCC [50%]; Yamato Kogyo Co Ltd [50%]</t>
  </si>
  <si>
    <t>5001427072 [50%]; 4295878941 [50%]</t>
  </si>
  <si>
    <t>SULB Bahrain</t>
  </si>
  <si>
    <t>GEM0000214</t>
  </si>
  <si>
    <t>Al Hidd, Bahrain</t>
  </si>
  <si>
    <t>Al Hidd</t>
  </si>
  <si>
    <t>Muharraq</t>
  </si>
  <si>
    <t>Bahrain</t>
  </si>
  <si>
    <t>Middle East</t>
  </si>
  <si>
    <t>26.198152, 50.679893</t>
  </si>
  <si>
    <t>https://www.gem.wiki/Sulb_Bahrain_Al_Hidd_steel_plant</t>
  </si>
  <si>
    <t>beams, columns, channels, angles, flat sheets, flat bars, billets, DRI</t>
  </si>
  <si>
    <t>1 Midrex DRI plant (1.6 MTPA, began in 2013); EAF (# unknown)</t>
  </si>
  <si>
    <t>SIR00035</t>
  </si>
  <si>
    <t>Mobarakeh Steel Sefid Dasht Steel Complex</t>
  </si>
  <si>
    <t>Chaharmahal Steel Complex</t>
  </si>
  <si>
    <t>Ministry of Industries and Mines</t>
  </si>
  <si>
    <t>National Iranian Steel Co [100%]</t>
  </si>
  <si>
    <t>5001423350 [100%]</t>
  </si>
  <si>
    <t>Mobarakeh Steel Co</t>
  </si>
  <si>
    <t>Shahre Kord, Chaharmahal and Bakhtiari Province, Iran</t>
  </si>
  <si>
    <t>Shahre Kord</t>
  </si>
  <si>
    <t>Chaharmahal and Bakhtiari Province</t>
  </si>
  <si>
    <t>Iran</t>
  </si>
  <si>
    <t>32.156673, 51.199541</t>
  </si>
  <si>
    <t>1 DRI plant (PERED technology)</t>
  </si>
  <si>
    <t>SIR00035-1</t>
  </si>
  <si>
    <t>Mobarakeh Steel Sefid Dasht Steel Complex EAF expansion (phase I)</t>
  </si>
  <si>
    <t>SIR00035-2</t>
  </si>
  <si>
    <t>Mobarakeh Steel Sefid Dasht Steel Complex EAF expansion (phase II)</t>
  </si>
  <si>
    <t>1 EAF (170-tonne)</t>
  </si>
  <si>
    <t>SIR00040</t>
  </si>
  <si>
    <t>Bonab Steel Complex</t>
  </si>
  <si>
    <t>Mojtame Foulad Shahin Bonab, Shahin Bonab Steel Complex</t>
  </si>
  <si>
    <t>Mahan Mines and Industries Development Company [100%]</t>
  </si>
  <si>
    <t>GEM0000546 [100%]</t>
  </si>
  <si>
    <t>GEM0000494</t>
  </si>
  <si>
    <t>Bonab Industrial Zone, Bonab, East Azerbaijan, Iran</t>
  </si>
  <si>
    <t>Bonab</t>
  </si>
  <si>
    <t>East Azerbaijan</t>
  </si>
  <si>
    <t>37.417437, 46.035778</t>
  </si>
  <si>
    <t>SIR00040-1</t>
  </si>
  <si>
    <t>Bonab Steel Complex EAF expansion</t>
  </si>
  <si>
    <t>SIR00024-1</t>
  </si>
  <si>
    <t>Miyaneh Steel East Azerbaijan DRI-EAF expansion</t>
  </si>
  <si>
    <t>Mianeh Steel</t>
  </si>
  <si>
    <t>GEM0000161</t>
  </si>
  <si>
    <t>Mianeh, East Azerbaijan, Iran</t>
  </si>
  <si>
    <t>Mianeh</t>
  </si>
  <si>
    <t>37.424355, 47.722764</t>
  </si>
  <si>
    <t>https://www.gem.wiki/Mianeh_Steel_East_Azerbaijan_steel_plant</t>
  </si>
  <si>
    <t>DRI plant (PERED technology); EAF (# unknown)</t>
  </si>
  <si>
    <t>SIR00024</t>
  </si>
  <si>
    <t>Miyaneh Steel East Azerbaijan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</si>
  <si>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</si>
  <si>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</si>
  <si>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</si>
  <si>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</si>
  <si>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</si>
  <si>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</si>
  <si>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</si>
  <si>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</si>
  <si>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</si>
  <si>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</si>
  <si>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</si>
  <si>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</si>
  <si>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</si>
  <si>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</si>
  <si>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</si>
  <si>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SIR00034</t>
  </si>
  <si>
    <t>Neyriz Ghadir Steel Company Fars plant</t>
  </si>
  <si>
    <t>NGHSCO</t>
  </si>
  <si>
    <t>Iranian Mines and Mining Industries Development and Renovation Organization (IMIDRO)</t>
  </si>
  <si>
    <t>Ghadir Investment Co [65%]; Iranian Mines &amp; Mining Industries Development And Renovation Organization [35%]</t>
  </si>
  <si>
    <t>5035729783 [65%]; 5000935267 [35%]</t>
  </si>
  <si>
    <t>Neyriz Ghadir Steel Company</t>
  </si>
  <si>
    <t>GEM0000491</t>
  </si>
  <si>
    <t>50 km of Neyriz Sirjan road, Neyriz, Fars, Iran</t>
  </si>
  <si>
    <t>Neyriz</t>
  </si>
  <si>
    <t>29.168087, 54.621487</t>
  </si>
  <si>
    <t>SIR00034-1</t>
  </si>
  <si>
    <t>Neyriz Ghadir Steel Company Fars plant EAF expansion</t>
  </si>
  <si>
    <t>1 EAF (140-ton)</t>
  </si>
  <si>
    <t>SIR00002</t>
  </si>
  <si>
    <t>Mobarakeh Steel Hormuzgan Steel Company plant</t>
  </si>
  <si>
    <t>شرکت فولاد هرمزگان (‎Persian)</t>
  </si>
  <si>
    <t>HOSCO, Hormuzgan Iron &amp; Steel</t>
  </si>
  <si>
    <t>Shahid Rajaee Port, Bandar Abbas, Iran</t>
  </si>
  <si>
    <t>Bandar Abbas</t>
  </si>
  <si>
    <t>Hormuzgan</t>
  </si>
  <si>
    <t>27.164518, 56.094358</t>
  </si>
  <si>
    <t>https://www.gem.wiki/Mobarakeh_Steel_Hormuzgan_Steel_Company_plant</t>
  </si>
  <si>
    <t>hot-rolled, cold-rolled, slabs</t>
  </si>
  <si>
    <t>automotive; energy; steel packaging</t>
  </si>
  <si>
    <t>DRI plant (began in 2008); EAF (began in 2010)</t>
  </si>
  <si>
    <t>SIR00002-1</t>
  </si>
  <si>
    <t>Mobarakeh Steel Hormuzgan Steel Company plant EAF expansion</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</si>
  <si>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</si>
  <si>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</si>
  <si>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</si>
  <si>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</si>
  <si>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</si>
  <si>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</si>
  <si>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</si>
  <si>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</si>
  <si>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</si>
  <si>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</si>
  <si>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2 DRI plants (600 ttpa each); 1 EAF (170-tonne)</t>
  </si>
  <si>
    <t>SIR00019-1</t>
  </si>
  <si>
    <t>Kish South Kaveh Steel Hormuzgan plant EAF expansion</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</si>
  <si>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</si>
  <si>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</si>
  <si>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</si>
  <si>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</si>
  <si>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</si>
  <si>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</si>
  <si>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</si>
  <si>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</si>
  <si>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</si>
  <si>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</si>
  <si>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</si>
  <si>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</si>
  <si>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</si>
  <si>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</si>
  <si>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SIR00015</t>
  </si>
  <si>
    <t>Qeshm Steel Development Hormuzgan plant</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</si>
  <si>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</si>
  <si>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</si>
  <si>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</si>
  <si>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</si>
  <si>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</si>
  <si>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</si>
  <si>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</si>
  <si>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https://www.gem.wiki/Qeshm_Steel_Development_Hormuzgan_plant</t>
  </si>
  <si>
    <t>pelletizing plant; DRI plant; EAF (# unknown)</t>
  </si>
  <si>
    <t>500 MW power plant</t>
  </si>
  <si>
    <t>SIR00015-1</t>
  </si>
  <si>
    <t>Qeshm Steel Development Hormuzgan plant DRI and EAF expansion</t>
  </si>
  <si>
    <t>SIR00001</t>
  </si>
  <si>
    <t>Esfahan Steel Isfahan plant</t>
  </si>
  <si>
    <t>شرکت ذوب آهن اصفهان (‎Persian)</t>
  </si>
  <si>
    <t>ESCO, Esfahan Aryamehr Steel Company (Predecessor)</t>
  </si>
  <si>
    <t>Esfahan Steel Co</t>
  </si>
  <si>
    <t>Lenjan, Isfahan Province, Iran</t>
  </si>
  <si>
    <t>Lenjan</t>
  </si>
  <si>
    <t>Isfahan</t>
  </si>
  <si>
    <t>32.418304, 51.331314</t>
  </si>
  <si>
    <t>https://www.gem.wiki/Esfahan_Steel_Isfahan_plant</t>
  </si>
  <si>
    <t>beam, angles, round bars, channels, pig iron</t>
  </si>
  <si>
    <t>coking plant; BOF (# unknown); EAF (# unknown, began in 2020)</t>
  </si>
  <si>
    <t>SIR00001-1</t>
  </si>
  <si>
    <t>Esfahan Steel Isfahan plant EAF expansion</t>
  </si>
  <si>
    <t>SIR00001-2</t>
  </si>
  <si>
    <t>Esfahan Steel Isfahan plant BF and BOF expansion</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</si>
  <si>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</si>
  <si>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</si>
  <si>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</si>
  <si>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</si>
  <si>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</si>
  <si>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</si>
  <si>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</si>
  <si>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</si>
  <si>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</si>
  <si>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</si>
  <si>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</si>
  <si>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</si>
  <si>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</si>
  <si>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</si>
  <si>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</si>
  <si>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</si>
  <si>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</si>
  <si>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</si>
  <si>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</si>
  <si>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</si>
  <si>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</si>
  <si>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https://www.gem.wiki/Natanz_Steel_Company_Isfahan_plant</t>
  </si>
  <si>
    <t>bar, rebar</t>
  </si>
  <si>
    <t>1 Midrex DRI plant (# unknown); 3 EAF (2 EAF began in 2007, 80-tonne EAF began in Jul. 2013)</t>
  </si>
  <si>
    <t>230 KW power substation</t>
  </si>
  <si>
    <t>SIR00006-1</t>
  </si>
  <si>
    <t>Natanz Steel Company Isfahan plant EAF expansion</t>
  </si>
  <si>
    <t>SIR00036</t>
  </si>
  <si>
    <t>Golgohar Iron &amp; Steel Company Kerman</t>
  </si>
  <si>
    <t>GISCO</t>
  </si>
  <si>
    <t>Gohar Zamin Iron Ore [100%]</t>
  </si>
  <si>
    <t>5074852973 [100%]</t>
  </si>
  <si>
    <t>Gohar Zamin Iron Ore</t>
  </si>
  <si>
    <t>Bardsir, Kerman Province, Iran</t>
  </si>
  <si>
    <t>Bardsir</t>
  </si>
  <si>
    <t>Kerman</t>
  </si>
  <si>
    <t>29.928026, 56.576885</t>
  </si>
  <si>
    <t>2 Midrex DRI plants</t>
  </si>
  <si>
    <t>SIR00036-1</t>
  </si>
  <si>
    <t>Golgohar Iron &amp; Steel Company Kerman EAF expansion</t>
  </si>
  <si>
    <t>DRI plant, EAF (# unknown)</t>
  </si>
  <si>
    <t>SIR00021</t>
  </si>
  <si>
    <t>Sirjan Iranian Steel Kerman Plant</t>
  </si>
  <si>
    <t>Sirjan Steel, Sirjan Bardsir, SISCO</t>
  </si>
  <si>
    <t>Middle East Mines &amp; Mineral Industries Development Holding Company (MIDHCO) [100%]</t>
  </si>
  <si>
    <t>GEM0000289 [100%]</t>
  </si>
  <si>
    <t>Sirjan Iranian Steel Co.</t>
  </si>
  <si>
    <t>GEM0000211</t>
  </si>
  <si>
    <t>Kerman, Bardsir Road, 7 km of Negar Road, Iran</t>
  </si>
  <si>
    <t>29.928062, 56.736539</t>
  </si>
  <si>
    <t>https://www.gem.wiki/Sirjan_Iranian_Steel_Kerman_Plant</t>
  </si>
  <si>
    <t>ingots; DRI; BRI; pellets; sinter</t>
  </si>
  <si>
    <t>1 EAF; 1 DRI plant</t>
  </si>
  <si>
    <t>SIR00021-1</t>
  </si>
  <si>
    <t>Sirjan Iranian Steel Kerman Plant EAF expansion</t>
  </si>
  <si>
    <t>SIR00013</t>
  </si>
  <si>
    <t>Butia Steel Kerman plant</t>
  </si>
  <si>
    <t>شرکت فولاد بوتیای ایرانیان (Persian)</t>
  </si>
  <si>
    <t>BISCO</t>
  </si>
  <si>
    <t>Butia Steel Company</t>
  </si>
  <si>
    <t>GEM0000021</t>
  </si>
  <si>
    <t>Chatroud, Kerman Province, Iran</t>
  </si>
  <si>
    <t>Chatroud</t>
  </si>
  <si>
    <t>30.602249, 56.911473</t>
  </si>
  <si>
    <t>https://www.gem.wiki/Butia_Steel_Kerman_plant</t>
  </si>
  <si>
    <t>billet, blooms, blanks, ingots, beam, rail, pipe</t>
  </si>
  <si>
    <t>450 MW combined cycle power plant</t>
  </si>
  <si>
    <t>SIR00013-1</t>
  </si>
  <si>
    <t>Butia Steel Kerman plant EAF expansion</t>
  </si>
  <si>
    <t>SIR00010</t>
  </si>
  <si>
    <t>Jahan Foolad Sirjan Steel Kerman plant</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</si>
  <si>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</si>
  <si>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</si>
  <si>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</si>
  <si>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</si>
  <si>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</si>
  <si>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</si>
  <si>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</si>
  <si>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</si>
  <si>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29.091397, 55.333468</t>
  </si>
  <si>
    <t>https://www.gem.wiki/Jahan_Foolad_Sirjan_Steel_Kerman_plant</t>
  </si>
  <si>
    <t>DRI, billet, briquet, rebar</t>
  </si>
  <si>
    <t>SIR00010-1</t>
  </si>
  <si>
    <t>Jahan Foolad Sirjan Steel Kerman plant EAF expansion</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</si>
  <si>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</si>
  <si>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</si>
  <si>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</si>
  <si>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</si>
  <si>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</si>
  <si>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</si>
  <si>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</si>
  <si>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</si>
  <si>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</si>
  <si>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</si>
  <si>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BOF (# unknown)</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</si>
  <si>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</si>
  <si>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</si>
  <si>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</si>
  <si>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</si>
  <si>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</si>
  <si>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</si>
  <si>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</si>
  <si>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</si>
  <si>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</si>
  <si>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</si>
  <si>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</si>
  <si>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</si>
  <si>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SIR00004</t>
  </si>
  <si>
    <t>Khouzestan Steel plant Shadegan</t>
  </si>
  <si>
    <t>شرکت فولاد خوزستان (‎Persian)</t>
  </si>
  <si>
    <t>KSC</t>
  </si>
  <si>
    <t>Khouzestan Steel Co</t>
  </si>
  <si>
    <t>Bandar Imam Khomeini Road, Ahvaz, Shadegan County, Khouzestan Province, Iran</t>
  </si>
  <si>
    <t>Ahvaz</t>
  </si>
  <si>
    <t>Khouzestan</t>
  </si>
  <si>
    <t>30.429452, 49.093818</t>
  </si>
  <si>
    <t>https://www.gem.wiki/Khouzestan_Steel_plant</t>
  </si>
  <si>
    <t>slab, bloom, billets</t>
  </si>
  <si>
    <t>2 pelletizing plants; 4 Midrex DRI plants; 1 DRI plant (PERED technology); 6 EAF (first units began in 1989, more added in two phases)</t>
  </si>
  <si>
    <t>SIR00004-1</t>
  </si>
  <si>
    <t>Khouzestan Steel plant Shadegan EAF expansion</t>
  </si>
  <si>
    <t>SIR00037</t>
  </si>
  <si>
    <t>Khouzestan Oxin Steel</t>
  </si>
  <si>
    <t>KHOUZESTAN OXIN STEEL CO [100%]</t>
  </si>
  <si>
    <t>5044314531 [100%]</t>
  </si>
  <si>
    <t>KHOUZESTAN OXIN STEEL CO</t>
  </si>
  <si>
    <t>10 Km Ahwaz-Bandar Imam Khomeini Road, Ahvaz, Khouzestan, Iran</t>
  </si>
  <si>
    <t>30.447234, 49.0718066</t>
  </si>
  <si>
    <t>SIR00023</t>
  </si>
  <si>
    <t>Kaavian Steel Khouzestan plant</t>
  </si>
  <si>
    <t>Kavian Steel Co [100%]</t>
  </si>
  <si>
    <t>5001089356 [100%]</t>
  </si>
  <si>
    <t>Kavian Steel Co</t>
  </si>
  <si>
    <t>Ahvaz, Khuzestan Province, Iran</t>
  </si>
  <si>
    <t>31.283549, 48.572468</t>
  </si>
  <si>
    <t>https://www.gem.wiki/Kaavian_Steel_Khouzestan_plant</t>
  </si>
  <si>
    <t>slab; plate; rolled products</t>
  </si>
  <si>
    <t>SIR00011</t>
  </si>
  <si>
    <t>Arvand Jahanara Steel Khouzestan plant</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</si>
  <si>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</si>
  <si>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</si>
  <si>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</si>
  <si>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</si>
  <si>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</si>
  <si>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</si>
  <si>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</si>
  <si>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</si>
  <si>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30.505458, 48.272024</t>
  </si>
  <si>
    <t>https://www.gem.wiki/Arvand_Jahanara_Steel_Khouzestan_plant</t>
  </si>
  <si>
    <t>SIR00011-1</t>
  </si>
  <si>
    <t>Arvand Jahanara Steel Khouzestan plant EAF expansion (phase I)</t>
  </si>
  <si>
    <t>EAF (# unknown, Saralle)</t>
  </si>
  <si>
    <t>SIR00011-2</t>
  </si>
  <si>
    <t>Arvand Jahanara Steel Khouzestan plant EAF expansion (phase II)</t>
  </si>
  <si>
    <t>SIR00018</t>
  </si>
  <si>
    <t>Kurdistan Steel Kurdistan plant</t>
  </si>
  <si>
    <t>Kurdistan Steel Company</t>
  </si>
  <si>
    <t>GEM0000137</t>
  </si>
  <si>
    <t>Saqqez, Kurdistan Province, Iran</t>
  </si>
  <si>
    <t>Saqqez</t>
  </si>
  <si>
    <t>Kurdistan</t>
  </si>
  <si>
    <t>36.240352, 46.278405</t>
  </si>
  <si>
    <t>https://www.gem.wiki/Kurdistan_Steel_Kurdistan_plant</t>
  </si>
  <si>
    <t>SIR00028-1</t>
  </si>
  <si>
    <t>Azna Steel Lorestan plant EAF expansion</t>
  </si>
  <si>
    <t>Foolad Technic [100%]</t>
  </si>
  <si>
    <t>GEM0000305 [100%]</t>
  </si>
  <si>
    <t>Azna Steel</t>
  </si>
  <si>
    <t>GEM0000016</t>
  </si>
  <si>
    <t>Lorestan Province, Azna, Unnamed Road, FF65+VR8, Iran</t>
  </si>
  <si>
    <t>Azna</t>
  </si>
  <si>
    <t>Lorestan</t>
  </si>
  <si>
    <t>33.461898, 49.459994</t>
  </si>
  <si>
    <t>https://www.gem.wiki/Azna_Steel_Lorestan_plant</t>
  </si>
  <si>
    <t>sheets; slabs</t>
  </si>
  <si>
    <t>SIR00028</t>
  </si>
  <si>
    <t>Azna Steel Lorestan plant</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</si>
  <si>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</si>
  <si>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</si>
  <si>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</si>
  <si>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</si>
  <si>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</si>
  <si>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</si>
  <si>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</si>
  <si>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</si>
  <si>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</si>
  <si>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</si>
  <si>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</si>
  <si>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</si>
  <si>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SIR00025</t>
  </si>
  <si>
    <t>Sabzevar Steel Complex Razavi Khorasan</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</si>
  <si>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</si>
  <si>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</si>
  <si>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</si>
  <si>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</si>
  <si>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</si>
  <si>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</si>
  <si>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</si>
  <si>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</si>
  <si>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</si>
  <si>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SIR00003</t>
  </si>
  <si>
    <t>Khorasan Steel Complex Khuzestan</t>
  </si>
  <si>
    <t>مجتمع فولاد خراسان (سهامی عام) (‎Persian)</t>
  </si>
  <si>
    <t>KSCCO</t>
  </si>
  <si>
    <t>Khorasan Steel Complex Co</t>
  </si>
  <si>
    <t>Neishabur-Firouzeh Road, Razavi Khorasan Province, Iran</t>
  </si>
  <si>
    <t>Nishapur</t>
  </si>
  <si>
    <t>36.343459, 58.673691</t>
  </si>
  <si>
    <t>https://www.gem.wiki/Khorasan_Steel_Complex_Khuzestan</t>
  </si>
  <si>
    <t>rebar, billets, DRI, HBI</t>
  </si>
  <si>
    <t>pelletizing plant (began in 2018); 2 DRI plants (plant #1 (began in Feb 2010), plant #2 (began in 2011)); 2 EAF (EAF#1, EAF#2 (began in 2017))</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</si>
  <si>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</si>
  <si>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</si>
  <si>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</si>
  <si>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</si>
  <si>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</si>
  <si>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</si>
  <si>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</si>
  <si>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</si>
  <si>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4JC7+C3V، شهرک صنعتی عطار نیشابور، Razavi Khorasan Province, Iran</t>
  </si>
  <si>
    <t>36.121408, 58.613691</t>
  </si>
  <si>
    <t>https://www.gem.wiki/Khayyam_Steel_Neyshabour_Razavi_Khorasan_plant</t>
  </si>
  <si>
    <t>SIR00039</t>
  </si>
  <si>
    <t>Torbat Heydarieh Steel Company Khorasan</t>
  </si>
  <si>
    <t>Torbat Heydarieh Steel Company [100%]</t>
  </si>
  <si>
    <t>GEM0000493 [100%]</t>
  </si>
  <si>
    <t>Torbat Heydarieh Steel Company</t>
  </si>
  <si>
    <t>GEM0000493</t>
  </si>
  <si>
    <t>Torbat Heydariyeh, Razavi, Khorasan, Iran</t>
  </si>
  <si>
    <t>Torbat Heydariyeh</t>
  </si>
  <si>
    <t>35.594882, 59.205984</t>
  </si>
  <si>
    <t>1 Midrex DRI plant, EAF (# unknown)</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</si>
  <si>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</si>
  <si>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</si>
  <si>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</si>
  <si>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</si>
  <si>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</si>
  <si>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</si>
  <si>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</si>
  <si>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</si>
  <si>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</si>
  <si>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SIR00026</t>
  </si>
  <si>
    <t>Ghaenat Steel Complex South Khorasan</t>
  </si>
  <si>
    <t>Ghaenat Steel</t>
  </si>
  <si>
    <t>GEM0000050</t>
  </si>
  <si>
    <t>Qaen, South Khorasan, Iran</t>
  </si>
  <si>
    <t>Qae</t>
  </si>
  <si>
    <t>South Khorasan</t>
  </si>
  <si>
    <t>33.729751, 59.185881</t>
  </si>
  <si>
    <t>https://www.gem.wiki/Ghaenat_Steel_Complex_South_Khorasan_steel_plant</t>
  </si>
  <si>
    <t>SIR00038</t>
  </si>
  <si>
    <t>Sarmad Iron and Steel Complex Abarkouh</t>
  </si>
  <si>
    <t>Abar Kouh Steel &amp; Rolling</t>
  </si>
  <si>
    <t>Sarmad Iron and Steel Complex Abarkouh [100%]</t>
  </si>
  <si>
    <t>GEM0000492 [100%]</t>
  </si>
  <si>
    <t>GEM0000492</t>
  </si>
  <si>
    <t>Abarkouh, Yazd, Iran</t>
  </si>
  <si>
    <t>Abarkouh</t>
  </si>
  <si>
    <t>Yazd</t>
  </si>
  <si>
    <t>31.128869, 53.274505</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</si>
  <si>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</si>
  <si>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</si>
  <si>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</si>
  <si>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</si>
  <si>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</si>
  <si>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</si>
  <si>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</si>
  <si>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</si>
  <si>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</si>
  <si>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Ardakan</t>
  </si>
  <si>
    <t>32.389571, 53.750272</t>
  </si>
  <si>
    <t>https://www.gem.wiki/Ghadir_Iron_%26_Steel_plant_Yazd</t>
  </si>
  <si>
    <t>1 Midrex DRI plant (began in 2010); EAF (# unknown)</t>
  </si>
  <si>
    <t>SIR00030</t>
  </si>
  <si>
    <t>Ardakan Steel Yazd plant</t>
  </si>
  <si>
    <t>Ardakan Steel [100%]</t>
  </si>
  <si>
    <t>GEM0000011 [100%]</t>
  </si>
  <si>
    <t>Ardakan Steel</t>
  </si>
  <si>
    <t>GEM0000011</t>
  </si>
  <si>
    <t>Yazd, 25 km from Ardakan Road to Nain, Next to Ardakan Pelletization, Iran</t>
  </si>
  <si>
    <t>32.373942, 53.759655</t>
  </si>
  <si>
    <t>https://www.gem.wiki/Ardakan_Steel_Yazd_plant</t>
  </si>
  <si>
    <t>pellet; DRI; HBI</t>
  </si>
  <si>
    <t>1 DRI plant (began in 2012; Miderks Module 800)</t>
  </si>
  <si>
    <t>SIR00030-1</t>
  </si>
  <si>
    <t>Ardakan Steel Yazd plant EAF expansion</t>
  </si>
  <si>
    <t>pelletizing plant; EAF (2, size unknown), DRI</t>
  </si>
  <si>
    <t>SIR00020-1</t>
  </si>
  <si>
    <t>Arfa Iron and Steel Yazd plant EAF expansion</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</si>
  <si>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</si>
  <si>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</si>
  <si>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</si>
  <si>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</si>
  <si>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</si>
  <si>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</si>
  <si>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</si>
  <si>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</si>
  <si>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</si>
  <si>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SIR00020</t>
  </si>
  <si>
    <t>Arfa Iron and Steel Yazd plant</t>
  </si>
  <si>
    <t>1 EAF; 1 DRI plant (Midrex)</t>
  </si>
  <si>
    <t>SIR00022</t>
  </si>
  <si>
    <t>Iran Alloy Steel Company Yazd plant</t>
  </si>
  <si>
    <t>IASCO</t>
  </si>
  <si>
    <t>Iran Alloy Steel Company [100%]</t>
  </si>
  <si>
    <t>GEM0000116 [100%]</t>
  </si>
  <si>
    <t>Iran Alloy Steel Company</t>
  </si>
  <si>
    <t>GEM0000116</t>
  </si>
  <si>
    <t>24thKm of Steel Road, Yazd-Kerman belt road, Yazd, Iran</t>
  </si>
  <si>
    <t>Azadegan</t>
  </si>
  <si>
    <t>31.940106, 54.037614</t>
  </si>
  <si>
    <t>https://www.gem.wiki/Iran_Alloy_Steel_Company_Yazd_plant</t>
  </si>
  <si>
    <t>billets; sections; pipe; plate; rod; wire</t>
  </si>
  <si>
    <t>SIR00022-1</t>
  </si>
  <si>
    <t>Iran Alloy Steel Company Yazd plant EAF expansion</t>
  </si>
  <si>
    <t>SIR00029</t>
  </si>
  <si>
    <t>Bafgh Mineral Complex Iron &amp; Steel Yazd plant</t>
  </si>
  <si>
    <t>B-MISCO</t>
  </si>
  <si>
    <t>Bafgh Mineral Complex Iron &amp; Steel Company (B-MISCO) [100%]</t>
  </si>
  <si>
    <t>GEM0000017 [100%]</t>
  </si>
  <si>
    <t>Bafgh Mineral Complex Iron &amp; Steel Company (B-MISCO)</t>
  </si>
  <si>
    <t>GEM0000017</t>
  </si>
  <si>
    <t>MCXR+V27, Bafq, Yazd Province, Iran</t>
  </si>
  <si>
    <t>Bafgh</t>
  </si>
  <si>
    <t>31.699307, 55.440187</t>
  </si>
  <si>
    <t>https://www.gem.wiki/Bafgh_Mineral_Complex_Iron_%26_Steel_Yazd_plant</t>
  </si>
  <si>
    <t>billet; rebar; sections</t>
  </si>
  <si>
    <t>SIR00041</t>
  </si>
  <si>
    <t>Isatis Sponge Iron Company Yazd</t>
  </si>
  <si>
    <t>Isatis Sponge Iron Company [100%]</t>
  </si>
  <si>
    <t>GEM0000495 [100%]</t>
  </si>
  <si>
    <t>Isatis Sponge Iron Company</t>
  </si>
  <si>
    <t>GEM0000495</t>
  </si>
  <si>
    <t>Mehriz Siman Tejarat Road, Yazd, Iran</t>
  </si>
  <si>
    <t>31.900470, 54.359420</t>
  </si>
  <si>
    <t>SIR00041-1</t>
  </si>
  <si>
    <t>Isatis Sponge Iron Company Yazd EAF-DRI expansion</t>
  </si>
  <si>
    <t>SIR00012</t>
  </si>
  <si>
    <t>West Alborz Ana Steel Zanjan plant</t>
  </si>
  <si>
    <t>گروه فولادی البرز غرب (Persian)</t>
  </si>
  <si>
    <t>Ana Steel</t>
  </si>
  <si>
    <t>West Alborz Steel Co. [100%]</t>
  </si>
  <si>
    <t>GEM0000241 [100%]</t>
  </si>
  <si>
    <t>West Alborz Steel Co.</t>
  </si>
  <si>
    <t>GEM0000241</t>
  </si>
  <si>
    <t>Abhar, Zanjan, Iran</t>
  </si>
  <si>
    <t>Abhar</t>
  </si>
  <si>
    <t>Zanjan</t>
  </si>
  <si>
    <t>36.119288, 49.306341</t>
  </si>
  <si>
    <t>https://www.gem.wiki/West_Alborz_Steel_Zanjan_plant</t>
  </si>
  <si>
    <t>sinter plant; pelletizing plant; DRI plant; 6 IF</t>
  </si>
  <si>
    <t>SIR00012-1</t>
  </si>
  <si>
    <t>West Alborz Ana Steel Zanjan plant EAF expansion</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</si>
  <si>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</si>
  <si>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</si>
  <si>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</si>
  <si>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</si>
  <si>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</si>
  <si>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</si>
  <si>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</si>
  <si>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</si>
  <si>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</si>
  <si>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</si>
  <si>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</si>
  <si>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Iraq</t>
  </si>
  <si>
    <t>30.2471634, 47.832418</t>
  </si>
  <si>
    <t>https://www.gem.wiki/State_Company_for_Iron_%26_Steel_Basra_plant</t>
  </si>
  <si>
    <t>1 EAF (70-tonne; Danielli)</t>
  </si>
  <si>
    <t>SIQ00003</t>
  </si>
  <si>
    <t>Van Steel Kurdistan plant</t>
  </si>
  <si>
    <t>Van Company for Industrial Investment and General Trading [100%]</t>
  </si>
  <si>
    <t>GEM0000490 [100%]</t>
  </si>
  <si>
    <t>Van Company for Industrial Investment and General Trading</t>
  </si>
  <si>
    <t>GEM0000490</t>
  </si>
  <si>
    <t>Erbil, Kurdistan, Iraq</t>
  </si>
  <si>
    <t>Erbil</t>
  </si>
  <si>
    <t>36.091030, 43.965422</t>
  </si>
  <si>
    <t>SIQ00001</t>
  </si>
  <si>
    <t>Mass Iron and Steel Industry Co Sulaimaniya plant</t>
  </si>
  <si>
    <t>شرکات مجموعة ماس (Arabic)</t>
  </si>
  <si>
    <t>Mass Iron and Steel Industry Co.; Mass Global Investment Group Bazyan steel plant, Master Steel Factory</t>
  </si>
  <si>
    <t>Mass Group Holding Ltd [100%]</t>
  </si>
  <si>
    <t>5037412487 [100%]</t>
  </si>
  <si>
    <t>Mass Iraq Iron and Steel Industry Co</t>
  </si>
  <si>
    <t>Qadhaa Bazyan, Sulaimaniya, P.O. Box 21, Kurdistan, Iraq</t>
  </si>
  <si>
    <t>Sulaimaniya</t>
  </si>
  <si>
    <t>35.660125, 45.039062</t>
  </si>
  <si>
    <t>https://www.gem.wiki/Mass_Iron_and_Steel_Industry_Co_Sulaimaniya_plant</t>
  </si>
  <si>
    <t>sections, billet, rebar</t>
  </si>
  <si>
    <t>DRI plant (under construction); 1 EAF (1x120-tonne)</t>
  </si>
  <si>
    <t>Unclear if Bazyan and Amman plants both exist or not</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</si>
  <si>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</si>
  <si>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</si>
  <si>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</si>
  <si>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</si>
  <si>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</si>
  <si>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</si>
  <si>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</si>
  <si>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</si>
  <si>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</si>
  <si>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</si>
  <si>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</si>
  <si>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</si>
  <si>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</si>
  <si>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</si>
  <si>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SOM00006</t>
  </si>
  <si>
    <t>Vale Sohar DRI plant</t>
  </si>
  <si>
    <t>Vale SA [100%]</t>
  </si>
  <si>
    <t>4295859761 [100%]</t>
  </si>
  <si>
    <t>Vale SA</t>
  </si>
  <si>
    <t>Sohar Industrial Port Companies, Sohar, Oman</t>
  </si>
  <si>
    <t>Sohar</t>
  </si>
  <si>
    <t>Al Batinah North</t>
  </si>
  <si>
    <t>Oman</t>
  </si>
  <si>
    <t>24.499869, 56.599111</t>
  </si>
  <si>
    <t>Midrex DRI plant</t>
  </si>
  <si>
    <t>SOM00004</t>
  </si>
  <si>
    <t>Sohar Steel plant</t>
  </si>
  <si>
    <t>Sharq Sohar Steel Group [100%]</t>
  </si>
  <si>
    <t>5079204166 [100%]</t>
  </si>
  <si>
    <t>Sohar Steel LLC</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</si>
  <si>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</si>
  <si>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</si>
  <si>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</si>
  <si>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</si>
  <si>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</si>
  <si>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</si>
  <si>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</si>
  <si>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</si>
  <si>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</si>
  <si>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</si>
  <si>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Metso Outotec has a 6 mtpa iron ore pellet plant planned to begin in 2023 in order to supply the Jindal Shadeed plant in Sohar. Some production may also be supplied by Vale, which has a 9 mtpa iron ore/pellet plant established in 2007.</t>
  </si>
  <si>
    <t>SOM00001-1</t>
  </si>
  <si>
    <t>Jindal Shadeed Iron &amp; Steel Sohar plant EAF and DRI expansion</t>
  </si>
  <si>
    <t>DRI plant (beginning 2023), submerged arc furnace (2025), pelletizing plant</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</si>
  <si>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</si>
  <si>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</si>
  <si>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</si>
  <si>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</si>
  <si>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</si>
  <si>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</si>
  <si>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</si>
  <si>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</si>
  <si>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</si>
  <si>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</si>
  <si>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</si>
  <si>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</si>
  <si>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</si>
  <si>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</si>
  <si>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</si>
  <si>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</si>
  <si>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</si>
  <si>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</si>
  <si>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</si>
  <si>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</si>
  <si>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</si>
  <si>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SOM00005</t>
  </si>
  <si>
    <t>Jindal Shadeed Iron &amp; Steel Duqm plant</t>
  </si>
  <si>
    <t>Special Economic Zone, Duqm (Sezad), Oman</t>
  </si>
  <si>
    <t>19.640299, 57.677866</t>
  </si>
  <si>
    <t>Plan to use renewable energy sources from Marafiq (centralised utility provider); 600 MW solar plant</t>
  </si>
  <si>
    <t>SOM00005-1</t>
  </si>
  <si>
    <t>Jindal Shadeed Iron &amp; Steel Duqm plant EAF and DRI expansion</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</si>
  <si>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</si>
  <si>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</si>
  <si>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</si>
  <si>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</si>
  <si>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</si>
  <si>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</si>
  <si>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</si>
  <si>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</si>
  <si>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</si>
  <si>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</si>
  <si>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</si>
  <si>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</si>
  <si>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</si>
  <si>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</si>
  <si>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</si>
  <si>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</si>
  <si>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</si>
  <si>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</si>
  <si>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</si>
  <si>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</si>
  <si>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</si>
  <si>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</si>
  <si>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</si>
  <si>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</si>
  <si>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</si>
  <si>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</si>
  <si>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Eastern Province</t>
  </si>
  <si>
    <t>Saudi Arabia</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</si>
  <si>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</si>
  <si>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</si>
  <si>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</si>
  <si>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</si>
  <si>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SSA00003-1</t>
  </si>
  <si>
    <t>Al Ittefaq Arab Steel Dammam plant EAF expansion</t>
  </si>
  <si>
    <t>ISPC, Arab Steel, ASCO</t>
  </si>
  <si>
    <t>Al Ittefaq Steel Products Company CJSC [100%]</t>
  </si>
  <si>
    <t>4297556867 [100%]</t>
  </si>
  <si>
    <t>Arab Steel Co</t>
  </si>
  <si>
    <t>Dammam, 31472, Saudi Arabia</t>
  </si>
  <si>
    <t>Dammam</t>
  </si>
  <si>
    <t>26.277917, 49.949177</t>
  </si>
  <si>
    <t>https://www.gem.wiki/Al_Ittefaq_Arab_Steel_Dammam_plant</t>
  </si>
  <si>
    <t>wire mesh, but &amp; bend, cold rolled, spring wire, galvanized steel wire</t>
  </si>
  <si>
    <t>SSA00004</t>
  </si>
  <si>
    <t>Al Ittefaq National Steel Dammam plant</t>
  </si>
  <si>
    <t>National Steel, NASCO</t>
  </si>
  <si>
    <t>National Steel Co Ltd</t>
  </si>
  <si>
    <t>26.244786, 49.969064</t>
  </si>
  <si>
    <t>https://www.gem.wiki/Al_Ittefaq_National_Steel_Dammam_plant</t>
  </si>
  <si>
    <t>1 EAF (100-tonne); DRI plant</t>
  </si>
  <si>
    <t>SSA00003</t>
  </si>
  <si>
    <t>Al Ittefaq Arab Steel Dammam plant</t>
  </si>
  <si>
    <t>1 Midrex DRI plant (2 modules, 1 MTPA, began in 2007); 2 EAF</t>
  </si>
  <si>
    <t>SSA00010</t>
  </si>
  <si>
    <t>Essar Ras Al-Khair steel plant</t>
  </si>
  <si>
    <t>Essar Global Fund Ltd [100%]</t>
  </si>
  <si>
    <t>5000026125 [100%]</t>
  </si>
  <si>
    <t>Essar Global Fund Ltd</t>
  </si>
  <si>
    <t>Ras Al-Khair, Industrial City, Eastern Province, Saudi Arabia</t>
  </si>
  <si>
    <t>Ras Al-Khair</t>
  </si>
  <si>
    <t>27.544749, 49.208103</t>
  </si>
  <si>
    <t>slab; hot-rolled coil</t>
  </si>
  <si>
    <t>2 DRI plants, 2 EAF</t>
  </si>
  <si>
    <t>SSA00007</t>
  </si>
  <si>
    <t>Gulf Tubing Company Ras Al-Khair steel plant</t>
  </si>
  <si>
    <t>GTC</t>
  </si>
  <si>
    <t>SMS Holding GmbH [50%]; Vitkovice Heavy Machinery As [50%]</t>
  </si>
  <si>
    <t>5035469416 [50%]; 4297607880 [50%]</t>
  </si>
  <si>
    <t>Gulf Tubing Co</t>
  </si>
  <si>
    <t>27.502041, 49.189647</t>
  </si>
  <si>
    <t>https://www.gem.wiki/Gulf_Tubing_Company_Ras_Al-Khair_steel_plant</t>
  </si>
  <si>
    <t>billets; OCTG; line pipes; tubes; flanges; valves</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</si>
  <si>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</si>
  <si>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</si>
  <si>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</si>
  <si>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</si>
  <si>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</si>
  <si>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</si>
  <si>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</si>
  <si>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</si>
  <si>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</si>
  <si>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</si>
  <si>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</si>
  <si>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</si>
  <si>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</si>
  <si>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</si>
  <si>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</si>
  <si>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</si>
  <si>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</si>
  <si>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</si>
  <si>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</si>
  <si>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</si>
  <si>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</si>
  <si>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</si>
  <si>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</si>
  <si>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</si>
  <si>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</si>
  <si>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</si>
  <si>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</si>
  <si>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</si>
  <si>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</si>
  <si>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</si>
  <si>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</si>
  <si>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</si>
  <si>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SSA00006</t>
  </si>
  <si>
    <t>Al Yamamah Steel Industries Yanbu plant</t>
  </si>
  <si>
    <t>Al Yamamah Steel Industries Company CJSC [100%]</t>
  </si>
  <si>
    <t>5041757382 [100%]</t>
  </si>
  <si>
    <t>Al Yamamah Steel Industries Company CJSC</t>
  </si>
  <si>
    <t>King Abdulaziz Rd, Industrial Zone, Yanbu 46492, Saudi Arabia</t>
  </si>
  <si>
    <t>Yanbu</t>
  </si>
  <si>
    <t>Medina Province</t>
  </si>
  <si>
    <t>23.929542, 38.336103</t>
  </si>
  <si>
    <t>https://www.gem.wiki/Al_Yamamah_Steel_Industries_Jeddah_plant</t>
  </si>
  <si>
    <t>SSA00006-1</t>
  </si>
  <si>
    <t>Al Yamamah Steel Industries Yanbu plant EAF expansion</t>
  </si>
  <si>
    <t>SSA00008</t>
  </si>
  <si>
    <t>Al Atoun Yanbu steel plant</t>
  </si>
  <si>
    <t>Al Atoun Steel Industries [100%]</t>
  </si>
  <si>
    <t>5035320495 [100%]</t>
  </si>
  <si>
    <t>Al Atoun Steel Industries</t>
  </si>
  <si>
    <t>Yanbu, Medina Province, Saudi Arabia</t>
  </si>
  <si>
    <t>24.029000, 38.180077</t>
  </si>
  <si>
    <t>https://www.gem.wiki/Al_Atoun_Jeddah_steel_plant</t>
  </si>
  <si>
    <t>SSA00011</t>
  </si>
  <si>
    <t>Vale Ras Al Khair DRI plant</t>
  </si>
  <si>
    <t>Ras Al Khair Industrial City, Saudi Arabia</t>
  </si>
  <si>
    <t>Ras Al Khair Industrial City</t>
  </si>
  <si>
    <t>27.509411, 49.160354</t>
  </si>
  <si>
    <t>SSY00001</t>
  </si>
  <si>
    <t>Hadeed Metal Manufacturing Co Damascus steel plant</t>
  </si>
  <si>
    <t>Hadeed MMC, Hadid Hama</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</si>
  <si>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</si>
  <si>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</si>
  <si>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</si>
  <si>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</si>
  <si>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</si>
  <si>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</si>
  <si>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</si>
  <si>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</si>
  <si>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</si>
  <si>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</si>
  <si>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</si>
  <si>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</si>
  <si>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</si>
  <si>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</si>
  <si>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</si>
  <si>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</si>
  <si>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</si>
  <si>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</si>
  <si>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</si>
  <si>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</si>
  <si>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</si>
  <si>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</si>
  <si>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EOF</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</si>
  <si>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</si>
  <si>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</si>
  <si>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</si>
  <si>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</si>
  <si>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</si>
  <si>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</si>
  <si>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</si>
  <si>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</si>
  <si>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</si>
  <si>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</si>
  <si>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</si>
  <si>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</si>
  <si>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https://www.gem.wiki/GHC_Emirates_Steel_Industries_Abu_Dhabi_plant</t>
  </si>
  <si>
    <t>rebar, wire rod, heavy sections, sheet piles, billet, rebar in coils</t>
  </si>
  <si>
    <t>SAE00004</t>
  </si>
  <si>
    <t>Vale Abu Dhabi DRI plant</t>
  </si>
  <si>
    <t>Khalifa Economic Zones Abu Dhabi (KEZAD), United Arab Emirates</t>
  </si>
  <si>
    <t>Khalifa Industrial Zone Abu Dhabi</t>
  </si>
  <si>
    <t>24.712601, 54.720792</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</si>
  <si>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</si>
  <si>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</si>
  <si>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</si>
  <si>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</si>
  <si>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</si>
  <si>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</si>
  <si>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</si>
  <si>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</si>
  <si>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</si>
  <si>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SCA00002-2</t>
  </si>
  <si>
    <t>ArcelorMittal Dofasco steel plant transition (BF-BOF closure)</t>
  </si>
  <si>
    <t>ArcelorMittal Hamilton; ArcelorMittal Flat Carbon Steel Canada</t>
  </si>
  <si>
    <t>ArcelorMittal Dofasco Inc</t>
  </si>
  <si>
    <t>Hamilton, 1330 Burlington St. E., Ontario, Canada, L8N 3J5</t>
  </si>
  <si>
    <t>Hamilton</t>
  </si>
  <si>
    <t>Ontario</t>
  </si>
  <si>
    <t>Canada</t>
  </si>
  <si>
    <t>North America</t>
  </si>
  <si>
    <t>43.269255, -79.804858</t>
  </si>
  <si>
    <t>https://www.gem.wiki/ArcelorMittal_Dofasco_steel_plant</t>
  </si>
  <si>
    <t>1 BOF (began in 1978)</t>
  </si>
  <si>
    <t>SCA00002</t>
  </si>
  <si>
    <t>ArcelorMittal Dofasco steel plant</t>
  </si>
  <si>
    <t>hot rolled, cold rolled, galvanized, galvanneal, pre-painted products, tinplate, tubular</t>
  </si>
  <si>
    <t>2 coking plants (plant #2 (106 ovens, began in 1967), plant #3 (35 ovens, began in 1978)); 1 BOF (began in 1978); EAF (# unknown)</t>
  </si>
  <si>
    <t>SCA00002-1</t>
  </si>
  <si>
    <t>ArcelorMittal Dofasco steel plant transition (DRI-EAF addition)</t>
  </si>
  <si>
    <t>DRI; EAF (# unknown)</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</si>
  <si>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</si>
  <si>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</si>
  <si>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</si>
  <si>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</si>
  <si>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</si>
  <si>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</si>
  <si>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</si>
  <si>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</si>
  <si>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</si>
  <si>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</si>
  <si>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</si>
  <si>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</si>
  <si>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</si>
  <si>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</si>
  <si>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</si>
  <si>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</si>
  <si>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</si>
  <si>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</si>
  <si>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</si>
  <si>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</si>
  <si>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</si>
  <si>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</si>
  <si>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2 BOF (began in 1980)</t>
  </si>
  <si>
    <t>SCA00003-2</t>
  </si>
  <si>
    <t>Algoma Steel plant transition (BF-BOF closure)</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</si>
  <si>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</si>
  <si>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</si>
  <si>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</si>
  <si>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</si>
  <si>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</si>
  <si>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</si>
  <si>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</si>
  <si>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https://www.gem.wiki/Algoma_steel_plant</t>
  </si>
  <si>
    <t>hot rolled products, cold rolled products, sheet, plate</t>
  </si>
  <si>
    <t>coking plant (3 batteries (battery #7, 57 ovens, began in 1959), (battery #8, 60 ovens, began in 1967), (battery #9, 60 ovens, began in 1979))); 2 BOF (began in 1972 and 1973)</t>
  </si>
  <si>
    <t>SCA00003</t>
  </si>
  <si>
    <t>Algoma Steel plant</t>
  </si>
  <si>
    <t>SCA00003-1</t>
  </si>
  <si>
    <t>Algoma Steel plant transition (EAF addition)</t>
  </si>
  <si>
    <t>2 x 250 ton EAF</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</si>
  <si>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</si>
  <si>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</si>
  <si>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</si>
  <si>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</si>
  <si>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</si>
  <si>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</si>
  <si>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</si>
  <si>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</si>
  <si>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</si>
  <si>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</si>
  <si>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</si>
  <si>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</si>
  <si>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</si>
  <si>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</si>
  <si>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</si>
  <si>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</si>
  <si>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</si>
  <si>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</si>
  <si>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45.835148, -73.254957</t>
  </si>
  <si>
    <t>https://www.gem.wiki/ArcelorMittal_Montreal_steel_plant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</si>
  <si>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</si>
  <si>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</si>
  <si>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</si>
  <si>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</si>
  <si>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</si>
  <si>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</si>
  <si>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</si>
  <si>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</si>
  <si>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</si>
  <si>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</si>
  <si>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</si>
  <si>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</si>
  <si>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</si>
  <si>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</si>
  <si>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</si>
  <si>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</si>
  <si>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</si>
  <si>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</si>
  <si>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</si>
  <si>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</si>
  <si>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</si>
  <si>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</si>
  <si>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</si>
  <si>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</si>
  <si>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</si>
  <si>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</si>
  <si>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</si>
  <si>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</si>
  <si>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</si>
  <si>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</si>
  <si>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</si>
  <si>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</si>
  <si>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</si>
  <si>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</si>
  <si>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</si>
  <si>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</si>
  <si>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</si>
  <si>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</si>
  <si>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</si>
  <si>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</si>
  <si>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</si>
  <si>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</si>
  <si>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</si>
  <si>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</si>
  <si>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</si>
  <si>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</si>
  <si>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</si>
  <si>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SMX00007-1</t>
  </si>
  <si>
    <t>Deacero Saltillo-Ramos Arizpe steel plant</t>
  </si>
  <si>
    <t>Acería Deacero Saltillo-Ramos Arizpe (Spanish)</t>
  </si>
  <si>
    <t>DEACERO SA de CV [100%]</t>
  </si>
  <si>
    <t>5000029647 [100%]</t>
  </si>
  <si>
    <t>DEACERO SA de CV</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</si>
  <si>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</si>
  <si>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</si>
  <si>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</si>
  <si>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</si>
  <si>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</si>
  <si>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</si>
  <si>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</si>
  <si>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SMX00007</t>
  </si>
  <si>
    <t>1 EAF (began in 1986)</t>
  </si>
  <si>
    <t>SMX00003</t>
  </si>
  <si>
    <t>Deacero Celaya steel plant</t>
  </si>
  <si>
    <t>Acería Deacero Celaya (Spanish)</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</si>
  <si>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</si>
  <si>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</si>
  <si>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</si>
  <si>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</si>
  <si>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</si>
  <si>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</si>
  <si>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</si>
  <si>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</si>
  <si>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</si>
  <si>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</si>
  <si>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</si>
  <si>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</si>
  <si>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</si>
  <si>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</si>
  <si>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</si>
  <si>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</si>
  <si>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</si>
  <si>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</si>
  <si>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</si>
  <si>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</si>
  <si>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</si>
  <si>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</si>
  <si>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</si>
  <si>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</si>
  <si>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</si>
  <si>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</si>
  <si>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</si>
  <si>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</si>
  <si>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</si>
  <si>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</si>
  <si>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</si>
  <si>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</si>
  <si>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</si>
  <si>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2 BOF (began in 1976); 4 EAF (began in 1988)</t>
  </si>
  <si>
    <t>ArcelorMittal Las Truchas is a mining site in Lázaro Cárdenas that produces 3000 thousand metric tons per annum</t>
  </si>
  <si>
    <t>SMX00011</t>
  </si>
  <si>
    <t>Ternium Apodaca steel plant</t>
  </si>
  <si>
    <t>Acería Ternium Apodac</t>
  </si>
  <si>
    <t>Ternium Bar/Rod Division Apodaca</t>
  </si>
  <si>
    <t>Ternium SA [71%]; Ternium Argentina SA [29%]</t>
  </si>
  <si>
    <t>4295856130 [71%]; 4295856067 [29%]</t>
  </si>
  <si>
    <t>Ternium Mexico SA de CV</t>
  </si>
  <si>
    <t>Boulevard Carlos Salinas de Gortari Km 11.5, Apodaca (66600), Nuevo León</t>
  </si>
  <si>
    <t>Apodaca</t>
  </si>
  <si>
    <t>Nuevo León</t>
  </si>
  <si>
    <t>25.742085, -100.236478</t>
  </si>
  <si>
    <t>https://www.gem.wiki/Ternium_Apodaca_steel_plant</t>
  </si>
  <si>
    <t>https://www.gem.wiki/Acer%C3%ADa_Ternium_Apodaca</t>
  </si>
  <si>
    <t>billets, rebar</t>
  </si>
  <si>
    <t>1 EAF (100-tonnes; began in 1993)</t>
  </si>
  <si>
    <t>SMX00015</t>
  </si>
  <si>
    <t>Ternium Pesquería steel plant</t>
  </si>
  <si>
    <t>Planta de Pesquería (Spanish)</t>
  </si>
  <si>
    <t>Pesquería, Nuevo León, Mexico</t>
  </si>
  <si>
    <t>Pesquería</t>
  </si>
  <si>
    <t>25.743837, -99.965278</t>
  </si>
  <si>
    <t>1 DRI, 1 EAF</t>
  </si>
  <si>
    <t>SMX00006</t>
  </si>
  <si>
    <t>Ternium Guerrero San Nicolás de los Garza steel plant</t>
  </si>
  <si>
    <t>Planta Ternium Guerrero (Spanish), Planta Ternium Nuevo León (Spanish)</t>
  </si>
  <si>
    <t>Ternium Monterrey steel plant, Hylsa, Hylsamex (predecessor)</t>
  </si>
  <si>
    <t>Avenida Guerrero Norte 151, Colonia Cuauhtémoc, San Nicolás de los Garza 66452, Nuevo León, Mexico</t>
  </si>
  <si>
    <t>San Nicolás de los Garza</t>
  </si>
  <si>
    <t>25.720327, -100.301175</t>
  </si>
  <si>
    <t>https://www.gem.wiki/Ternium_Guerrero_San_Nicol%C3%A1s_de_los_Garza_steel_plant</t>
  </si>
  <si>
    <t>https://www.gem.wiki/Planta_Ternium_Guerrero_San_Nicol%C3%A1s_de_los_Garza</t>
  </si>
  <si>
    <t>hot- and cold-rolled coils, profiles, tubes, slitted and cut-to-length products</t>
  </si>
  <si>
    <t>2 DRI plants (NYL-ZR began in 1983, HYL-ZR began in 1998); 2 EAF (began in 1995 and 1998)</t>
  </si>
  <si>
    <t>Ternium Mexico mining operations</t>
  </si>
  <si>
    <t>SMX00005</t>
  </si>
  <si>
    <t>Ternium Puebla steel plant</t>
  </si>
  <si>
    <t>Planta Largos Ternium Puebla (Spanish)</t>
  </si>
  <si>
    <t>Hylsamex Puebla (predecessor)</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</si>
  <si>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</si>
  <si>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</si>
  <si>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</si>
  <si>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</si>
  <si>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</si>
  <si>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</si>
  <si>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</si>
  <si>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</si>
  <si>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</si>
  <si>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</si>
  <si>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</si>
  <si>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</si>
  <si>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</si>
  <si>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</si>
  <si>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</si>
  <si>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</si>
  <si>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</si>
  <si>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</si>
  <si>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https://www.gem.wiki/Acer%C3%ADa_Grupo_Acerero</t>
  </si>
  <si>
    <t>rebar, wire rod, annealed wire, welded mesh, steel frames</t>
  </si>
  <si>
    <t>SMX00014</t>
  </si>
  <si>
    <t>Acero Simec San Luis steel plants</t>
  </si>
  <si>
    <t>Acería Simec San Luis</t>
  </si>
  <si>
    <t>Aceros DM and Aceros San Luis</t>
  </si>
  <si>
    <t>Aceros Especiales Simec Tlaxcala SA de CV</t>
  </si>
  <si>
    <t>Eje 114 #440, Zona Industrial, 78395 San Luis, S.L.P., Mexico</t>
  </si>
  <si>
    <t>22.103324, -100.919202</t>
  </si>
  <si>
    <t>https://www.gem.wiki/Acero_Simec_San_Luis_steel_plants</t>
  </si>
  <si>
    <t>https://www.gem.wiki/Acer%C3%ADa_Simec_San_Luis</t>
  </si>
  <si>
    <t>rebar, wire rod, wire mesh, bars</t>
  </si>
  <si>
    <t>4 EAF (100-tonne began in 1993; 132-tonne began in 1998; 145-tonne began in 1998; 145-tonne began in 1995)</t>
  </si>
  <si>
    <t>SMX00012</t>
  </si>
  <si>
    <t>Gerdau Tultitlán (Sidertul) steel plant</t>
  </si>
  <si>
    <t>Acería Gerdau Tultitlán</t>
  </si>
  <si>
    <t>Sidertul</t>
  </si>
  <si>
    <t>Sidertul SA de CV</t>
  </si>
  <si>
    <t>Primera Sur S/N, Independencia, Tultitlán, Edo. de México 54915</t>
  </si>
  <si>
    <t>Tultitlán</t>
  </si>
  <si>
    <t>State of México</t>
  </si>
  <si>
    <t>19.630355, -99.180315</t>
  </si>
  <si>
    <t>https://www.gem.wiki/Gerdau_Tultitl%C3%A1n_(Sidertul)_steel_plant</t>
  </si>
  <si>
    <t>https://www.gem.wiki/Acer%C3%ADa_Gerdau_Tultitl%C3%A1n</t>
  </si>
  <si>
    <t>rebar, profiles, concrete reinforcing bars, merchant bars</t>
  </si>
  <si>
    <t>1 EAF (52-tonnes; began in 1985)</t>
  </si>
  <si>
    <t>SMX00010</t>
  </si>
  <si>
    <t>Acero Simec Apizaco steel plant</t>
  </si>
  <si>
    <t>Acería Simec Apizaco</t>
  </si>
  <si>
    <t>Atlax</t>
  </si>
  <si>
    <t>Carretera Federal México - Veracruz km 123 s/n, 90460 Tlaxcala, Mexico</t>
  </si>
  <si>
    <t>Xaloztoc</t>
  </si>
  <si>
    <t>Tlaxcala</t>
  </si>
  <si>
    <t>19.395628, -98.088777</t>
  </si>
  <si>
    <t>https://www.gem.wiki/Acero_Simec_Apizaco_steel_plant</t>
  </si>
  <si>
    <t>https://www.gem.wiki/Acer%C3%ADa_Simec_Apizaco</t>
  </si>
  <si>
    <t>billet, SBQ (special bar quality) steel, rebar</t>
  </si>
  <si>
    <t>1 EAF (began in 2018; Danieli 90-tonne)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</si>
  <si>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</si>
  <si>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</si>
  <si>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</si>
  <si>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</si>
  <si>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</si>
  <si>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</si>
  <si>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</si>
  <si>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</si>
  <si>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</si>
  <si>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Veracruz</t>
  </si>
  <si>
    <t>18.869272, -97.047263</t>
  </si>
  <si>
    <t>https://www.gem.wiki/TYASA_steel_plant</t>
  </si>
  <si>
    <t>https://www.gem.wiki/Sider%C3%BArgica_TYASA</t>
  </si>
  <si>
    <t>billet, rod, wire rod, bars, rebar, mesh, annealed wire, profiles, rolled steel sheets</t>
  </si>
  <si>
    <t>2 EAF (began in 1993 (50-tonne) and 2013)</t>
  </si>
  <si>
    <t>SMX00008</t>
  </si>
  <si>
    <t>TenarisTamsa Veracruz steel plant</t>
  </si>
  <si>
    <t>Centro Industrial TenarisTamsa (Spanish)</t>
  </si>
  <si>
    <t>Tubos de Acero de México</t>
  </si>
  <si>
    <t>Tubos de Acero de Mexico SA</t>
  </si>
  <si>
    <t>Carr. México, Veracruz, Km 433.7, Vía Xalapa, Veracruz, Veracruz CP 91697, Mexico</t>
  </si>
  <si>
    <t>19.182499, -96.237284</t>
  </si>
  <si>
    <t>https://www.gem.wiki/TenarisTamsa_Veracruz_steel_plant</t>
  </si>
  <si>
    <t>https://www.gem.wiki/Centro_Industrial_TenarisTamsa</t>
  </si>
  <si>
    <t>tubular products, sucker rods, offshore conduction pipes, automotive components</t>
  </si>
  <si>
    <t>1 EAF (began in 2012; 160-tonne)</t>
  </si>
  <si>
    <t>SUS00016</t>
  </si>
  <si>
    <t>SSAB Americas Alabama steel plant</t>
  </si>
  <si>
    <t>Ipsco Alabama, Mobile Alabama</t>
  </si>
  <si>
    <t>SSAB Americas Holding AB</t>
  </si>
  <si>
    <t>12400 Highway 43 North, Axis, Alabama 36505, United States</t>
  </si>
  <si>
    <t>Axis</t>
  </si>
  <si>
    <t>Alabama</t>
  </si>
  <si>
    <t>United States</t>
  </si>
  <si>
    <t>30.941783, -88.012437</t>
  </si>
  <si>
    <t>https://www.gem.wiki/SSAB_Americas_Alabama_steel_plant</t>
  </si>
  <si>
    <t>heavy plate, coil</t>
  </si>
  <si>
    <t>1 EAF (began in 2001)</t>
  </si>
  <si>
    <t>SUS00075</t>
  </si>
  <si>
    <t>CMC Alabama steel plant</t>
  </si>
  <si>
    <t>CMC Birmingham plant</t>
  </si>
  <si>
    <t>Commercial Metals Co</t>
  </si>
  <si>
    <t>101 South 50th St., Birmingham, AL 35212, United States</t>
  </si>
  <si>
    <t>Birmingham</t>
  </si>
  <si>
    <t>33.534372, -86.75773</t>
  </si>
  <si>
    <t>https://www.gem.wiki/CMC_Alabama_steel_plant</t>
  </si>
  <si>
    <t>equal angles; unequal angles; flats; channels</t>
  </si>
  <si>
    <t>1 EAF (77-tonnes; began in 1994)</t>
  </si>
  <si>
    <t>SUS00081</t>
  </si>
  <si>
    <t>AM/NS Calvert LLC</t>
  </si>
  <si>
    <t>1 AM/NS Way, Calvert, AL 36513, United States</t>
  </si>
  <si>
    <t>Calvert</t>
  </si>
  <si>
    <t>31.148446, -87.990521</t>
  </si>
  <si>
    <t>https://www.gem.wiki/AM/NS_Calvert_LLC</t>
  </si>
  <si>
    <t>hot-rolled, hot-rolled pickled and oiled, cold-rolled sheet, advanced coated products</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</si>
  <si>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</si>
  <si>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</si>
  <si>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</si>
  <si>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</si>
  <si>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</si>
  <si>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</si>
  <si>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https://www.gem.wiki/Outokumpu_Stainless_USA_steel_plant</t>
  </si>
  <si>
    <t>stainless, hot-rolled coil, cold-rolled coil, sheet</t>
  </si>
  <si>
    <t>1 EAF (began in 2011)</t>
  </si>
  <si>
    <t>SUS00048</t>
  </si>
  <si>
    <t>U.S. Steel Fairfield plant</t>
  </si>
  <si>
    <t>U.S. Tubular Works</t>
  </si>
  <si>
    <t>United States Steel Corp</t>
  </si>
  <si>
    <t>5700 Valley Road, Fairfield, Alabama 35064, United States</t>
  </si>
  <si>
    <t>Fairfield</t>
  </si>
  <si>
    <t>33.480697, -86.937854</t>
  </si>
  <si>
    <t>https://www.gem.wiki/U.S._Steel_Fairfield_plant</t>
  </si>
  <si>
    <t>pipe, flat-rolled products, tubular products</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</si>
  <si>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</si>
  <si>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</si>
  <si>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</si>
  <si>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</si>
  <si>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</si>
  <si>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</si>
  <si>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</si>
  <si>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</si>
  <si>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</si>
  <si>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</si>
  <si>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</si>
  <si>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</si>
  <si>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</si>
  <si>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</si>
  <si>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</si>
  <si>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</si>
  <si>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</si>
  <si>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</si>
  <si>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</si>
  <si>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SUS00084</t>
  </si>
  <si>
    <t>Nucor Steel Kingman plant</t>
  </si>
  <si>
    <t>Nucor Steel Kingman LLC</t>
  </si>
  <si>
    <t>3000 Old Hwy 66, Kingman, AZ 86413, United States</t>
  </si>
  <si>
    <t>Kingman</t>
  </si>
  <si>
    <t>Arizona</t>
  </si>
  <si>
    <t>35.143192, -114.089568</t>
  </si>
  <si>
    <t>EAF (anticipated begin in 2024)</t>
  </si>
  <si>
    <t>SUS00078</t>
  </si>
  <si>
    <t>CMC Arizona steel plant</t>
  </si>
  <si>
    <t>CMC Mesa plant</t>
  </si>
  <si>
    <t>11444 East Germann Rd., Mesa, AZ 85212, United States</t>
  </si>
  <si>
    <t>Mesa</t>
  </si>
  <si>
    <t>33.285828, -111.586561</t>
  </si>
  <si>
    <t>https://www.gem.wiki/CMC_Arizona_steel_plant</t>
  </si>
  <si>
    <t>1 EAF (77-tonne; began in 1994)</t>
  </si>
  <si>
    <t>SUS00078-1</t>
  </si>
  <si>
    <t>CMC Arizona steel plant EAF expansion</t>
  </si>
  <si>
    <t>rebar; bar</t>
  </si>
  <si>
    <t>SUS00025</t>
  </si>
  <si>
    <t>Nucor Steel Hickman plant</t>
  </si>
  <si>
    <t>Nucor Steel Arkansas, Nucor-Yamato Steel</t>
  </si>
  <si>
    <t>Nucor Corp</t>
  </si>
  <si>
    <t>5929 East State Highway 18, Armorel, Arkansas 72315, United States</t>
  </si>
  <si>
    <t>Armorel</t>
  </si>
  <si>
    <t>Arkansas</t>
  </si>
  <si>
    <t>35.901162, -89.776190</t>
  </si>
  <si>
    <t>https://www.gem.wiki/Nucor_Steel_Hickman_plant</t>
  </si>
  <si>
    <t>sheet</t>
  </si>
  <si>
    <t>2 EAF (began in 1993)</t>
  </si>
  <si>
    <t>SUS00032</t>
  </si>
  <si>
    <t>Nucor-Yamato Steel Blytheville plant</t>
  </si>
  <si>
    <t>Nucor Yamato Steel Co</t>
  </si>
  <si>
    <t>7301 East County Road 142, Blytheville, Arkansas 72315, United States</t>
  </si>
  <si>
    <t>Blytheville</t>
  </si>
  <si>
    <t>35.941421, -89.713819</t>
  </si>
  <si>
    <t>https://www.gem.wiki/Nucor-Yamato_Steel_Blytheville_plant</t>
  </si>
  <si>
    <t>beam</t>
  </si>
  <si>
    <t>1 EAF (began in 1998, rebuilt in 2015)</t>
  </si>
  <si>
    <t>SUS00080</t>
  </si>
  <si>
    <t>U.S. Steel Arkansas EAF plant</t>
  </si>
  <si>
    <t>Blytheville, Arkansas, United States</t>
  </si>
  <si>
    <t>35.936472, -89.910381</t>
  </si>
  <si>
    <t>flat-rolled</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</si>
  <si>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</si>
  <si>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</si>
  <si>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</si>
  <si>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</si>
  <si>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</si>
  <si>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</si>
  <si>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</si>
  <si>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</si>
  <si>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</si>
  <si>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SUS00011</t>
  </si>
  <si>
    <t>U.S. Steel Big River Steel plant</t>
  </si>
  <si>
    <t>BRS</t>
  </si>
  <si>
    <t>Big River Steel LLC</t>
  </si>
  <si>
    <t>2027 State Hwy 198, Osceola, Arkansas 72370, United States</t>
  </si>
  <si>
    <t>Osceola</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</si>
  <si>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</si>
  <si>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</si>
  <si>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</si>
  <si>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</si>
  <si>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</si>
  <si>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</si>
  <si>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</si>
  <si>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</si>
  <si>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</si>
  <si>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</si>
  <si>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</si>
  <si>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https://www.gem.wiki/Evraz_Pueblo</t>
  </si>
  <si>
    <t>rail, wire rod, coiled reinforcing bar, seamless pipe</t>
  </si>
  <si>
    <t>1 EAF (began in 2007)</t>
  </si>
  <si>
    <t>Xcel Energy and solar panels</t>
  </si>
  <si>
    <t>SUS00073</t>
  </si>
  <si>
    <t>CMC Steel Florida plant</t>
  </si>
  <si>
    <t>CMC Jacksonville plant</t>
  </si>
  <si>
    <t>16770 Rebar Road, Jacksonville, FL 32234, United States</t>
  </si>
  <si>
    <t>Jacksonville</t>
  </si>
  <si>
    <t>Florida</t>
  </si>
  <si>
    <t>30.282907, -81.978735</t>
  </si>
  <si>
    <t>https://www.gem.wiki/CMC_Steel_Florida_plant</t>
  </si>
  <si>
    <t>rebar; wire rod</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</si>
  <si>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</si>
  <si>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</si>
  <si>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</si>
  <si>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</si>
  <si>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</si>
  <si>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</si>
  <si>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</si>
  <si>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</si>
  <si>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SUS00082</t>
  </si>
  <si>
    <t>Alton Steel plant</t>
  </si>
  <si>
    <t>Alton Steel Inc [100%]</t>
  </si>
  <si>
    <t>5031877513 [100%]</t>
  </si>
  <si>
    <t>Alton Steel Inc</t>
  </si>
  <si>
    <t>#5 Cut St, Alton, IL 62002 United States</t>
  </si>
  <si>
    <t>Alton</t>
  </si>
  <si>
    <t>Illinois</t>
  </si>
  <si>
    <t>38.884465, -90.14579</t>
  </si>
  <si>
    <t>https://www.gem.wiki/Alton_Steel_plant</t>
  </si>
  <si>
    <t>SBQ; coil; MBQ; RCS</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</si>
  <si>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</si>
  <si>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</si>
  <si>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</si>
  <si>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</si>
  <si>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</si>
  <si>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</si>
  <si>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</si>
  <si>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</si>
  <si>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</si>
  <si>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</si>
  <si>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</si>
  <si>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</si>
  <si>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</si>
  <si>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</si>
  <si>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</si>
  <si>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</si>
  <si>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</si>
  <si>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</si>
  <si>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</si>
  <si>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SUS00051</t>
  </si>
  <si>
    <t>U.S. Steel Granite City Works</t>
  </si>
  <si>
    <t>U.S. Steel Granite City</t>
  </si>
  <si>
    <t>Granite City Works, 1951 State Street, Granite City, Illinois 62040, United States</t>
  </si>
  <si>
    <t>Granite City</t>
  </si>
  <si>
    <t>38.695049, -90.136073</t>
  </si>
  <si>
    <t>https://www.gem.wiki/U.S._Steel_Granite_City_Works</t>
  </si>
  <si>
    <t>hot-rolled sheets, cold-rolled sheets, coated sheets</t>
  </si>
  <si>
    <t>2 BOF (began in 1967)</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</si>
  <si>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</si>
  <si>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</si>
  <si>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</si>
  <si>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</si>
  <si>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</si>
  <si>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</si>
  <si>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</si>
  <si>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</si>
  <si>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</si>
  <si>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SUS00005</t>
  </si>
  <si>
    <t>Cleveland-Cliffs Riverdale steel plant</t>
  </si>
  <si>
    <t>Riverdale Works, ArcelorMittal Riverdale steel plant (predecessor), Acme Steel (predecessor)</t>
  </si>
  <si>
    <t>Cleveland-Cliffs Inc [100%]</t>
  </si>
  <si>
    <t>4295903753 [100%]</t>
  </si>
  <si>
    <t>Cleveland-Cliffs Inc</t>
  </si>
  <si>
    <t>13500 Perry Ave, Riverdale, IL 60827, United States</t>
  </si>
  <si>
    <t>Riverdale</t>
  </si>
  <si>
    <t>41.657321, -87.625702</t>
  </si>
  <si>
    <t>https://www.gem.wiki/Cleveland-Cliffs_Riverdale_steel_plant</t>
  </si>
  <si>
    <t>Hot-rolled black bands in a full range of grades, including high-carbon and alloy</t>
  </si>
  <si>
    <t>sinter plant; 2 BOF (57m3 each, began in 1959, rebuilt in 2006 and 2012)</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</si>
  <si>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</si>
  <si>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</si>
  <si>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</si>
  <si>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</si>
  <si>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</si>
  <si>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</si>
  <si>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</si>
  <si>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</si>
  <si>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</si>
  <si>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</si>
  <si>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</si>
  <si>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</si>
  <si>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</si>
  <si>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</si>
  <si>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</si>
  <si>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</si>
  <si>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</si>
  <si>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</si>
  <si>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</si>
  <si>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</si>
  <si>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</si>
  <si>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3 BOF (began in 1969)</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</si>
  <si>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</si>
  <si>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</si>
  <si>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</si>
  <si>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</si>
  <si>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</si>
  <si>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</si>
  <si>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</si>
  <si>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</si>
  <si>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</si>
  <si>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</si>
  <si>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</si>
  <si>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</si>
  <si>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</si>
  <si>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</si>
  <si>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</si>
  <si>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</si>
  <si>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</si>
  <si>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</si>
  <si>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SUS00022</t>
  </si>
  <si>
    <t>Nucor Steel Crawfordsville plant</t>
  </si>
  <si>
    <t>Nucor Steel Indiana</t>
  </si>
  <si>
    <t>4537 South Nucor Road, Crawfordsville, Indiana 47933, United States</t>
  </si>
  <si>
    <t>Crawfordsville</t>
  </si>
  <si>
    <t>39.976379, -86.830727</t>
  </si>
  <si>
    <t>https://www.gem.wiki/Nucor_Steel_Crawfordsville_plant</t>
  </si>
  <si>
    <t>2 EAF (began in 1989)</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</si>
  <si>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</si>
  <si>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</si>
  <si>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</si>
  <si>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</si>
  <si>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</si>
  <si>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</si>
  <si>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</si>
  <si>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</si>
  <si>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6 BOF; 1 EAF (began in 1970, rebuilt in 2001, idled in Jan. 2020 with no plans to restart)</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</si>
  <si>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</si>
  <si>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</si>
  <si>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</si>
  <si>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</si>
  <si>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</si>
  <si>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</si>
  <si>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</si>
  <si>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</si>
  <si>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3 BOF (began in 1965, 1973, and unknown)</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</si>
  <si>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</si>
  <si>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</si>
  <si>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</si>
  <si>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</si>
  <si>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</si>
  <si>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</si>
  <si>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</si>
  <si>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</si>
  <si>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</si>
  <si>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</si>
  <si>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</si>
  <si>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</si>
  <si>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</si>
  <si>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</si>
  <si>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</si>
  <si>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</si>
  <si>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</si>
  <si>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</si>
  <si>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</si>
  <si>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</si>
  <si>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</si>
  <si>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</si>
  <si>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</si>
  <si>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</si>
  <si>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</si>
  <si>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</si>
  <si>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</si>
  <si>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SUS00036</t>
  </si>
  <si>
    <t>Nucor Steel Brandenburg plant</t>
  </si>
  <si>
    <t>Buttermilk Falls Industrial Park, Brandenburg, Kentucky, United States</t>
  </si>
  <si>
    <t>Kentucky</t>
  </si>
  <si>
    <t>37.9999454, -86.1398738</t>
  </si>
  <si>
    <t>https://www.gem.wiki/Nucor_Steel_Brandenburg_plant</t>
  </si>
  <si>
    <t>plate; sheet</t>
  </si>
  <si>
    <t>1 EAF (anticipated in 2022)</t>
  </si>
  <si>
    <t>SUS00019</t>
  </si>
  <si>
    <t>North American Stainless steel plant</t>
  </si>
  <si>
    <t>NAS</t>
  </si>
  <si>
    <t>North American Stainless Inc</t>
  </si>
  <si>
    <t>6870 Highway 42 East, Ghent, Kentucky, 41045-9615, United States</t>
  </si>
  <si>
    <t>Ghent</t>
  </si>
  <si>
    <t>38.725418, -85.076015</t>
  </si>
  <si>
    <t>https://www.gem.wiki/North_American_Stainless_steel_plant</t>
  </si>
  <si>
    <t>stainless flat and long products</t>
  </si>
  <si>
    <t>2 EAF (began in 2002 and 2007)</t>
  </si>
  <si>
    <t>SUS00029-1</t>
  </si>
  <si>
    <t>Nucor Steel Gallatin plant EAF expansion</t>
  </si>
  <si>
    <t>Nucor Steel Ghent, Gallatin Steel (predecessor)</t>
  </si>
  <si>
    <t>4831 U.S. Hwy 42 W, Ghent, Kentucky 41405, United States</t>
  </si>
  <si>
    <t>38.759878, -84.996204</t>
  </si>
  <si>
    <t>https://www.gem.wiki/Nucor_Steel_Gallatin_plant</t>
  </si>
  <si>
    <t>hot-rolled coils</t>
  </si>
  <si>
    <t>SUS00029</t>
  </si>
  <si>
    <t>Nucor Steel Gallatin plant</t>
  </si>
  <si>
    <t>1 EAF (began in 1995)</t>
  </si>
  <si>
    <t>SUS00071</t>
  </si>
  <si>
    <t>Nucor Steel Louisiana</t>
  </si>
  <si>
    <t>Nucor St. James Parish</t>
  </si>
  <si>
    <t>Nucor Steel Louisiana LLC</t>
  </si>
  <si>
    <t>9101 Hwy 3125, Convent, LA 70723, United States</t>
  </si>
  <si>
    <t>Convent</t>
  </si>
  <si>
    <t>Louisiana</t>
  </si>
  <si>
    <t>30.076693, -90.859953</t>
  </si>
  <si>
    <t>https://www.gem.wiki/Nucor_Steel_Louisiana</t>
  </si>
  <si>
    <t>1 DRI plant (began in 2013; HYL/Energiron-ZR)</t>
  </si>
  <si>
    <t>SUS00003</t>
  </si>
  <si>
    <t>Cleveland-Cliffs Dearborn steel plant</t>
  </si>
  <si>
    <t>Dearborn Works, AK Steel Dearborn</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</si>
  <si>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</si>
  <si>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</si>
  <si>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</si>
  <si>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</si>
  <si>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</si>
  <si>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</si>
  <si>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2 BOF (began in 1963)</t>
  </si>
  <si>
    <t>SUS00050</t>
  </si>
  <si>
    <t>U.S. Steel Great Lakes Works</t>
  </si>
  <si>
    <t>U.S. Steel Ecorse, U.S. Steel Zug Island</t>
  </si>
  <si>
    <t>Great Lakes Works, No. 1 Quality Drive, Ecorse, Michigan 48229, United States</t>
  </si>
  <si>
    <t>Ecorse</t>
  </si>
  <si>
    <t>42.263181, -83.121553</t>
  </si>
  <si>
    <t>https://www.gem.wiki/U.S._Steel_Great_Lakes_Works</t>
  </si>
  <si>
    <t>2 BOF (began in 1970, idled in Jan. 2020)</t>
  </si>
  <si>
    <t>SUS00067</t>
  </si>
  <si>
    <t>Gerdau Monroe steel plant</t>
  </si>
  <si>
    <t>3000 E Front St, Monroe, MI 48161, United States</t>
  </si>
  <si>
    <t>Monroe</t>
  </si>
  <si>
    <t>41.894229, -83.358697</t>
  </si>
  <si>
    <t>https://www.gem.wiki/Gerdau_Monroe_steel_plant</t>
  </si>
  <si>
    <t>1 EAF (113-tonne; began in 1980)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</si>
  <si>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</si>
  <si>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</si>
  <si>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</si>
  <si>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</si>
  <si>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</si>
  <si>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</si>
  <si>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</si>
  <si>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</si>
  <si>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</si>
  <si>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</si>
  <si>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</si>
  <si>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</si>
  <si>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</si>
  <si>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</si>
  <si>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</si>
  <si>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</si>
  <si>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</si>
  <si>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</si>
  <si>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</si>
  <si>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</si>
  <si>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</si>
  <si>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</si>
  <si>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</si>
  <si>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</si>
  <si>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</si>
  <si>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</si>
  <si>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</si>
  <si>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SUS00074</t>
  </si>
  <si>
    <t>CMC Steel New Jersey plant</t>
  </si>
  <si>
    <t>CMC Sayreville plant</t>
  </si>
  <si>
    <t>1 Crossman Road North, Sayreville, NJ 08872, United States</t>
  </si>
  <si>
    <t>Sayreville</t>
  </si>
  <si>
    <t>New Jersey</t>
  </si>
  <si>
    <t>40.478824, -74.321187</t>
  </si>
  <si>
    <t>https://www.gem.wiki/CMC_Steel_New_Jersey_plant</t>
  </si>
  <si>
    <t>rebar; rounds</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</si>
  <si>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</si>
  <si>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</si>
  <si>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</si>
  <si>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</si>
  <si>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</si>
  <si>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</si>
  <si>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</si>
  <si>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</si>
  <si>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</si>
  <si>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</si>
  <si>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</si>
  <si>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</si>
  <si>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</si>
  <si>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</si>
  <si>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</si>
  <si>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</si>
  <si>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</si>
  <si>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Ohio</t>
  </si>
  <si>
    <t>40.804114, -81.334002</t>
  </si>
  <si>
    <t>https://www.gem.wiki/Republic_Steel_Canton_plant</t>
  </si>
  <si>
    <t>hot-rolled bars, hot-rolled coils, cold finished bars, ingots, rod, wire</t>
  </si>
  <si>
    <t>2 EAF (1 EAF began in 1952 and idled in Jan. 2020, 1 EAF began in 1995)</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</si>
  <si>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</si>
  <si>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</si>
  <si>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</si>
  <si>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</si>
  <si>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</si>
  <si>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</si>
  <si>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</si>
  <si>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</si>
  <si>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</si>
  <si>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</si>
  <si>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SUS00045</t>
  </si>
  <si>
    <t>Timken Faircrest steel plant</t>
  </si>
  <si>
    <t>4511 Faircrest St. SW, Canton, Ohio 44706, United States</t>
  </si>
  <si>
    <t>40.755388, -81.439369</t>
  </si>
  <si>
    <t>https://www.gem.wiki/Timken_Faircrest_steel_plant</t>
  </si>
  <si>
    <t>1 EAF (began in 1985)</t>
  </si>
  <si>
    <t>SUS00010</t>
  </si>
  <si>
    <t>Cleveland-Cliffs Cleveland steel plant</t>
  </si>
  <si>
    <t>Cleveland Works, ArcelorMittal Cleveland steel plant (predecessor), LTV Steel (predecessor)</t>
  </si>
  <si>
    <t>3060 Eggers Road, Cleveland, OH 44105, United States</t>
  </si>
  <si>
    <t>Cleveland</t>
  </si>
  <si>
    <t>41.464041, -81.676499</t>
  </si>
  <si>
    <t>https://www.gem.wiki/Cleveland-Cliffs_Cleveland_steel_plant</t>
  </si>
  <si>
    <t>hot-rolled, cold-rolled, hot-dipped galvanized, semi-finished slabs</t>
  </si>
  <si>
    <t>coking plant; 4 BOF (2 BOF began in 1961, 2 BOF began in 1956)</t>
  </si>
  <si>
    <t>Coke supplied from Cleveland-Cliffs Warren, Ohio facility</t>
  </si>
  <si>
    <t>SUS00070</t>
  </si>
  <si>
    <t>Charter Steel Cleveland plant</t>
  </si>
  <si>
    <t>Charter Manufacturing Company Inc [100%]</t>
  </si>
  <si>
    <t>4296566392 [100%]</t>
  </si>
  <si>
    <t>Charter Manufacturing Company Inc</t>
  </si>
  <si>
    <t>4300 East 49th Street, Cuyahoga Heights, OH 44125, United States</t>
  </si>
  <si>
    <t>Cuyahoga Heights</t>
  </si>
  <si>
    <t>41.443147, -81.659911</t>
  </si>
  <si>
    <t>https://www.gem.wiki/Charter_Steel_Cleveland_plant</t>
  </si>
  <si>
    <t>special bar quality; rod; wire; billets</t>
  </si>
  <si>
    <t>1 EAF (70-tonne; began in 2005)</t>
  </si>
  <si>
    <t>SUS00020-1</t>
  </si>
  <si>
    <t>BlueScope North Star Steel plant EAF expansion</t>
  </si>
  <si>
    <t>North Star BlueScope Steel LLC</t>
  </si>
  <si>
    <t>6767 County Road 9, Delta, Ohio 43515, United States</t>
  </si>
  <si>
    <t>Delta</t>
  </si>
  <si>
    <t>41.568783, -84.048129</t>
  </si>
  <si>
    <t>https://www.gem.wiki/North_Star_BlueScope_Steel_plant</t>
  </si>
  <si>
    <t>hot-rolled steel coils</t>
  </si>
  <si>
    <t>1 EAF (195-ton, began in 2022)</t>
  </si>
  <si>
    <t>SUS00020</t>
  </si>
  <si>
    <t>BlueScope North Star Steel plant</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</si>
  <si>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</si>
  <si>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</si>
  <si>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</si>
  <si>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</si>
  <si>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</si>
  <si>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</si>
  <si>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https://www.gem.wiki/Republic_Steel_Lorain_plant</t>
  </si>
  <si>
    <t>1 EAF (began in 2013, idled in Jan. 2016)</t>
  </si>
  <si>
    <t>SUS00054</t>
  </si>
  <si>
    <t>Cleveland-Cliffs Mansfield Works</t>
  </si>
  <si>
    <t>AK Steel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</si>
  <si>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</si>
  <si>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</si>
  <si>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</si>
  <si>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</si>
  <si>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</si>
  <si>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</si>
  <si>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SUS00004</t>
  </si>
  <si>
    <t>Cleveland-Cliffs Middletown steel plant</t>
  </si>
  <si>
    <t>Middletown Works, AK Steel Middletown</t>
  </si>
  <si>
    <t>1801 Crawford St., Middletown, OH 45043, United States</t>
  </si>
  <si>
    <t>Middletown</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</si>
  <si>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</si>
  <si>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</si>
  <si>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</si>
  <si>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2 BOF (began in 1969, rebuilt in 2017 and 2021)</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</si>
  <si>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</si>
  <si>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</si>
  <si>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</si>
  <si>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</si>
  <si>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</si>
  <si>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</si>
  <si>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</si>
  <si>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</si>
  <si>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</si>
  <si>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</si>
  <si>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</si>
  <si>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</si>
  <si>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</si>
  <si>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</si>
  <si>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</si>
  <si>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</si>
  <si>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</si>
  <si>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</si>
  <si>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</si>
  <si>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</si>
  <si>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</si>
  <si>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</si>
  <si>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</si>
  <si>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</si>
  <si>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</si>
  <si>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</si>
  <si>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</si>
  <si>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</si>
  <si>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</si>
  <si>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</si>
  <si>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company says electricity comes from 86% carbon-free sources</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</si>
  <si>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</si>
  <si>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</si>
  <si>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</si>
  <si>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</si>
  <si>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</si>
  <si>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</si>
  <si>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</si>
  <si>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</si>
  <si>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</si>
  <si>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</si>
  <si>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</si>
  <si>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SUS00047</t>
  </si>
  <si>
    <t>U.S. Steel Edgar Thomson Plant</t>
  </si>
  <si>
    <t>Mon Valley Works Edgar Thomson, U.S. Steel Braddock</t>
  </si>
  <si>
    <t>Mon Valley Works, Edgar Thomson Plant, 13th Street and Braddock Avenue, Braddock, Pennsylvania 15104, United States</t>
  </si>
  <si>
    <t>Braddock</t>
  </si>
  <si>
    <t>Pennsylvania</t>
  </si>
  <si>
    <t>40.395140, -79.859645</t>
  </si>
  <si>
    <t>https://www.gem.wiki/U.S._Steel_Edgar_Thomson_Plant</t>
  </si>
  <si>
    <t>2 BOF (began in 1972)</t>
  </si>
  <si>
    <t>Coke supplied from Mon Valley Works Clairton Plant</t>
  </si>
  <si>
    <t>SUS00007</t>
  </si>
  <si>
    <t>Cleveland-Cliffs Coatesville steel plant</t>
  </si>
  <si>
    <t>ArcelorMittal Coatesville steel plant (predecessor), ArcelorMittal - Bethlehem Steel</t>
  </si>
  <si>
    <t>139 Modena Road, Coatesville, PA 19230, United States</t>
  </si>
  <si>
    <t>Coatesville</t>
  </si>
  <si>
    <t>39.977819, -75.824512</t>
  </si>
  <si>
    <t>https://www.gem.wiki/Cleveland-Cliffs_Coatesville_steel_plant</t>
  </si>
  <si>
    <t>steel plate, high-strength low alloy, commercial alloy, military alloy, flame-cut</t>
  </si>
  <si>
    <t>1 EAF (150-tonne, began in 1985, rev. 2017)</t>
  </si>
  <si>
    <t>SUS00002</t>
  </si>
  <si>
    <t>Cleveland-Cliffs Butler steel plant</t>
  </si>
  <si>
    <t>AK Steel Butler Works</t>
  </si>
  <si>
    <t>1 Armco Dr, Lyndora, PA 16045-1065, United States</t>
  </si>
  <si>
    <t>Lyndora</t>
  </si>
  <si>
    <t>40.845524, -79.921452</t>
  </si>
  <si>
    <t>https://www.gem.wiki/Cleveland-Cliffs_Butler_steel_plant</t>
  </si>
  <si>
    <t>flat-rolled electrical steels, stainless steels, stainless and carbon semi-finished
slabs</t>
  </si>
  <si>
    <t>1 EAF (230-tonne, began in 2010); 1 AOD (175-tonne)</t>
  </si>
  <si>
    <t>SUS00008</t>
  </si>
  <si>
    <t>Cleveland-Cliffs Steelton steel plant</t>
  </si>
  <si>
    <t>ArcelorMittal Steelton steel plant (predecessor), ArcelorMittal - Bethlehem Steel</t>
  </si>
  <si>
    <t>215 S. Front St., Steelton, PA 17113, United States</t>
  </si>
  <si>
    <t>Steelton</t>
  </si>
  <si>
    <t>40.230720, -76.838506</t>
  </si>
  <si>
    <t>https://www.gem.wiki/Cleveland-Cliffs_Steelton_steel_plant</t>
  </si>
  <si>
    <t>railroad rails, specialty blooms, flat bars</t>
  </si>
  <si>
    <t>1 EAF (150-tonne, began in 1994)</t>
  </si>
  <si>
    <t>SUS00076</t>
  </si>
  <si>
    <t>CMC South Carolina steel plant</t>
  </si>
  <si>
    <t>SMC Cayce plant</t>
  </si>
  <si>
    <t>310 New State Rd., Cayce, SC 29033, United States</t>
  </si>
  <si>
    <t>Cayce</t>
  </si>
  <si>
    <t>South Carolina</t>
  </si>
  <si>
    <t>33.962272, -81.052011</t>
  </si>
  <si>
    <t>https://www.gem.wiki/CMC_South_Carolina_steel_plant</t>
  </si>
  <si>
    <t>equal angles; unequal angles; flats; channels; rebar; rounds; squares</t>
  </si>
  <si>
    <t>1 EAF (100-tonne; began in 1992; relined in 2012)</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</si>
  <si>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</si>
  <si>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</si>
  <si>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</si>
  <si>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</si>
  <si>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</si>
  <si>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</si>
  <si>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</si>
  <si>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</si>
  <si>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</si>
  <si>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</si>
  <si>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</si>
  <si>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</si>
  <si>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</si>
  <si>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</si>
  <si>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</si>
  <si>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</si>
  <si>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SUS00021</t>
  </si>
  <si>
    <t>Nucor Steel Berkeley plant</t>
  </si>
  <si>
    <t>1455 Hagan Avenue, Huger, South Carolina 29450, United States</t>
  </si>
  <si>
    <t>Huger</t>
  </si>
  <si>
    <t>33.004319, -79.880955</t>
  </si>
  <si>
    <t>https://www.gem.wiki/Nucor_Steel_Berkeley_plant</t>
  </si>
  <si>
    <t>beam; sheet</t>
  </si>
  <si>
    <t>2 EAF (154-tonne; began in 1996)</t>
  </si>
  <si>
    <t>SUS00077</t>
  </si>
  <si>
    <t>CMC Tennessee steel plant</t>
  </si>
  <si>
    <t>CMC Knoxville plant</t>
  </si>
  <si>
    <t>1919 Tennessee Avenue, Knoxville, TN 37921, United States</t>
  </si>
  <si>
    <t>Knoxville</t>
  </si>
  <si>
    <t>Tennessee</t>
  </si>
  <si>
    <t>35.978104, -83.956572</t>
  </si>
  <si>
    <t>https://www.gem.wiki/CMC_Tennessee_steel_plant</t>
  </si>
  <si>
    <t>1 EAF (65-tonne; began in 2000)</t>
  </si>
  <si>
    <t>SUS00027</t>
  </si>
  <si>
    <t>Nucor Steel Memphis plant</t>
  </si>
  <si>
    <t>Birmingham Steel Memphis (predecessor)</t>
  </si>
  <si>
    <t>Nucor Steel Memphis Inc</t>
  </si>
  <si>
    <t>3601 Paul R. Lowry Road, Memphis, Tennessee 38109, United States</t>
  </si>
  <si>
    <t>Memphis</t>
  </si>
  <si>
    <t>35.048395, -90.163033</t>
  </si>
  <si>
    <t>https://www.gem.wiki/Nucor_Steel_Memphis_plant</t>
  </si>
  <si>
    <t>1 EAF (began in 2008)</t>
  </si>
  <si>
    <t>SUS00058</t>
  </si>
  <si>
    <t>Optimus Steel Beaumont plant</t>
  </si>
  <si>
    <t>Optimus Steel LLC [100%]</t>
  </si>
  <si>
    <t>5070866564 [100%]</t>
  </si>
  <si>
    <t>Optimus Steel LLC</t>
  </si>
  <si>
    <t>PO BOX 3869, Beaumont, TX 77704, United States</t>
  </si>
  <si>
    <t>Beaumont</t>
  </si>
  <si>
    <t>Texas</t>
  </si>
  <si>
    <t>30.08201, -94.074694</t>
  </si>
  <si>
    <t>https://www.gem.wiki/Optimus_Steel_Beaumont_plant</t>
  </si>
  <si>
    <t>wire rods; coiled rebar; billets</t>
  </si>
  <si>
    <t>1 EAF (113-tonne; began in 1976)</t>
  </si>
  <si>
    <t>SUS00031</t>
  </si>
  <si>
    <t>Nucor Steel Jewett plant</t>
  </si>
  <si>
    <t>Nucor Steel Texas</t>
  </si>
  <si>
    <t>8812 Highway 79 West, Jewett, Texas 75846, United States</t>
  </si>
  <si>
    <t>Jewett</t>
  </si>
  <si>
    <t>31.351853, -96.165436</t>
  </si>
  <si>
    <t>https://www.gem.wiki/Nucor_Steel_Jewett_plant</t>
  </si>
  <si>
    <t>SUS00014</t>
  </si>
  <si>
    <t>Gerdau Midlothian Steel Mill</t>
  </si>
  <si>
    <t>Gerdau Chaparral Steel</t>
  </si>
  <si>
    <t>300 Ward Road, 76065 Midlothian, Texas, United States</t>
  </si>
  <si>
    <t>Midlothian</t>
  </si>
  <si>
    <t>32.457544, -97.034246</t>
  </si>
  <si>
    <t>https://www.gem.wiki/Gerdau_Midlothian_Steel_Mill</t>
  </si>
  <si>
    <t>bantam beams; channels; H piling; MC channels; rail ties; rebar; rounds; S beams; sheet pile; wide flange beams</t>
  </si>
  <si>
    <t>2 EAF (began in 1975 and 1981)</t>
  </si>
  <si>
    <t>SUS00053</t>
  </si>
  <si>
    <t>ArcelorMittal Texas DRI plant</t>
  </si>
  <si>
    <t>Voelstalpine Texas DRI plant (predecessor)</t>
  </si>
  <si>
    <t>ArcelorMittal SA [80%]; voestalpine AG [20%]</t>
  </si>
  <si>
    <t>5000030092 [80%]; 4295858976 [20%]</t>
  </si>
  <si>
    <t>voestalpine Texas LLC</t>
  </si>
  <si>
    <t>2800 Kay Bailey Hutchison Rd, Portland, TX 78374, United States</t>
  </si>
  <si>
    <t>Portland</t>
  </si>
  <si>
    <t>27.888929, -97.282062</t>
  </si>
  <si>
    <t>https://www.gem.wiki/Voestalpine_Texas_DRI_plant</t>
  </si>
  <si>
    <t>1 Midrex DRI plant (2 MTPA, began in 2016)</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</si>
  <si>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</si>
  <si>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</si>
  <si>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</si>
  <si>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</si>
  <si>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</si>
  <si>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</si>
  <si>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</si>
  <si>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</si>
  <si>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</si>
  <si>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SUS00043</t>
  </si>
  <si>
    <t>Steel Dynamics Sinton plant</t>
  </si>
  <si>
    <t>Sinton, Texas, United States</t>
  </si>
  <si>
    <t>Sinton</t>
  </si>
  <si>
    <t>28.051820, -97.488040</t>
  </si>
  <si>
    <t>https://www.gem.wiki/Steel_Dynamics_Sinton_plant</t>
  </si>
  <si>
    <t>2 EAF (190-tonne capacity)</t>
  </si>
  <si>
    <t>SUS00079</t>
  </si>
  <si>
    <t>BlueScope Steel EAF plant</t>
  </si>
  <si>
    <t>Eastern United States</t>
  </si>
  <si>
    <t>39.815712, -101.275181</t>
  </si>
  <si>
    <t>https://www.gem.wiki/BlueScope_Steel_EAF_plant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</si>
  <si>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</si>
  <si>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</si>
  <si>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</si>
  <si>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</si>
  <si>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</si>
  <si>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</si>
  <si>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</si>
  <si>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</si>
  <si>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</si>
  <si>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</si>
  <si>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</si>
  <si>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</si>
  <si>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</si>
  <si>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</si>
  <si>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</si>
  <si>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</si>
  <si>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</si>
  <si>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</si>
  <si>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</si>
  <si>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</si>
  <si>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</si>
  <si>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</si>
  <si>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</si>
  <si>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</si>
  <si>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</si>
  <si>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</si>
  <si>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</si>
  <si>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</si>
  <si>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</si>
  <si>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</si>
  <si>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</si>
  <si>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</si>
  <si>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</si>
  <si>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</si>
  <si>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</si>
  <si>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SUS00072</t>
  </si>
  <si>
    <t>Nucor Steel West Virginia EAF steel plant</t>
  </si>
  <si>
    <t>Nucor sheet mill</t>
  </si>
  <si>
    <t>Apple Grove, Mason County, West Virginia, United States</t>
  </si>
  <si>
    <t>Mason County</t>
  </si>
  <si>
    <t>West Virginia</t>
  </si>
  <si>
    <t>38.762558, -82.047437</t>
  </si>
  <si>
    <t>hot-rolled sheets; cold processed; annealed products; galvanized products</t>
  </si>
  <si>
    <t>EAF (anticipated begin after 2023)</t>
  </si>
  <si>
    <t>SUS00069</t>
  </si>
  <si>
    <t>Charter Steel Saukville plant</t>
  </si>
  <si>
    <t>1658 Cold Springs Road, Saukville, WI 53080, United States</t>
  </si>
  <si>
    <t>Saukville</t>
  </si>
  <si>
    <t>Wisconsin</t>
  </si>
  <si>
    <t>43.400533, -87.94820</t>
  </si>
  <si>
    <t>https://www.gem.wiki/Charter_Steel_Saukville_plant</t>
  </si>
  <si>
    <t>1 EAF (91-tonne; began in 1991)</t>
  </si>
  <si>
    <t>Crude steel production 2019 (ttpa)</t>
  </si>
  <si>
    <t>BOF steel production 2019 (ttpa)</t>
  </si>
  <si>
    <t>EAF steel production 2019 (ttpa)</t>
  </si>
  <si>
    <t>OHF steel production 2019 (ttpa)</t>
  </si>
  <si>
    <t>Iron production 2019 (ttpa)</t>
  </si>
  <si>
    <t>BF production 2019 (ttpa)</t>
  </si>
  <si>
    <t>DRI production 2019 (ttpa)</t>
  </si>
  <si>
    <t>Crude steel production 2020 (ttpa)</t>
  </si>
  <si>
    <t>BOF steel production 2020 (ttpa)</t>
  </si>
  <si>
    <t>EAF steel production 2020 (ttpa)</t>
  </si>
  <si>
    <t>OHF steel production 2020 (ttpa)</t>
  </si>
  <si>
    <t>Iron production 2020 (ttpa)</t>
  </si>
  <si>
    <t>BF production 2020 (ttpa)</t>
  </si>
  <si>
    <t>DRI production 2020 (ttpa)</t>
  </si>
  <si>
    <t>Crude steel production 2021 (ttpa)</t>
  </si>
  <si>
    <t>BOF steel production 2021 (ttpa)</t>
  </si>
  <si>
    <t>EAF steel production 2021 (ttpa)</t>
  </si>
  <si>
    <t>OHF steel production 2021 (ttpa)</t>
  </si>
  <si>
    <t>Iron production 2021 (ttpa)</t>
  </si>
  <si>
    <t>BF production 2021 (ttpa)</t>
  </si>
  <si>
    <t>DRI production 2021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</si>
  <si>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</si>
  <si>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</si>
  <si>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</si>
  <si>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</si>
  <si>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</si>
  <si>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</si>
  <si>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</si>
  <si>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</si>
  <si>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</si>
  <si>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</si>
  <si>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t>
  </si>
  <si>
    <t>Parent companies and respective ownership shares.</t>
  </si>
  <si>
    <t>Parent PermID</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</si>
  <si>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</si>
  <si>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</si>
  <si>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</si>
  <si>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</si>
  <si>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</si>
  <si>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</si>
  <si>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</si>
  <si>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</si>
  <si>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</si>
  <si>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</si>
  <si>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</si>
  <si>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</si>
  <si>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</si>
  <si>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"announced", "construction", "operating", "mothballed", "cancelled", and "retired".</t>
  </si>
  <si>
    <t>Date of announcement/proposal of iron/steel plant in the format "Month Year"</t>
  </si>
  <si>
    <t>Date that construction on the iron/steel plant began in the format "Month Year"</t>
  </si>
  <si>
    <t>Start year</t>
  </si>
  <si>
    <t>Steel plant start year</t>
  </si>
  <si>
    <t>Age of steel plant in years. Future years indicate intended start date for plants in development.</t>
  </si>
  <si>
    <t>Closed/idled year</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</si>
  <si>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</si>
  <si>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</si>
  <si>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</si>
  <si>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</si>
  <si>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</si>
  <si>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</si>
  <si>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</si>
  <si>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</si>
  <si>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</si>
  <si>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</si>
  <si>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</si>
  <si>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</si>
  <si>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</si>
  <si>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</si>
  <si>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</si>
  <si>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</si>
  <si>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ISO14001</t>
  </si>
  <si>
    <t>Certification year for current ISO14001 environmental management certification. Plants known to be certified but with unknown year of certification enter "yes".</t>
  </si>
  <si>
    <t>ISO50001</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</si>
  <si>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</si>
  <si>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</si>
  <si>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</si>
  <si>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</si>
  <si>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</si>
  <si>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</si>
  <si>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</si>
  <si>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</si>
  <si>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</si>
  <si>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</si>
  <si>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Crude steel production (ttpa)</t>
  </si>
  <si>
    <t>Plant production across all steelmaking processes (ttpa).</t>
  </si>
  <si>
    <t>BOF steel production (ttpa)</t>
  </si>
  <si>
    <t>Plant production for steel produced by BOF route (ttpa).</t>
  </si>
  <si>
    <t>EAF steel production  (ttpa)</t>
  </si>
  <si>
    <t>Plant production for steel produced by EAF route (ttpa).</t>
  </si>
  <si>
    <t>OHF steel production (ttpa)</t>
  </si>
  <si>
    <t>Plant production for steel produced by OHF route (ttpa).</t>
  </si>
  <si>
    <t>Iron production (ttpa)</t>
  </si>
  <si>
    <t>Plant production across all ironmaking processes (ttpa).</t>
  </si>
  <si>
    <t>BF production (ttpa)</t>
  </si>
  <si>
    <t>Plant production for iron produced by BF route (ttpa).</t>
  </si>
  <si>
    <t>DRI production (ttpa)</t>
  </si>
  <si>
    <t>Plant production for iron produced by DRI route (ttpa).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</si>
</sst>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quot; &quot;yyyy"/>
    <numFmt numFmtId="165" formatCode="mmmm yyyy"/>
    <numFmt numFmtId="166" formatCode="&quot;$&quot;#,##0.00"/>
    <numFmt numFmtId="167" formatCode="mm&quot;/&quot;dd&quot;/&quot;yyyy"/>
  </numFmts>
  <fonts count="21">
    <font>
      <sz val="10.0"/>
      <color rgb="FF000000"/>
      <name val="Arial"/>
      <scheme val="minor"/>
    </font>
    <font>
      <color theme="1"/>
      <name val="Arial"/>
    </font>
    <font>
      <sz val="24.0"/>
      <color theme="1"/>
      <name val="Arial"/>
    </font>
    <font>
      <u/>
      <sz val="12.0"/>
      <color rgb="FF0000FF"/>
      <name val="Arial"/>
    </font>
    <font>
      <sz val="12.0"/>
      <color theme="1"/>
      <name val="Arial"/>
    </font>
    <font>
      <b/>
      <sz val="16.0"/>
      <color theme="1"/>
      <name val="Arial"/>
    </font>
    <font>
      <sz val="12.0"/>
      <color rgb="FF000000"/>
      <name val="Arial"/>
    </font>
    <font>
      <b/>
      <sz val="12.0"/>
      <color theme="1"/>
      <name val="Arial"/>
    </font>
    <font>
      <u/>
      <sz val="12.0"/>
      <color rgb="FF0000FF"/>
      <name val="Arial"/>
    </font>
    <font>
      <sz val="10.0"/>
      <color rgb="FF000000"/>
      <name val="Arial"/>
    </font>
    <font>
      <b/>
      <sz val="10.0"/>
      <color rgb="FF000000"/>
      <name val="Arial"/>
    </font>
    <font>
      <color rgb="FF000000"/>
      <name val="Arial"/>
      <scheme val="minor"/>
    </font>
    <font>
      <b/>
      <color theme="1"/>
      <name val="Arial"/>
    </font>
    <font/>
    <font>
      <color rgb="FF000000"/>
      <name val="Roboto"/>
    </font>
    <font>
      <color theme="1"/>
      <name val="Arial"/>
      <scheme val="minor"/>
    </font>
    <font>
      <color rgb="FF000000"/>
      <name val="Arial"/>
    </font>
    <font>
      <sz val="10.0"/>
      <color theme="1"/>
      <name val="Arial"/>
    </font>
    <font>
      <color rgb="FF000000"/>
      <name val="&quot;Arial&quot;"/>
    </font>
    <font>
      <b/>
      <sz val="14.0"/>
      <color theme="1"/>
      <name val="Arial"/>
    </font>
    <font>
      <i/>
      <color theme="1"/>
      <name val="Arial"/>
    </font>
  </fonts>
  <fills count="3">
    <fill>
      <patternFill patternType="none"/>
    </fill>
    <fill>
      <patternFill patternType="lightGray"/>
    </fill>
    <fill>
      <patternFill patternType="solid">
        <fgColor rgb="FFFFFFFF"/>
        <bgColor rgb="FFFFFFFF"/>
      </patternFill>
    </fill>
  </fills>
  <borders count="6">
    <border/>
    <border>
      <bottom style="thin">
        <color rgb="FF000000"/>
      </bottom>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vertical="bottom"/>
    </xf>
    <xf borderId="0" fillId="2" fontId="2" numFmtId="0" xfId="0" applyAlignment="1" applyFont="1">
      <alignment horizontal="center" readingOrder="0" vertical="bottom"/>
    </xf>
    <xf borderId="0" fillId="2" fontId="3" numFmtId="0" xfId="0" applyAlignment="1" applyFont="1">
      <alignment horizontal="center" readingOrder="0" shrinkToFit="0" vertical="bottom" wrapText="1"/>
    </xf>
    <xf borderId="0" fillId="2" fontId="4" numFmtId="0" xfId="0" applyAlignment="1" applyFont="1">
      <alignment horizontal="center" readingOrder="0" vertical="bottom"/>
    </xf>
    <xf borderId="0" fillId="0" fontId="4" numFmtId="0" xfId="0" applyAlignment="1" applyFont="1">
      <alignment horizontal="center" readingOrder="0" vertical="bottom"/>
    </xf>
    <xf borderId="0" fillId="2" fontId="5" numFmtId="0" xfId="0" applyAlignment="1" applyFont="1">
      <alignment vertical="bottom"/>
    </xf>
    <xf borderId="0" fillId="0" fontId="6" numFmtId="0" xfId="0" applyAlignment="1" applyFont="1">
      <alignment readingOrder="0" vertical="bottom"/>
    </xf>
    <xf borderId="0" fillId="2" fontId="6" numFmtId="0" xfId="0" applyAlignment="1" applyFont="1">
      <alignment readingOrder="0" shrinkToFit="0" vertical="bottom" wrapText="0"/>
    </xf>
    <xf borderId="0" fillId="0" fontId="6" numFmtId="0" xfId="0" applyAlignment="1" applyFont="1">
      <alignment readingOrder="0" vertical="bottom"/>
    </xf>
    <xf borderId="0" fillId="2" fontId="5" numFmtId="0" xfId="0" applyAlignment="1" applyFont="1">
      <alignment readingOrder="0" vertical="bottom"/>
    </xf>
    <xf borderId="0" fillId="2" fontId="7" numFmtId="0" xfId="0" applyAlignment="1" applyFont="1">
      <alignment readingOrder="0" vertical="top"/>
    </xf>
    <xf borderId="0" fillId="2" fontId="4" numFmtId="0" xfId="0" applyAlignment="1" applyFont="1">
      <alignment readingOrder="0" shrinkToFit="0" vertical="top" wrapText="1"/>
    </xf>
    <xf borderId="0" fillId="2" fontId="7" numFmtId="0" xfId="0" applyAlignment="1" applyFont="1">
      <alignment vertical="top"/>
    </xf>
    <xf borderId="0" fillId="2" fontId="4" numFmtId="0" xfId="0" applyAlignment="1" applyFont="1">
      <alignment shrinkToFit="0" vertical="top" wrapText="1"/>
    </xf>
    <xf borderId="0" fillId="2" fontId="4" numFmtId="0" xfId="0" applyAlignment="1" applyFont="1">
      <alignment vertical="top"/>
    </xf>
    <xf borderId="0" fillId="2" fontId="4" numFmtId="0" xfId="0" applyAlignment="1" applyFont="1">
      <alignment readingOrder="0" vertical="top"/>
    </xf>
    <xf borderId="0" fillId="2" fontId="7" numFmtId="0" xfId="0" applyAlignment="1" applyFont="1">
      <alignment shrinkToFit="0" vertical="top" wrapText="1"/>
    </xf>
    <xf borderId="0" fillId="2" fontId="7" numFmtId="0" xfId="0" applyAlignment="1" applyFont="1">
      <alignment readingOrder="0" shrinkToFit="0" vertical="top" wrapText="1"/>
    </xf>
    <xf borderId="0" fillId="2" fontId="8" numFmtId="0" xfId="0" applyAlignment="1" applyFont="1">
      <alignment readingOrder="0" shrinkToFit="0" vertical="top" wrapText="1"/>
    </xf>
    <xf borderId="1"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 fillId="0" fontId="10" numFmtId="0" xfId="0" applyAlignment="1" applyBorder="1" applyFont="1">
      <alignment horizontal="left" shrinkToFit="0" vertical="bottom" wrapText="0"/>
    </xf>
    <xf borderId="1" fillId="0" fontId="10" numFmtId="164" xfId="0" applyAlignment="1" applyBorder="1" applyFont="1" applyNumberFormat="1">
      <alignment horizontal="left" readingOrder="0" shrinkToFit="0" vertical="bottom" wrapText="0"/>
    </xf>
    <xf borderId="1" fillId="0" fontId="10" numFmtId="1" xfId="0" applyAlignment="1" applyBorder="1" applyFont="1" applyNumberFormat="1">
      <alignment horizontal="left" readingOrder="0" shrinkToFit="0" vertical="bottom" wrapText="0"/>
    </xf>
    <xf borderId="0" fillId="0" fontId="9"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9" numFmtId="0" xfId="0" applyAlignment="1" applyFont="1">
      <alignment horizontal="left" shrinkToFit="0" vertical="bottom" wrapText="0"/>
    </xf>
    <xf borderId="0" fillId="0" fontId="9" numFmtId="0" xfId="0" applyAlignment="1" applyFont="1">
      <alignment horizontal="left" readingOrder="0" shrinkToFit="0" vertical="bottom" wrapText="0"/>
    </xf>
    <xf borderId="0" fillId="0" fontId="9" numFmtId="1" xfId="0" applyAlignment="1" applyFont="1" applyNumberFormat="1">
      <alignment horizontal="left" shrinkToFit="0" vertical="bottom" wrapText="0"/>
    </xf>
    <xf borderId="0" fillId="0" fontId="9" numFmtId="1" xfId="0" applyAlignment="1" applyFont="1" applyNumberFormat="1">
      <alignment horizontal="left" readingOrder="0" shrinkToFit="0" vertical="bottom" wrapText="0"/>
    </xf>
    <xf borderId="0" fillId="0" fontId="9" numFmtId="0" xfId="0" applyAlignment="1" applyFont="1">
      <alignment horizontal="left" shrinkToFit="0" vertical="bottom" wrapText="0"/>
    </xf>
    <xf borderId="0" fillId="0" fontId="9" numFmtId="165" xfId="0" applyAlignment="1" applyFont="1" applyNumberFormat="1">
      <alignment horizontal="left" readingOrder="0" shrinkToFit="0" vertical="bottom" wrapText="0"/>
    </xf>
    <xf borderId="0" fillId="0" fontId="9" numFmtId="164" xfId="0" applyAlignment="1" applyFont="1" applyNumberFormat="1">
      <alignment horizontal="left" readingOrder="0" shrinkToFit="0" vertical="bottom" wrapText="0"/>
    </xf>
    <xf borderId="0" fillId="0" fontId="9" numFmtId="0" xfId="0" applyAlignment="1" applyFont="1">
      <alignment horizontal="left" readingOrder="0" vertical="bottom"/>
    </xf>
    <xf borderId="0" fillId="0" fontId="9" numFmtId="1" xfId="0" applyAlignment="1" applyFont="1" applyNumberFormat="1">
      <alignment horizontal="left" vertical="bottom"/>
    </xf>
    <xf borderId="0" fillId="0" fontId="9" numFmtId="0" xfId="0" applyAlignment="1" applyFont="1">
      <alignment horizontal="right" readingOrder="0"/>
    </xf>
    <xf borderId="0" fillId="0" fontId="9" numFmtId="166" xfId="0" applyAlignment="1" applyFont="1" applyNumberFormat="1">
      <alignment horizontal="left" readingOrder="0" shrinkToFit="0" vertical="bottom" wrapText="0"/>
    </xf>
    <xf borderId="0" fillId="0" fontId="9" numFmtId="1" xfId="0" applyAlignment="1" applyFont="1" applyNumberFormat="1">
      <alignment horizontal="left" readingOrder="0" shrinkToFit="0" vertical="bottom" wrapText="0"/>
    </xf>
    <xf borderId="0" fillId="0" fontId="9" numFmtId="1" xfId="0" applyAlignment="1" applyFont="1" applyNumberFormat="1">
      <alignment horizontal="left" readingOrder="0" vertical="bottom"/>
    </xf>
    <xf borderId="0" fillId="0" fontId="9" numFmtId="49" xfId="0" applyAlignment="1" applyFont="1" applyNumberFormat="1">
      <alignment horizontal="left" shrinkToFit="0" vertical="bottom" wrapText="0"/>
    </xf>
    <xf borderId="0" fillId="0" fontId="9" numFmtId="49" xfId="0" applyAlignment="1" applyFont="1" applyNumberFormat="1">
      <alignment horizontal="left" readingOrder="0" shrinkToFit="0" vertical="bottom" wrapText="0"/>
    </xf>
    <xf borderId="0" fillId="0" fontId="9" numFmtId="0" xfId="0" applyAlignment="1" applyFont="1">
      <alignment horizontal="left" vertical="bottom"/>
    </xf>
    <xf borderId="0" fillId="0" fontId="9" numFmtId="164" xfId="0" applyAlignment="1" applyFont="1" applyNumberFormat="1">
      <alignment horizontal="left" readingOrder="0" vertical="bottom"/>
    </xf>
    <xf borderId="0" fillId="0" fontId="9" numFmtId="164" xfId="0" applyAlignment="1" applyFont="1" applyNumberFormat="1">
      <alignment horizontal="left" readingOrder="0" shrinkToFit="0" vertical="bottom" wrapText="0"/>
    </xf>
    <xf borderId="0" fillId="0" fontId="9" numFmtId="0" xfId="0" applyAlignment="1" applyFont="1">
      <alignment horizontal="left" readingOrder="0" shrinkToFit="0" vertical="bottom" wrapText="0"/>
    </xf>
    <xf borderId="0" fillId="0" fontId="9" numFmtId="0" xfId="0" applyAlignment="1" applyFont="1">
      <alignment horizontal="left" shrinkToFit="0" vertical="bottom" wrapText="0"/>
    </xf>
    <xf borderId="0" fillId="0" fontId="9" numFmtId="164" xfId="0" applyAlignment="1" applyFont="1" applyNumberFormat="1">
      <alignment horizontal="left" shrinkToFit="0" vertical="bottom" wrapText="0"/>
    </xf>
    <xf borderId="0" fillId="0" fontId="9" numFmtId="165" xfId="0" applyAlignment="1" applyFont="1" applyNumberFormat="1">
      <alignment horizontal="left" vertical="bottom"/>
    </xf>
    <xf borderId="0" fillId="0" fontId="9" numFmtId="0" xfId="0" applyAlignment="1" applyFont="1">
      <alignment horizontal="left"/>
    </xf>
    <xf borderId="0" fillId="0" fontId="9" numFmtId="1" xfId="0" applyAlignment="1" applyFont="1" applyNumberFormat="1">
      <alignment horizontal="left" readingOrder="0" shrinkToFit="0" vertical="bottom" wrapText="0"/>
    </xf>
    <xf borderId="0" fillId="0" fontId="9" numFmtId="0" xfId="0" applyAlignment="1" applyFont="1">
      <alignment horizontal="left" vertical="bottom"/>
    </xf>
    <xf borderId="0" fillId="0" fontId="9" numFmtId="49" xfId="0" applyAlignment="1" applyFont="1" applyNumberFormat="1">
      <alignment horizontal="left" vertical="bottom"/>
    </xf>
    <xf borderId="0" fillId="0" fontId="9" numFmtId="0" xfId="0" applyAlignment="1" applyFont="1">
      <alignment horizontal="right"/>
    </xf>
    <xf borderId="0" fillId="0" fontId="9" numFmtId="0" xfId="0" applyAlignment="1" applyFont="1">
      <alignment horizontal="left" vertical="bottom"/>
    </xf>
    <xf borderId="0" fillId="0" fontId="9" numFmtId="0" xfId="0" applyAlignment="1" applyFont="1">
      <alignment horizontal="left" readingOrder="0" shrinkToFit="0" wrapText="0"/>
    </xf>
    <xf borderId="0" fillId="0" fontId="11" numFmtId="0" xfId="0" applyAlignment="1" applyFont="1">
      <alignment readingOrder="0"/>
    </xf>
    <xf borderId="0" fillId="0" fontId="9"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9" numFmtId="167" xfId="0" applyAlignment="1" applyFont="1" applyNumberFormat="1">
      <alignment horizontal="left" readingOrder="0" shrinkToFit="0" vertical="bottom" wrapText="0"/>
    </xf>
    <xf borderId="0" fillId="0" fontId="9" numFmtId="0" xfId="0" applyAlignment="1" applyFont="1">
      <alignment horizontal="left" readingOrder="0" vertical="bottom"/>
    </xf>
    <xf borderId="0" fillId="0" fontId="12" numFmtId="1" xfId="0" applyAlignment="1" applyFont="1" applyNumberFormat="1">
      <alignment horizontal="left" shrinkToFit="0" vertical="bottom" wrapText="0"/>
    </xf>
    <xf borderId="2" fillId="0" fontId="12" numFmtId="1" xfId="0" applyAlignment="1" applyBorder="1" applyFont="1" applyNumberFormat="1">
      <alignment horizontal="left" shrinkToFit="0" vertical="bottom" wrapText="0"/>
    </xf>
    <xf borderId="3" fillId="0" fontId="12" numFmtId="1" xfId="0" applyAlignment="1" applyBorder="1" applyFont="1" applyNumberFormat="1">
      <alignment horizontal="left" readingOrder="0" shrinkToFit="0" vertical="bottom" wrapText="0"/>
    </xf>
    <xf borderId="2" fillId="0" fontId="13" numFmtId="0" xfId="0" applyBorder="1" applyFont="1"/>
    <xf borderId="1" fillId="0" fontId="12" numFmtId="1" xfId="0" applyAlignment="1" applyBorder="1" applyFont="1" applyNumberFormat="1">
      <alignment horizontal="left" shrinkToFit="0" vertical="bottom" wrapText="0"/>
    </xf>
    <xf borderId="4" fillId="0" fontId="12" numFmtId="1" xfId="0" applyAlignment="1" applyBorder="1" applyFont="1" applyNumberFormat="1">
      <alignment horizontal="left" shrinkToFit="0" vertical="bottom" wrapText="0"/>
    </xf>
    <xf borderId="5" fillId="0" fontId="12" numFmtId="1" xfId="0" applyAlignment="1" applyBorder="1" applyFont="1" applyNumberFormat="1">
      <alignment horizontal="left" readingOrder="0" shrinkToFit="0" vertical="bottom" wrapText="0"/>
    </xf>
    <xf borderId="1" fillId="0" fontId="12" numFmtId="1" xfId="0" applyAlignment="1" applyBorder="1" applyFont="1" applyNumberFormat="1">
      <alignment horizontal="left" readingOrder="0" shrinkToFit="0" vertical="bottom" wrapText="0"/>
    </xf>
    <xf borderId="4" fillId="0" fontId="12" numFmtId="1" xfId="0" applyAlignment="1" applyBorder="1" applyFont="1" applyNumberFormat="1">
      <alignment horizontal="left" readingOrder="0" shrinkToFit="0" vertical="bottom" wrapText="0"/>
    </xf>
    <xf borderId="0" fillId="0" fontId="1" numFmtId="1" xfId="0" applyAlignment="1" applyFont="1" applyNumberFormat="1">
      <alignment horizontal="left" shrinkToFit="0" vertical="bottom" wrapText="0"/>
    </xf>
    <xf borderId="2" fillId="0" fontId="1" numFmtId="1" xfId="0" applyAlignment="1" applyBorder="1" applyFont="1" applyNumberFormat="1">
      <alignment horizontal="left" shrinkToFit="0" vertical="bottom" wrapText="0"/>
    </xf>
    <xf borderId="3" fillId="0" fontId="1" numFmtId="1" xfId="0" applyAlignment="1" applyBorder="1" applyFont="1" applyNumberFormat="1">
      <alignment horizontal="left" shrinkToFit="0" wrapText="0"/>
    </xf>
    <xf borderId="0" fillId="0" fontId="1" numFmtId="1" xfId="0" applyAlignment="1" applyFont="1" applyNumberFormat="1">
      <alignment horizontal="left" readingOrder="0" shrinkToFit="0" wrapText="0"/>
    </xf>
    <xf borderId="0" fillId="0" fontId="1" numFmtId="1" xfId="0" applyAlignment="1" applyFont="1" applyNumberFormat="1">
      <alignment horizontal="left" readingOrder="0" shrinkToFit="0" vertical="bottom" wrapText="0"/>
    </xf>
    <xf borderId="0" fillId="0" fontId="14" numFmtId="1" xfId="0" applyAlignment="1" applyFont="1" applyNumberFormat="1">
      <alignment horizontal="left" readingOrder="0"/>
    </xf>
    <xf borderId="2" fillId="0" fontId="1" numFmtId="1" xfId="0" applyAlignment="1" applyBorder="1" applyFont="1" applyNumberFormat="1">
      <alignment horizontal="left" readingOrder="0" shrinkToFit="0" vertical="bottom" wrapText="0"/>
    </xf>
    <xf borderId="3" fillId="0" fontId="1" numFmtId="1" xfId="0" applyAlignment="1" applyBorder="1" applyFont="1" applyNumberFormat="1">
      <alignment horizontal="left" shrinkToFit="0" vertical="bottom" wrapText="0"/>
    </xf>
    <xf borderId="3" fillId="0" fontId="1" numFmtId="1" xfId="0" applyAlignment="1" applyBorder="1" applyFont="1" applyNumberFormat="1">
      <alignment horizontal="left" readingOrder="0" shrinkToFit="0" wrapText="0"/>
    </xf>
    <xf borderId="3" fillId="0" fontId="1" numFmtId="1" xfId="0" applyAlignment="1" applyBorder="1" applyFont="1" applyNumberFormat="1">
      <alignment horizontal="left" readingOrder="0" shrinkToFit="0" vertical="bottom" wrapText="0"/>
    </xf>
    <xf borderId="0" fillId="0" fontId="14" numFmtId="1" xfId="0" applyAlignment="1" applyFont="1" applyNumberFormat="1">
      <alignment horizontal="left" shrinkToFit="0" vertical="bottom" wrapText="0"/>
    </xf>
    <xf borderId="0" fillId="0" fontId="15" numFmtId="1" xfId="0" applyAlignment="1" applyFont="1" applyNumberFormat="1">
      <alignment horizontal="left" readingOrder="0"/>
    </xf>
    <xf borderId="0" fillId="0" fontId="16" numFmtId="1" xfId="0" applyAlignment="1" applyFont="1" applyNumberFormat="1">
      <alignment horizontal="left" shrinkToFit="0" vertical="bottom" wrapText="0"/>
    </xf>
    <xf borderId="0" fillId="0" fontId="16" numFmtId="1" xfId="0" applyAlignment="1" applyFont="1" applyNumberFormat="1">
      <alignment horizontal="left" readingOrder="0" shrinkToFit="0" vertical="bottom" wrapText="0"/>
    </xf>
    <xf borderId="0" fillId="0" fontId="17" numFmtId="1" xfId="0" applyAlignment="1" applyFont="1" applyNumberFormat="1">
      <alignment horizontal="left" readingOrder="0" shrinkToFit="0" wrapText="0"/>
    </xf>
    <xf borderId="0" fillId="0" fontId="9" numFmtId="1" xfId="0" applyAlignment="1" applyFont="1" applyNumberFormat="1">
      <alignment horizontal="left" readingOrder="0" shrinkToFit="0" vertical="bottom" wrapText="0"/>
    </xf>
    <xf borderId="0" fillId="0" fontId="15" numFmtId="1" xfId="0" applyAlignment="1" applyFont="1" applyNumberFormat="1">
      <alignment horizontal="left" readingOrder="0" shrinkToFit="0" wrapText="0"/>
    </xf>
    <xf borderId="3" fillId="0" fontId="17" numFmtId="1" xfId="0" applyAlignment="1" applyBorder="1" applyFont="1" applyNumberFormat="1">
      <alignment horizontal="left" readingOrder="0" shrinkToFit="0" wrapText="0"/>
    </xf>
    <xf borderId="0" fillId="0" fontId="1" numFmtId="1" xfId="0" applyAlignment="1" applyFont="1" applyNumberFormat="1">
      <alignment horizontal="left" vertical="bottom"/>
    </xf>
    <xf borderId="2" fillId="0" fontId="1" numFmtId="1" xfId="0" applyAlignment="1" applyBorder="1" applyFont="1" applyNumberFormat="1">
      <alignment horizontal="left" vertical="bottom"/>
    </xf>
    <xf borderId="0" fillId="0" fontId="1" numFmtId="1" xfId="0" applyAlignment="1" applyFont="1" applyNumberFormat="1">
      <alignment horizontal="left" readingOrder="0" vertical="bottom"/>
    </xf>
    <xf borderId="2" fillId="0" fontId="1" numFmtId="1" xfId="0" applyAlignment="1" applyBorder="1" applyFont="1" applyNumberFormat="1">
      <alignment horizontal="left" readingOrder="0" shrinkToFit="0" wrapText="0"/>
    </xf>
    <xf borderId="0" fillId="0" fontId="9" numFmtId="1" xfId="0" applyAlignment="1" applyFont="1" applyNumberFormat="1">
      <alignment horizontal="left" readingOrder="0" shrinkToFit="0" wrapText="0"/>
    </xf>
    <xf borderId="0" fillId="0" fontId="18" numFmtId="1" xfId="0" applyAlignment="1" applyFont="1" applyNumberFormat="1">
      <alignment horizontal="left" readingOrder="0"/>
    </xf>
    <xf borderId="0" fillId="0" fontId="19" numFmtId="0" xfId="0" applyAlignment="1" applyFont="1">
      <alignment shrinkToFit="0" vertical="bottom" wrapText="1"/>
    </xf>
    <xf borderId="0" fillId="0" fontId="1" numFmtId="0" xfId="0" applyAlignment="1" applyFont="1">
      <alignment vertical="bottom"/>
    </xf>
    <xf borderId="0" fillId="0" fontId="12" numFmtId="0" xfId="0" applyAlignment="1" applyFont="1">
      <alignment shrinkToFit="0" vertical="bottom" wrapText="1"/>
    </xf>
    <xf borderId="0" fillId="0" fontId="20"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wrapText="1"/>
    </xf>
    <xf borderId="0" fillId="0" fontId="1" numFmtId="0" xfId="0" applyAlignment="1" applyFont="1">
      <alignment readingOrder="0" shrinkToFit="0" wrapText="1"/>
    </xf>
    <xf borderId="0" fillId="0" fontId="20" numFmtId="1" xfId="0" applyAlignment="1" applyFont="1" applyNumberFormat="1">
      <alignment shrinkToFit="0" vertical="bottom" wrapText="1"/>
    </xf>
    <xf borderId="0" fillId="0" fontId="20" numFmtId="0" xfId="0" applyAlignment="1" applyFont="1">
      <alignment shrinkToFit="0" vertical="bottom" wrapText="1"/>
    </xf>
    <xf borderId="0" fillId="0" fontId="12" numFmtId="0" xfId="0" applyAlignment="1" applyFont="1">
      <alignment shrinkToFit="0" wrapText="1"/>
    </xf>
    <xf borderId="0" fillId="0" fontId="1" numFmtId="0" xfId="0" applyAlignment="1" applyFont="1">
      <alignment shrinkToFit="0" wrapText="1"/>
    </xf>
    <xf borderId="0" fillId="0" fontId="15" numFmtId="0" xfId="0" applyAlignment="1" applyFont="1">
      <alignment shrinkToFit="0" wrapText="1"/>
    </xf>
  </cellXfs>
  <cellStyles count="1">
    <cellStyle xfId="0" name="Normal" builtinId="0"/>
  </cellStyles>
  <dxfs count="2">
    <dxf>
      <font/>
      <fill>
        <patternFill patternType="solid">
          <fgColor rgb="FFFF9900"/>
          <bgColor rgb="FFFF99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lobalenergymonitor.org/creative-commons-public-license/" TargetMode="External"/><Relationship Id="rId2" Type="http://schemas.openxmlformats.org/officeDocument/2006/relationships/hyperlink" Target="https://globalenergymonitor.org/projects/global-steel-plant-tracker/methodology/" TargetMode="External"/><Relationship Id="rId3" Type="http://schemas.openxmlformats.org/officeDocument/2006/relationships/hyperlink" Target="https://globalenergymonitor.org/projects/global-steel-plant-tracker/summary-data/" TargetMode="External"/><Relationship Id="rId4" Type="http://schemas.openxmlformats.org/officeDocument/2006/relationships/hyperlink" Target="https://www.globalenergymonitor.org/news-reports/reports-briefings/" TargetMode="External"/><Relationship Id="rId5" Type="http://schemas.openxmlformats.org/officeDocument/2006/relationships/hyperlink" Target="https://globalenergymonitor.org/projects/global-steel-plant-tracker/" TargetMode="External"/><Relationship Id="rId6" Type="http://schemas.openxmlformats.org/officeDocument/2006/relationships/hyperlink" Target="https://globalenergymonitor.org/projects/global-steel-plant-tracker/methodology/"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gem.wiki/Tangshan_Ruifeng_Iron_and_Steel_(Group)_Co.,_Ltd._plant" TargetMode="External"/><Relationship Id="rId391" Type="http://schemas.openxmlformats.org/officeDocument/2006/relationships/hyperlink" Target="https://www.gem.wiki/%E5%94%90%E5%B1%B1%E4%B8%9C%E5%8D%8E%E9%92%A2%E9%93%81%E4%BC%81%E4%B8%9A%E9%9B%86%E5%9B%A2%E6%9C%89%E9%99%90%E5%85%AC%E5%8F%B8" TargetMode="External"/><Relationship Id="rId390" Type="http://schemas.openxmlformats.org/officeDocument/2006/relationships/hyperlink" Target="https://www.gem.wiki/Tangshan_Donghua_Iron_%26_Steel_Enterprise_Group_Co.,_Ltd._plant" TargetMode="External"/><Relationship Id="rId1" Type="http://schemas.openxmlformats.org/officeDocument/2006/relationships/comments" Target="../comments1.xml"/><Relationship Id="rId2" Type="http://schemas.openxmlformats.org/officeDocument/2006/relationships/hyperlink" Target="https://www.gem.wiki/ETRHB_steel_plant" TargetMode="External"/><Relationship Id="rId3" Type="http://schemas.openxmlformats.org/officeDocument/2006/relationships/hyperlink" Target="https://www.gem.wiki/Sider_El_Hadjar_Annaba_steel_plant" TargetMode="External"/><Relationship Id="rId4" Type="http://schemas.openxmlformats.org/officeDocument/2006/relationships/hyperlink" Target="https://www.gem.wiki/Sider_El_Hadjar_Annaba_steel_plant" TargetMode="External"/><Relationship Id="rId9" Type="http://schemas.openxmlformats.org/officeDocument/2006/relationships/hyperlink" Target="https://www.gem.wiki/Aceria_Angola_Bengo_steel_plant" TargetMode="External"/><Relationship Id="rId385" Type="http://schemas.openxmlformats.org/officeDocument/2006/relationships/hyperlink" Target="https://www.gem.wiki/%E9%A6%96%E9%92%A2%E4%BA%AC%E5%94%90%E9%92%A2%E9%93%81%E8%81%94%E5%90%88%E6%9C%89%E9%99%90%E5%85%AC%E5%8F%B8" TargetMode="External"/><Relationship Id="rId384" Type="http://schemas.openxmlformats.org/officeDocument/2006/relationships/hyperlink" Target="https://www.gem.wiki/Shougang_Jingtang_Iron_%26_Steel_United_Co.,_Ltd._plant" TargetMode="External"/><Relationship Id="rId383" Type="http://schemas.openxmlformats.org/officeDocument/2006/relationships/hyperlink" Target="https://www.gem.wiki/%E5%94%90%E5%B1%B1%E9%92%A2%E9%93%81%E9%9B%86%E5%9B%A2%E6%9C%89%E9%99%90%E5%85%AC%E5%8F%B8" TargetMode="External"/><Relationship Id="rId382" Type="http://schemas.openxmlformats.org/officeDocument/2006/relationships/hyperlink" Target="https://www.gem.wiki/Tangshan_Iron_and_Steel_Group_Co.,_Ltd._plant" TargetMode="External"/><Relationship Id="rId5" Type="http://schemas.openxmlformats.org/officeDocument/2006/relationships/hyperlink" Target="https://www.gem.wiki/Algerian_Qatari_Steel_Jijel_plant" TargetMode="External"/><Relationship Id="rId389" Type="http://schemas.openxmlformats.org/officeDocument/2006/relationships/hyperlink" Target="https://www.gem.wiki/%E5%94%90%E5%B1%B1%E4%B8%9C%E5%8D%8E%E9%92%A2%E9%93%81%E4%BC%81%E4%B8%9A%E9%9B%86%E5%9B%A2%E6%9C%89%E9%99%90%E5%85%AC%E5%8F%B8" TargetMode="External"/><Relationship Id="rId6" Type="http://schemas.openxmlformats.org/officeDocument/2006/relationships/hyperlink" Target="https://www.gem.wiki/Algerian_Qatari_Steel_Jijel_plant" TargetMode="External"/><Relationship Id="rId388" Type="http://schemas.openxmlformats.org/officeDocument/2006/relationships/hyperlink" Target="https://www.gem.wiki/Tangshan_Donghua_Iron_%26_Steel_Enterprise_Group_Co.,_Ltd._plant" TargetMode="External"/><Relationship Id="rId7" Type="http://schemas.openxmlformats.org/officeDocument/2006/relationships/hyperlink" Target="https://www.gem.wiki/Tosyali_Algerie_Oran_steel_plant" TargetMode="External"/><Relationship Id="rId387" Type="http://schemas.openxmlformats.org/officeDocument/2006/relationships/hyperlink" Target="https://www.gem.wiki/%E9%A6%96%E9%92%A2%E8%82%A1%E4%BB%BD%E5%85%AC%E5%8F%B8%E8%BF%81%E5%AE%89%E9%92%A2%E9%93%81%E5%85%AC%E5%8F%B8" TargetMode="External"/><Relationship Id="rId8" Type="http://schemas.openxmlformats.org/officeDocument/2006/relationships/hyperlink" Target="https://www.gem.wiki/Tosyali_Algerie_Oran_steel_plant" TargetMode="External"/><Relationship Id="rId386" Type="http://schemas.openxmlformats.org/officeDocument/2006/relationships/hyperlink" Target="https://www.gem.wiki/Shougang_Qian%27an_Iron_and_Steel_Co.,_Ltd._plant" TargetMode="External"/><Relationship Id="rId381" Type="http://schemas.openxmlformats.org/officeDocument/2006/relationships/hyperlink" Target="https://www.gem.wiki/%E8%BF%81%E5%AE%89%E8%BD%A7%E2%80%94%E9%92%A2%E9%93%81%E9%9B%86%E5%9B%A2%E6%9C%89%E9%99%90%E5%85%AC%E5%8F%B8" TargetMode="External"/><Relationship Id="rId380" Type="http://schemas.openxmlformats.org/officeDocument/2006/relationships/hyperlink" Target="https://www.gem.wiki/Qian%27an_Zhayi_Steel_Group_Co.,_Ltd._plant" TargetMode="External"/><Relationship Id="rId379" Type="http://schemas.openxmlformats.org/officeDocument/2006/relationships/hyperlink" Target="https://www.gem.wiki/%E8%BF%81%E5%AE%89%E8%BD%A7%E2%80%94%E9%92%A2%E9%93%81%E9%9B%86%E5%9B%A2%E6%9C%89%E9%99%90%E5%85%AC%E5%8F%B8" TargetMode="External"/><Relationship Id="rId374" Type="http://schemas.openxmlformats.org/officeDocument/2006/relationships/hyperlink" Target="https://www.gem.wiki/Xinji_Aosen_Iron_%26_Steel_Co.,_Ltd._plant" TargetMode="External"/><Relationship Id="rId373" Type="http://schemas.openxmlformats.org/officeDocument/2006/relationships/hyperlink" Target="https://www.gem.wiki/%E8%BE%9B%E9%9B%86%E5%B8%82%E6%BE%B3%E6%A3%AE%E9%92%A2%E9%93%81%E6%9C%89%E9%99%90%E5%85%AC%E5%8F%B8" TargetMode="External"/><Relationship Id="rId372" Type="http://schemas.openxmlformats.org/officeDocument/2006/relationships/hyperlink" Target="https://www.gem.wiki/Xinji_Aosen_Iron_%26_Steel_Co.,_Ltd._plant" TargetMode="External"/><Relationship Id="rId371" Type="http://schemas.openxmlformats.org/officeDocument/2006/relationships/hyperlink" Target="https://www.gem.wiki/%E6%95%AC%E4%B8%9A%E9%92%A2%E9%93%81%E6%9C%89%E9%99%90%E5%85%AC%E5%8F%B8" TargetMode="External"/><Relationship Id="rId378" Type="http://schemas.openxmlformats.org/officeDocument/2006/relationships/hyperlink" Target="https://www.gem.wiki/Qian%27an_Zhayi_Steel_Group_Co.,_Ltd._plant" TargetMode="External"/><Relationship Id="rId377" Type="http://schemas.openxmlformats.org/officeDocument/2006/relationships/hyperlink" Target="https://www.gem.wiki/%E7%9F%B3%E5%AE%B6%E5%BA%84%E9%92%A2%E9%93%81%E6%9C%89%E9%99%90%E8%B4%A3%E4%BB%BB%E5%85%AC%E5%8F%B8%E7%89%B9%E6%AE%8A%E9%92%A2%E5%88%86%E5%85%AC%E5%8F%B8" TargetMode="External"/><Relationship Id="rId376" Type="http://schemas.openxmlformats.org/officeDocument/2006/relationships/hyperlink" Target="https://www.gem.wiki/Shijiazhuang_Iron_and_Steel_Co.,_Ltd.(Special_steel_branch)_plant" TargetMode="External"/><Relationship Id="rId375" Type="http://schemas.openxmlformats.org/officeDocument/2006/relationships/hyperlink" Target="https://www.gem.wiki/%E8%BE%9B%E9%9B%86%E5%B8%82%E6%BE%B3%E6%A3%AE%E9%92%A2%E9%93%81%E6%9C%89%E9%99%90%E5%85%AC%E5%8F%B8" TargetMode="External"/><Relationship Id="rId396" Type="http://schemas.openxmlformats.org/officeDocument/2006/relationships/hyperlink" Target="https://www.gem.wiki/Qian%27an_Jiujiang_Wire_Co.,_Ltd._steel_plant" TargetMode="External"/><Relationship Id="rId395" Type="http://schemas.openxmlformats.org/officeDocument/2006/relationships/hyperlink" Target="https://www.gem.wiki/%E5%94%90%E5%B1%B1%E7%91%9E%E4%B8%B0%E9%92%A2%E9%93%81%EF%BC%88%E9%9B%86%E5%9B%A2%EF%BC%89%E6%9C%89%E9%99%90%E5%85%AC%E5%8F%B8" TargetMode="External"/><Relationship Id="rId394" Type="http://schemas.openxmlformats.org/officeDocument/2006/relationships/hyperlink" Target="https://www.gem.wiki/Tangshan_Ruifeng_Iron_and_Steel_(Group)_Co.,_Ltd._plant" TargetMode="External"/><Relationship Id="rId393" Type="http://schemas.openxmlformats.org/officeDocument/2006/relationships/hyperlink" Target="https://www.gem.wiki/%E5%94%90%E5%B1%B1%E7%91%9E%E4%B8%B0%E9%92%A2%E9%93%81%EF%BC%88%E9%9B%86%E5%9B%A2%EF%BC%89%E6%9C%89%E9%99%90%E5%85%AC%E5%8F%B8" TargetMode="External"/><Relationship Id="rId399" Type="http://schemas.openxmlformats.org/officeDocument/2006/relationships/hyperlink" Target="https://www.gem.wiki/%E8%BF%81%E5%AE%89%E5%B8%82%E4%B9%9D%E6%B1%9F%E7%BA%BF%E6%9D%90%E6%9C%89%E9%99%90%E5%85%AC%E5%8F%B8" TargetMode="External"/><Relationship Id="rId398" Type="http://schemas.openxmlformats.org/officeDocument/2006/relationships/hyperlink" Target="https://www.gem.wiki/Qian%27an_Jiujiang_Wire_Co.,_Ltd._steel_plant" TargetMode="External"/><Relationship Id="rId397" Type="http://schemas.openxmlformats.org/officeDocument/2006/relationships/hyperlink" Target="https://www.gem.wiki/%E8%BF%81%E5%AE%89%E5%B8%82%E4%B9%9D%E6%B1%9F%E7%BA%BF%E6%9D%90%E6%9C%89%E9%99%90%E5%85%AC%E5%8F%B8" TargetMode="External"/><Relationship Id="rId1730" Type="http://schemas.openxmlformats.org/officeDocument/2006/relationships/hyperlink" Target="https://www.gem.wiki/Ozkan_Iron_and_Steel_Aliaga_plant" TargetMode="External"/><Relationship Id="rId1731" Type="http://schemas.openxmlformats.org/officeDocument/2006/relationships/hyperlink" Target="https://www.gem.wiki/%C4%B0D%C3%87_Izdemir_Aliaga_steel_plant" TargetMode="External"/><Relationship Id="rId1732" Type="http://schemas.openxmlformats.org/officeDocument/2006/relationships/hyperlink" Target="https://www.gem.wiki/Kardemir_Merkez_steel_plant" TargetMode="External"/><Relationship Id="rId1733" Type="http://schemas.openxmlformats.org/officeDocument/2006/relationships/hyperlink" Target="https://www.gem.wiki/Kroman_Steel_Darica_plant" TargetMode="External"/><Relationship Id="rId1734" Type="http://schemas.openxmlformats.org/officeDocument/2006/relationships/hyperlink" Target="https://www.gem.wiki/Colakoglu_Metallurgical_Dilovasi_plant" TargetMode="External"/><Relationship Id="rId1735" Type="http://schemas.openxmlformats.org/officeDocument/2006/relationships/hyperlink" Target="https://www.gem.wiki/Diler_Iron_and_Steel_Dilovasi_plant" TargetMode="External"/><Relationship Id="rId1736" Type="http://schemas.openxmlformats.org/officeDocument/2006/relationships/hyperlink" Target="https://www.gem.wiki/Siddik_Kardesler_Dilovasi_steel_plant" TargetMode="External"/><Relationship Id="rId1737" Type="http://schemas.openxmlformats.org/officeDocument/2006/relationships/hyperlink" Target="https://www.gem.wiki/Koc_Metallurgical_Toprakkale_plant" TargetMode="External"/><Relationship Id="rId1738" Type="http://schemas.openxmlformats.org/officeDocument/2006/relationships/hyperlink" Target="https://www.gem.wiki/Toscelik_Toprakkale_steel_plant" TargetMode="External"/><Relationship Id="rId1739" Type="http://schemas.openxmlformats.org/officeDocument/2006/relationships/hyperlink" Target="https://www.gem.wiki/Bastug_Metallurgical_Toprakkale_plant" TargetMode="External"/><Relationship Id="rId1720" Type="http://schemas.openxmlformats.org/officeDocument/2006/relationships/hyperlink" Target="https://www.gem.wiki/%C4%B0%C3%87DA%C5%9E_Biga_steel_plant" TargetMode="External"/><Relationship Id="rId1721" Type="http://schemas.openxmlformats.org/officeDocument/2006/relationships/hyperlink" Target="https://www.gem.wiki/Ekinciler_Iron_and_Steel_Iskenderun_plant" TargetMode="External"/><Relationship Id="rId1722" Type="http://schemas.openxmlformats.org/officeDocument/2006/relationships/hyperlink" Target="https://www.gem.wiki/Toscelik_Iskenderun_steel_plant" TargetMode="External"/><Relationship Id="rId1723" Type="http://schemas.openxmlformats.org/officeDocument/2006/relationships/hyperlink" Target="https://www.gem.wiki/Yazici_Iron_and_Steel_Iskenderun_plant" TargetMode="External"/><Relationship Id="rId1724" Type="http://schemas.openxmlformats.org/officeDocument/2006/relationships/hyperlink" Target="https://www.gem.wiki/Isdemir_Payas_steel_plant" TargetMode="External"/><Relationship Id="rId1725" Type="http://schemas.openxmlformats.org/officeDocument/2006/relationships/hyperlink" Target="https://www.gem.wiki/MMK_Turkey_Metallurgical_Payas_plant" TargetMode="External"/><Relationship Id="rId1726" Type="http://schemas.openxmlformats.org/officeDocument/2006/relationships/hyperlink" Target="https://www.gem.wiki/Koc_Metallurgical_Payas_plant" TargetMode="External"/><Relationship Id="rId1727" Type="http://schemas.openxmlformats.org/officeDocument/2006/relationships/hyperlink" Target="https://www.gem.wiki/Ege_Steel_Aliaga_plant" TargetMode="External"/><Relationship Id="rId1728" Type="http://schemas.openxmlformats.org/officeDocument/2006/relationships/hyperlink" Target="https://www.gem.wiki/Habas_Aliaga_steel_plant" TargetMode="External"/><Relationship Id="rId1729" Type="http://schemas.openxmlformats.org/officeDocument/2006/relationships/hyperlink" Target="https://www.gem.wiki/%C4%B0D%C3%87_Izdemir_Aliaga_steel_plant" TargetMode="External"/><Relationship Id="rId1752" Type="http://schemas.openxmlformats.org/officeDocument/2006/relationships/hyperlink" Target="https://www.gem.wiki/Azovstal_Iron_%26_Steel_Works" TargetMode="External"/><Relationship Id="rId1753" Type="http://schemas.openxmlformats.org/officeDocument/2006/relationships/hyperlink" Target="https://www.gem.wiki/Ilyich_Iron_%26_Steel_Works" TargetMode="External"/><Relationship Id="rId1754" Type="http://schemas.openxmlformats.org/officeDocument/2006/relationships/hyperlink" Target="https://www.gem.wiki/Ilyich_Iron_%26_Steel_Works" TargetMode="External"/><Relationship Id="rId1755" Type="http://schemas.openxmlformats.org/officeDocument/2006/relationships/hyperlink" Target="https://www.gem.wiki/Yenakiieve_Iron_%26_Steel_Works" TargetMode="External"/><Relationship Id="rId1756" Type="http://schemas.openxmlformats.org/officeDocument/2006/relationships/hyperlink" Target="https://www.gem.wiki/Alchevsk_Iron_%26_Steel_plant" TargetMode="External"/><Relationship Id="rId1757" Type="http://schemas.openxmlformats.org/officeDocument/2006/relationships/hyperlink" Target="https://www.gem.wiki/Zaporizhstal_steel_plant" TargetMode="External"/><Relationship Id="rId1758" Type="http://schemas.openxmlformats.org/officeDocument/2006/relationships/hyperlink" Target="https://www.gem.wiki/Zaporizhstal_steel_plant" TargetMode="External"/><Relationship Id="rId1759" Type="http://schemas.openxmlformats.org/officeDocument/2006/relationships/hyperlink" Target="https://www.gem.wiki/British_Steel_Scunthorpe_plant" TargetMode="External"/><Relationship Id="rId808" Type="http://schemas.openxmlformats.org/officeDocument/2006/relationships/hyperlink" Target="https://www.gem.wiki/Benxi-Beiying_Iron_%26_Steel_(Group)_Co.,_Ltd._plant" TargetMode="External"/><Relationship Id="rId807" Type="http://schemas.openxmlformats.org/officeDocument/2006/relationships/hyperlink" Target="https://www.gem.wiki/%E6%9C%AC%E9%92%A2%E6%9D%BF%E6%9D%90%E8%82%A1%E4%BB%BD%E6%9C%89%E9%99%90%E5%85%AC%E5%8F%B8" TargetMode="External"/><Relationship Id="rId806" Type="http://schemas.openxmlformats.org/officeDocument/2006/relationships/hyperlink" Target="https://www.gem.wiki/Bengang_Steel_Plates_Co.,_Ltd._plant" TargetMode="External"/><Relationship Id="rId805" Type="http://schemas.openxmlformats.org/officeDocument/2006/relationships/hyperlink" Target="https://www.gem.wiki/%E9%9E%8D%E5%B1%B1%E5%AE%9D%E5%BE%97%E9%92%A2%E9%93%81%E6%9C%89%E9%99%90%E5%85%AC%E5%8F%B8" TargetMode="External"/><Relationship Id="rId809" Type="http://schemas.openxmlformats.org/officeDocument/2006/relationships/hyperlink" Target="https://www.gem.wiki/%E6%9C%AC%E6%BA%AA%E5%8C%97%E8%90%A5%E9%92%A2%E9%93%81%EF%BC%88%E9%9B%86%E5%9B%A2%EF%BC%89%E8%82%A1%E4%BB%BD%E6%9C%89%E9%99%90%E5%85%AC%E5%8F%B8" TargetMode="External"/><Relationship Id="rId800" Type="http://schemas.openxmlformats.org/officeDocument/2006/relationships/hyperlink" Target="https://www.gem.wiki/Angang_Steel_Company_Limited_Anshan_production_base" TargetMode="External"/><Relationship Id="rId804" Type="http://schemas.openxmlformats.org/officeDocument/2006/relationships/hyperlink" Target="https://www.gem.wiki/Anshan_Baode_Iron_%26_Steel_Co.,_Ltd._plant" TargetMode="External"/><Relationship Id="rId803" Type="http://schemas.openxmlformats.org/officeDocument/2006/relationships/hyperlink" Target="https://www.gem.wiki/%E5%90%8E%E8%8B%B1%E9%9B%86%E5%9B%A2%E6%B5%B7%E5%9F%8E%E9%92%A2%E9%93%81%E6%9C%89%E9%99%90%E5%85%AC%E5%8F%B8" TargetMode="External"/><Relationship Id="rId802" Type="http://schemas.openxmlformats.org/officeDocument/2006/relationships/hyperlink" Target="https://www.gem.wiki/Houying_Group_Haicheng_Iron_and_Steel_Co.,_Ltd._plant" TargetMode="External"/><Relationship Id="rId801" Type="http://schemas.openxmlformats.org/officeDocument/2006/relationships/hyperlink" Target="https://www.gem.wiki/%E9%9E%8D%E9%92%A2%E8%82%A1%E4%BB%BD%E6%9C%89%E9%99%90%E5%85%AC%E5%8F%B8" TargetMode="External"/><Relationship Id="rId1750" Type="http://schemas.openxmlformats.org/officeDocument/2006/relationships/hyperlink" Target="https://www.gem.wiki/Donetsksteel_Metallurgical_Plant" TargetMode="External"/><Relationship Id="rId1751" Type="http://schemas.openxmlformats.org/officeDocument/2006/relationships/hyperlink" Target="https://www.gem.wiki/Makiivka_Branch_Yenakiieve_Iron_%26_Steel_Works" TargetMode="External"/><Relationship Id="rId1741" Type="http://schemas.openxmlformats.org/officeDocument/2006/relationships/hyperlink" Target="https://www.gem.wiki/Kaptan_Ereglisi_steel_plant" TargetMode="External"/><Relationship Id="rId1742" Type="http://schemas.openxmlformats.org/officeDocument/2006/relationships/hyperlink" Target="https://www.gem.wiki/Erdemir_Eregli_steel_plant" TargetMode="External"/><Relationship Id="rId1743" Type="http://schemas.openxmlformats.org/officeDocument/2006/relationships/hyperlink" Target="https://www.gem.wiki/DCH_Dnipro_Metallurgical_Plant" TargetMode="External"/><Relationship Id="rId1744" Type="http://schemas.openxmlformats.org/officeDocument/2006/relationships/hyperlink" Target="https://www.gem.wiki/Interpipe_Nyzhnyodniprovskyi_Tube_Rolling_Plant" TargetMode="External"/><Relationship Id="rId1745" Type="http://schemas.openxmlformats.org/officeDocument/2006/relationships/hyperlink" Target="https://www.gem.wiki/Dniprovskiy_Metallurgical_Plant" TargetMode="External"/><Relationship Id="rId1746" Type="http://schemas.openxmlformats.org/officeDocument/2006/relationships/hyperlink" Target="https://www.gem.wiki/ArcelorMittal_Kryvyi_Rih_steel_plant" TargetMode="External"/><Relationship Id="rId1747" Type="http://schemas.openxmlformats.org/officeDocument/2006/relationships/hyperlink" Target="https://www.gem.wiki/Yuzovsky_Metallurgical_Plant" TargetMode="External"/><Relationship Id="rId1748" Type="http://schemas.openxmlformats.org/officeDocument/2006/relationships/hyperlink" Target="https://www.gem.wiki/Donetsksteel_Metallurgical_Plant" TargetMode="External"/><Relationship Id="rId1749" Type="http://schemas.openxmlformats.org/officeDocument/2006/relationships/hyperlink" Target="https://www.gem.wiki/Donetsksteel_Metallurgical_Plant" TargetMode="External"/><Relationship Id="rId1740" Type="http://schemas.openxmlformats.org/officeDocument/2006/relationships/hyperlink" Target="https://www.gem.wiki/Yesilyurt_Iron_and_Steel_Tekkekoy_plant" TargetMode="External"/><Relationship Id="rId1710" Type="http://schemas.openxmlformats.org/officeDocument/2006/relationships/hyperlink" Target="https://www.gem.wiki/HYBRIT_fossil-free_steel_demonstration_plant" TargetMode="External"/><Relationship Id="rId1711" Type="http://schemas.openxmlformats.org/officeDocument/2006/relationships/hyperlink" Target="https://www.gem.wiki/SSAB_Oxel%C3%B6sund_steel_plant" TargetMode="External"/><Relationship Id="rId1712" Type="http://schemas.openxmlformats.org/officeDocument/2006/relationships/hyperlink" Target="https://www.gem.wiki/SSAB_Oxel%C3%B6sund_steel_plant" TargetMode="External"/><Relationship Id="rId1713" Type="http://schemas.openxmlformats.org/officeDocument/2006/relationships/hyperlink" Target="https://www.gem.wiki/SSAB_Oxel%C3%B6sund_steel_plant" TargetMode="External"/><Relationship Id="rId1714" Type="http://schemas.openxmlformats.org/officeDocument/2006/relationships/hyperlink" Target="https://www.gem.wiki/Stahl_Gerlafingen_steel_plant" TargetMode="External"/><Relationship Id="rId1715" Type="http://schemas.openxmlformats.org/officeDocument/2006/relationships/hyperlink" Target="https://www.gem.wiki/Cebitas_steel_plant" TargetMode="External"/><Relationship Id="rId1716" Type="http://schemas.openxmlformats.org/officeDocument/2006/relationships/hyperlink" Target="https://www.gem.wiki/Mescier_Iron_and_Steel_Bartin_plant" TargetMode="External"/><Relationship Id="rId1717" Type="http://schemas.openxmlformats.org/officeDocument/2006/relationships/hyperlink" Target="https://www.gem.wiki/Asil_Celik_Orhangazi_steel_plant" TargetMode="External"/><Relationship Id="rId1718" Type="http://schemas.openxmlformats.org/officeDocument/2006/relationships/hyperlink" Target="https://www.gem.wiki/Asil_Celik_Orhangazi_steel_plant" TargetMode="External"/><Relationship Id="rId1719" Type="http://schemas.openxmlformats.org/officeDocument/2006/relationships/hyperlink" Target="https://www.gem.wiki/%C4%B0%C3%87DA%C5%9E_Biga_steel_plant" TargetMode="External"/><Relationship Id="rId1700" Type="http://schemas.openxmlformats.org/officeDocument/2006/relationships/hyperlink" Target="https://www.gem.wiki/ArcelorMittal_Olaberria-Bergara_(Olaberria)_steel_plant" TargetMode="External"/><Relationship Id="rId1701" Type="http://schemas.openxmlformats.org/officeDocument/2006/relationships/hyperlink" Target="https://www.gem.wiki/Megasa_Sider%C3%BArgica_Nar%C3%B3n_steel_plant" TargetMode="External"/><Relationship Id="rId1702" Type="http://schemas.openxmlformats.org/officeDocument/2006/relationships/hyperlink" Target="https://www.gem.wiki/Grupo_Gallardo_Corrugados_Getafe_steel_plant" TargetMode="External"/><Relationship Id="rId1703" Type="http://schemas.openxmlformats.org/officeDocument/2006/relationships/hyperlink" Target="https://www.gem.wiki/Riva_Siderurgica_Sevillana_steel_plant" TargetMode="External"/><Relationship Id="rId1704" Type="http://schemas.openxmlformats.org/officeDocument/2006/relationships/hyperlink" Target="https://www.gem.wiki/Sidenor_Aceros_Especiales_Basuri_steel_plant" TargetMode="External"/><Relationship Id="rId1705" Type="http://schemas.openxmlformats.org/officeDocument/2006/relationships/hyperlink" Target="https://www.gem.wiki/Megasider_Zaragoza_steel_plant" TargetMode="External"/><Relationship Id="rId1706" Type="http://schemas.openxmlformats.org/officeDocument/2006/relationships/hyperlink" Target="https://www.gem.wiki/Outokumpu_Avesta_steel_plant" TargetMode="External"/><Relationship Id="rId1707" Type="http://schemas.openxmlformats.org/officeDocument/2006/relationships/hyperlink" Target="https://www.gem.wiki/Ovako_Smedjebacken_steel_plant" TargetMode="External"/><Relationship Id="rId1708" Type="http://schemas.openxmlformats.org/officeDocument/2006/relationships/hyperlink" Target="https://www.gem.wiki/Ovako_Hofors_steel_plant" TargetMode="External"/><Relationship Id="rId1709" Type="http://schemas.openxmlformats.org/officeDocument/2006/relationships/hyperlink" Target="https://www.gem.wiki/SSAB_Lule%C3%A5_steel_plant" TargetMode="External"/><Relationship Id="rId40" Type="http://schemas.openxmlformats.org/officeDocument/2006/relationships/hyperlink" Target="https://www.gem.wiki/Huainan_Hongtai_Steel_Limited_Liability_Company" TargetMode="External"/><Relationship Id="rId1334" Type="http://schemas.openxmlformats.org/officeDocument/2006/relationships/hyperlink" Target="https://www.gem.wiki/POSCO_Pohang_steel_plant" TargetMode="External"/><Relationship Id="rId1335" Type="http://schemas.openxmlformats.org/officeDocument/2006/relationships/hyperlink" Target="https://www.gem.wiki/POSCO_Pohang_steel_plant" TargetMode="External"/><Relationship Id="rId42" Type="http://schemas.openxmlformats.org/officeDocument/2006/relationships/hyperlink" Target="https://www.gem.wiki/Anhui_Shoukuang_Dachang_Metal_Material_Co.,_Ltd._plant" TargetMode="External"/><Relationship Id="rId1336" Type="http://schemas.openxmlformats.org/officeDocument/2006/relationships/hyperlink" Target="https://www.gem.wiki/SeAH_Besteel_Gunsan_steel_plant" TargetMode="External"/><Relationship Id="rId41" Type="http://schemas.openxmlformats.org/officeDocument/2006/relationships/hyperlink" Target="https://www.gem.wiki/%E6%B7%AE%E5%8D%97%E5%B8%82%E5%AE%8F%E6%B3%B0%E9%92%A2%E9%93%81%E6%9C%89%E9%99%90%E8%B4%A3%E4%BB%BB%E5%85%AC%E5%8F%B8" TargetMode="External"/><Relationship Id="rId1337" Type="http://schemas.openxmlformats.org/officeDocument/2006/relationships/hyperlink" Target="https://www.gem.wiki/KG_Dongbu_Steel_Incheon_steel_plant" TargetMode="External"/><Relationship Id="rId44" Type="http://schemas.openxmlformats.org/officeDocument/2006/relationships/hyperlink" Target="https://www.gem.wiki/Anhui_Jin%27an_Stainless_Steel_Casting_Co.,_Ltd._plant" TargetMode="External"/><Relationship Id="rId1338" Type="http://schemas.openxmlformats.org/officeDocument/2006/relationships/hyperlink" Target="https://www.gem.wiki/Dongkuk_Steel_Incheon_steel_plant" TargetMode="External"/><Relationship Id="rId43" Type="http://schemas.openxmlformats.org/officeDocument/2006/relationships/hyperlink" Target="https://www.gem.wiki/%E5%AE%89%E5%BE%BD%E9%A6%96%E7%9F%BF%E5%A4%A7%E6%98%8C%E9%87%91%E5%B1%9E%E6%9D%90%E6%96%99%E6%9C%89%E9%99%90%E5%85%AC%E5%8F%B8" TargetMode="External"/><Relationship Id="rId1339" Type="http://schemas.openxmlformats.org/officeDocument/2006/relationships/hyperlink" Target="https://www.gem.wiki/Hyundai_Steel_Incheon_steel_plant" TargetMode="External"/><Relationship Id="rId46" Type="http://schemas.openxmlformats.org/officeDocument/2006/relationships/hyperlink" Target="https://www.gem.wiki/Ma%27anshan_Iron_%26_Steel_Co.,_Ltd._plant" TargetMode="External"/><Relationship Id="rId45" Type="http://schemas.openxmlformats.org/officeDocument/2006/relationships/hyperlink" Target="https://www.gem.wiki/%E5%AE%89%E5%BE%BD%E9%87%91%E5%AE%89%E4%B8%8D%E9%94%88%E9%92%A2%E9%93%B8%E9%80%A0%E6%9C%89%E9%99%90%E5%85%AC%E5%8F%B8" TargetMode="External"/><Relationship Id="rId745" Type="http://schemas.openxmlformats.org/officeDocument/2006/relationships/hyperlink" Target="https://www.gem.wiki/Zhangjiagang_Hongchang_Steel_Co.,_Ltd." TargetMode="External"/><Relationship Id="rId744" Type="http://schemas.openxmlformats.org/officeDocument/2006/relationships/hyperlink" Target="https://www.gem.wiki/%E6%89%AC%E5%B7%9E%E6%81%92%E6%B6%A6%E6%B5%B7%E6%B4%8B%E9%87%8D%E5%B7%A5%E6%9C%89%E9%99%90%E5%85%AC%E5%8F%B8" TargetMode="External"/><Relationship Id="rId743" Type="http://schemas.openxmlformats.org/officeDocument/2006/relationships/hyperlink" Target="https://www.gem.wiki/Yangzhou_Hengrun_Ocean_Heavy_Industry_Co.,_Ltd." TargetMode="External"/><Relationship Id="rId742" Type="http://schemas.openxmlformats.org/officeDocument/2006/relationships/hyperlink" Target="https://www.gem.wiki/%E6%89%AC%E5%B7%9E%E5%B8%82%E7%A7%A6%E9%82%AE%E7%89%B9%E7%A7%8D%E9%87%91%E5%B1%9E%E6%9D%90%E6%96%99%E6%9C%89%E9%99%90%E5%85%AC%E5%8F%B8" TargetMode="External"/><Relationship Id="rId749" Type="http://schemas.openxmlformats.org/officeDocument/2006/relationships/hyperlink" Target="https://www.gem.wiki/Zhangjiagang_Hongchang_Steel_Co.,_Ltd." TargetMode="External"/><Relationship Id="rId748" Type="http://schemas.openxmlformats.org/officeDocument/2006/relationships/hyperlink" Target="https://www.gem.wiki/%E5%BC%A0%E5%AE%B6%E6%B8%AF%E5%AE%8F%E6%98%8C%E9%92%A2%E6%9D%BF%E6%9C%89%E9%99%90%E5%85%AC%E5%8F%B8" TargetMode="External"/><Relationship Id="rId747" Type="http://schemas.openxmlformats.org/officeDocument/2006/relationships/hyperlink" Target="https://www.gem.wiki/Zhangjiagang_Hongchang_Steel_Co.,_Ltd." TargetMode="External"/><Relationship Id="rId746" Type="http://schemas.openxmlformats.org/officeDocument/2006/relationships/hyperlink" Target="https://www.gem.wiki/%E5%BC%A0%E5%AE%B6%E6%B8%AF%E5%AE%8F%E6%98%8C%E9%92%A2%E6%9D%BF%E6%9C%89%E9%99%90%E5%85%AC%E5%8F%B8" TargetMode="External"/><Relationship Id="rId48" Type="http://schemas.openxmlformats.org/officeDocument/2006/relationships/hyperlink" Target="https://www.gem.wiki/Ma%27anshan_Iron_%26_Steel_Co.,_Ltd._plant" TargetMode="External"/><Relationship Id="rId47" Type="http://schemas.openxmlformats.org/officeDocument/2006/relationships/hyperlink" Target="https://www.gem.wiki/%E9%A9%AC%E9%9E%8D%E5%B1%B1%E9%92%A2%E9%93%81%E8%82%A1%E4%BB%BD%E6%9C%89%E9%99%90%E5%85%AC%E5%8F%B8" TargetMode="External"/><Relationship Id="rId49" Type="http://schemas.openxmlformats.org/officeDocument/2006/relationships/hyperlink" Target="https://www.gem.wiki/%E9%A9%AC%E9%9E%8D%E5%B1%B1%E9%92%A2%E9%93%81%E8%82%A1%E4%BB%BD%E6%9C%89%E9%99%90%E5%85%AC%E5%8F%B8" TargetMode="External"/><Relationship Id="rId741" Type="http://schemas.openxmlformats.org/officeDocument/2006/relationships/hyperlink" Target="https://www.gem.wiki/Yangzhou_Qinyou_Special_Metal_Materials_Co.,_Ltd._steel_plant" TargetMode="External"/><Relationship Id="rId1330" Type="http://schemas.openxmlformats.org/officeDocument/2006/relationships/hyperlink" Target="https://www.gem.wiki/Natsteel_Singapore_plant" TargetMode="External"/><Relationship Id="rId740" Type="http://schemas.openxmlformats.org/officeDocument/2006/relationships/hyperlink" Target="https://www.gem.wiki/%E6%B1%9F%E8%8B%8F%E5%BE%B7%E9%BE%99%E9%95%8D%E4%B8%9A%E6%9C%89%E9%99%90%E5%85%AC%E5%8F%B8" TargetMode="External"/><Relationship Id="rId1331" Type="http://schemas.openxmlformats.org/officeDocument/2006/relationships/hyperlink" Target="https://www.gem.wiki/SeAH_Steel_Pohang_plant" TargetMode="External"/><Relationship Id="rId1332" Type="http://schemas.openxmlformats.org/officeDocument/2006/relationships/hyperlink" Target="https://www.gem.wiki/Dongkuk_Steel_Pohang_steel_plant" TargetMode="External"/><Relationship Id="rId1333" Type="http://schemas.openxmlformats.org/officeDocument/2006/relationships/hyperlink" Target="https://www.gem.wiki/Hyundai_Steel_Pohang_steel_plant" TargetMode="External"/><Relationship Id="rId1323" Type="http://schemas.openxmlformats.org/officeDocument/2006/relationships/hyperlink" Target="https://www.gem.wiki/Al_Tuwairqi_Steel_Karachi_plant" TargetMode="External"/><Relationship Id="rId1324" Type="http://schemas.openxmlformats.org/officeDocument/2006/relationships/hyperlink" Target="https://www.gem.wiki/Pakistan_Steel_Mills_Karachi" TargetMode="External"/><Relationship Id="rId31" Type="http://schemas.openxmlformats.org/officeDocument/2006/relationships/hyperlink" Target="https://www.gem.wiki/ArcelorMittal_Saldanha_Steel_Works" TargetMode="External"/><Relationship Id="rId1325" Type="http://schemas.openxmlformats.org/officeDocument/2006/relationships/hyperlink" Target="https://www.gem.wiki/SteelAsia_Batangas_plant" TargetMode="External"/><Relationship Id="rId30" Type="http://schemas.openxmlformats.org/officeDocument/2006/relationships/hyperlink" Target="https://www.gem.wiki/Acerinox_Columbus_Stainless_steel_plant" TargetMode="External"/><Relationship Id="rId1326" Type="http://schemas.openxmlformats.org/officeDocument/2006/relationships/hyperlink" Target="https://www.gem.wiki/SteelAsia_Compostela_plant" TargetMode="External"/><Relationship Id="rId33" Type="http://schemas.openxmlformats.org/officeDocument/2006/relationships/hyperlink" Target="https://www.gem.wiki/BlueScope_Port_Kembla_steel_plant" TargetMode="External"/><Relationship Id="rId1327" Type="http://schemas.openxmlformats.org/officeDocument/2006/relationships/hyperlink" Target="https://www.gem.wiki/SteelAsia_Concepcion_plant" TargetMode="External"/><Relationship Id="rId32" Type="http://schemas.openxmlformats.org/officeDocument/2006/relationships/hyperlink" Target="https://www.gem.wiki/ArcelorMittal_Saldanha_Steel_Works" TargetMode="External"/><Relationship Id="rId1328" Type="http://schemas.openxmlformats.org/officeDocument/2006/relationships/hyperlink" Target="https://www.gem.wiki/Panhua_Group_Mindanao_steel_plant" TargetMode="External"/><Relationship Id="rId35" Type="http://schemas.openxmlformats.org/officeDocument/2006/relationships/hyperlink" Target="https://www.gem.wiki/China_Baowu_Phnom_Penh_steel_plant" TargetMode="External"/><Relationship Id="rId1329" Type="http://schemas.openxmlformats.org/officeDocument/2006/relationships/hyperlink" Target="https://www.gem.wiki/SteelAsia_Calaca_plant" TargetMode="External"/><Relationship Id="rId34" Type="http://schemas.openxmlformats.org/officeDocument/2006/relationships/hyperlink" Target="https://www.gem.wiki/GFG_Liberty_Steel_Australia_Whyalla_steel_plant" TargetMode="External"/><Relationship Id="rId739" Type="http://schemas.openxmlformats.org/officeDocument/2006/relationships/hyperlink" Target="https://www.gem.wiki/Jiangsu_Delong_Nickel_Industry_Co.,_Ltd._plant" TargetMode="External"/><Relationship Id="rId734" Type="http://schemas.openxmlformats.org/officeDocument/2006/relationships/hyperlink" Target="https://www.gem.wiki/%E7%9B%90%E5%9F%8E%E5%B8%82%E8%81%94%E9%91%AB%E9%92%A2%E9%93%81%E6%9C%89%E9%99%90%E5%85%AC%E5%8F%B8" TargetMode="External"/><Relationship Id="rId733" Type="http://schemas.openxmlformats.org/officeDocument/2006/relationships/hyperlink" Target="https://www.gem.wiki/Yancheng_Lianxin_Iron_and_Steel_Co.,_Ltd._plant" TargetMode="External"/><Relationship Id="rId732" Type="http://schemas.openxmlformats.org/officeDocument/2006/relationships/hyperlink" Target="https://www.gem.wiki/%E5%BE%90%E5%B7%9E%E9%87%91%E8%99%B9%E9%92%A2%E9%93%81%E9%9B%86%E5%9B%A2%E6%9C%89%E9%99%90%E5%85%AC%E5%8F%B8" TargetMode="External"/><Relationship Id="rId731" Type="http://schemas.openxmlformats.org/officeDocument/2006/relationships/hyperlink" Target="https://www.gem.wiki/Xuzhou_Jinhong_Iron_and_Steel_Group_Co.,_Ltd._plant" TargetMode="External"/><Relationship Id="rId738" Type="http://schemas.openxmlformats.org/officeDocument/2006/relationships/hyperlink" Target="https://www.gem.wiki/%E6%B1%9F%E8%8B%8F%E5%BE%B7%E9%BE%99%E9%95%8D%E4%B8%9A%E6%9C%89%E9%99%90%E5%85%AC%E5%8F%B8" TargetMode="External"/><Relationship Id="rId737" Type="http://schemas.openxmlformats.org/officeDocument/2006/relationships/hyperlink" Target="https://www.gem.wiki/Jiangsu_Delong_Nickel_Industry_Co.,_Ltd._plant" TargetMode="External"/><Relationship Id="rId736" Type="http://schemas.openxmlformats.org/officeDocument/2006/relationships/hyperlink" Target="https://www.gem.wiki/%E7%9B%90%E5%9F%8E%E5%B8%82%E8%81%94%E9%91%AB%E9%92%A2%E9%93%81%E6%9C%89%E9%99%90%E5%85%AC%E5%8F%B8" TargetMode="External"/><Relationship Id="rId735" Type="http://schemas.openxmlformats.org/officeDocument/2006/relationships/hyperlink" Target="https://www.gem.wiki/Yancheng_Lianxin_Iron_and_Steel_Co.,_Ltd._plant" TargetMode="External"/><Relationship Id="rId37" Type="http://schemas.openxmlformats.org/officeDocument/2006/relationships/hyperlink" Target="https://www.gem.wiki/%E5%AE%89%E5%BE%BD%E7%9C%81%E8%B4%B5%E8%88%AA%E7%89%B9%E9%92%A2%E6%9C%89%E9%99%90%E5%85%AC%E5%8F%B8" TargetMode="External"/><Relationship Id="rId36" Type="http://schemas.openxmlformats.org/officeDocument/2006/relationships/hyperlink" Target="https://www.gem.wiki/Anhui_Guihang_Special_Steel_Co.,_Ltd._plant" TargetMode="External"/><Relationship Id="rId39" Type="http://schemas.openxmlformats.org/officeDocument/2006/relationships/hyperlink" Target="https://www.gem.wiki/%E6%B1%A0%E5%B7%9E%E5%B8%82%E8%B4%B5%E6%B1%A0%E5%8C%BA%E8%B4%B5%E8%88%AA%E9%87%91%E5%B1%9E%E5%88%B6%E5%93%81%E6%9C%89%E9%99%90%E5%85%AC%E5%8F%B8" TargetMode="External"/><Relationship Id="rId38" Type="http://schemas.openxmlformats.org/officeDocument/2006/relationships/hyperlink" Target="https://www.gem.wiki/Chizhou_Guichi_Guihang_Metal_Products_Co.,_Ltd." TargetMode="External"/><Relationship Id="rId730" Type="http://schemas.openxmlformats.org/officeDocument/2006/relationships/hyperlink" Target="https://www.gem.wiki/%E5%BE%90%E5%B7%9E%E9%87%91%E8%99%B9%E9%92%A2%E9%93%81%E9%9B%86%E5%9B%A2%E6%9C%89%E9%99%90%E5%85%AC%E5%8F%B8" TargetMode="External"/><Relationship Id="rId1320" Type="http://schemas.openxmlformats.org/officeDocument/2006/relationships/hyperlink" Target="https://www.gem.wiki/Ittehad_Steel_Faisalabad_plant" TargetMode="External"/><Relationship Id="rId1321" Type="http://schemas.openxmlformats.org/officeDocument/2006/relationships/hyperlink" Target="https://www.gem.wiki/Ittehad_Steel_Faisalabad_plant" TargetMode="External"/><Relationship Id="rId1322" Type="http://schemas.openxmlformats.org/officeDocument/2006/relationships/hyperlink" Target="https://www.gem.wiki/Agha_Steel_Industries_Karachi_plant" TargetMode="External"/><Relationship Id="rId1356" Type="http://schemas.openxmlformats.org/officeDocument/2006/relationships/hyperlink" Target="https://www.gem.wiki/Siam_Yamato_Steel_I_plant" TargetMode="External"/><Relationship Id="rId1357" Type="http://schemas.openxmlformats.org/officeDocument/2006/relationships/hyperlink" Target="https://www.gem.wiki/Siam_Yamato_Steel_II_plant" TargetMode="External"/><Relationship Id="rId20" Type="http://schemas.openxmlformats.org/officeDocument/2006/relationships/hyperlink" Target="https://www.gem.wiki/Mahgreb_Steel_plant" TargetMode="External"/><Relationship Id="rId1358" Type="http://schemas.openxmlformats.org/officeDocument/2006/relationships/hyperlink" Target="https://www.gem.wiki/Millcon_Steel_plant" TargetMode="External"/><Relationship Id="rId1359" Type="http://schemas.openxmlformats.org/officeDocument/2006/relationships/hyperlink" Target="https://www.gem.wiki/Nippon_G_Steel_plant" TargetMode="External"/><Relationship Id="rId22" Type="http://schemas.openxmlformats.org/officeDocument/2006/relationships/hyperlink" Target="https://www.gem.wiki/Premium_Steel_and_Mines_Limited_plant" TargetMode="External"/><Relationship Id="rId21" Type="http://schemas.openxmlformats.org/officeDocument/2006/relationships/hyperlink" Target="https://www.gem.wiki/Groot_Suisse_steel_plant" TargetMode="External"/><Relationship Id="rId24" Type="http://schemas.openxmlformats.org/officeDocument/2006/relationships/hyperlink" Target="https://www.gem.wiki/ArcelorMittal_Vanderbijlpark_Steel_Works" TargetMode="External"/><Relationship Id="rId23" Type="http://schemas.openxmlformats.org/officeDocument/2006/relationships/hyperlink" Target="https://www.gem.wiki/ArcelorMittal_Vanderbijlpark_Steel_Works" TargetMode="External"/><Relationship Id="rId767" Type="http://schemas.openxmlformats.org/officeDocument/2006/relationships/hyperlink" Target="https://www.gem.wiki/Pingxiang_Pinggang_Anyuan_Iron_%26_Steel_Co.,_Ltd._plant" TargetMode="External"/><Relationship Id="rId766" Type="http://schemas.openxmlformats.org/officeDocument/2006/relationships/hyperlink" Target="https://www.gem.wiki/%E6%96%B9%E5%A4%A7%E7%89%B9%E9%92%A2%E7%A7%91%E6%8A%80%E8%82%A1%E4%BB%BD%E6%9C%89%E9%99%90%E5%85%AC%E5%8F%B8" TargetMode="External"/><Relationship Id="rId765" Type="http://schemas.openxmlformats.org/officeDocument/2006/relationships/hyperlink" Target="https://www.gem.wiki/Fangda_Special_Steel_Technology_Co.,_Ltd._plant" TargetMode="External"/><Relationship Id="rId764" Type="http://schemas.openxmlformats.org/officeDocument/2006/relationships/hyperlink" Target="https://www.gem.wiki/%E4%B9%9D%E6%B1%9F%E8%90%8D%E9%92%A2%E9%92%A2%E9%93%81%E6%9C%89%E9%99%90%E5%85%AC%E5%8F%B8" TargetMode="External"/><Relationship Id="rId769" Type="http://schemas.openxmlformats.org/officeDocument/2006/relationships/hyperlink" Target="https://www.gem.wiki/%E6%B1%9F%E8%A5%BF%E5%8F%B0%E9%91%AB%E9%92%A2%E9%93%81%E6%9C%89%E9%99%90%E5%85%AC%E5%8F%B8" TargetMode="External"/><Relationship Id="rId768" Type="http://schemas.openxmlformats.org/officeDocument/2006/relationships/hyperlink" Target="https://www.gem.wiki/%E8%90%8D%E4%B9%A1%E8%90%8D%E9%92%A2%E5%AE%89%E6%BA%90%E9%92%A2%E9%93%81%E6%9C%89%E9%99%90%E5%85%AC%E5%8F%B8" TargetMode="External"/><Relationship Id="rId26" Type="http://schemas.openxmlformats.org/officeDocument/2006/relationships/hyperlink" Target="https://www.gem.wiki/ArcelorMittal_Vanderbijlpark_Steel_Works" TargetMode="External"/><Relationship Id="rId25" Type="http://schemas.openxmlformats.org/officeDocument/2006/relationships/hyperlink" Target="https://www.gem.wiki/ArcelorMittal_Vanderbijlpark_Steel_Works" TargetMode="External"/><Relationship Id="rId28" Type="http://schemas.openxmlformats.org/officeDocument/2006/relationships/hyperlink" Target="https://www.gem.wiki/ArcelorMittal_Newcastle_Steel_Works" TargetMode="External"/><Relationship Id="rId1350" Type="http://schemas.openxmlformats.org/officeDocument/2006/relationships/hyperlink" Target="https://www.gem.wiki/China_Steel_Structure_plant" TargetMode="External"/><Relationship Id="rId27" Type="http://schemas.openxmlformats.org/officeDocument/2006/relationships/hyperlink" Target="https://www.gem.wiki/ArcelorMittal_Newcastle_Steel_Works" TargetMode="External"/><Relationship Id="rId1351" Type="http://schemas.openxmlformats.org/officeDocument/2006/relationships/hyperlink" Target="https://www.gem.wiki/Feng_Hsin_Steel_plant" TargetMode="External"/><Relationship Id="rId763" Type="http://schemas.openxmlformats.org/officeDocument/2006/relationships/hyperlink" Target="https://www.gem.wiki/Jiujiang_Pinggang_Iron_and_Steel_Co.,_Ltd._plant" TargetMode="External"/><Relationship Id="rId1352" Type="http://schemas.openxmlformats.org/officeDocument/2006/relationships/hyperlink" Target="https://www.gem.wiki/China_Steel_Dragon_Steel_plant" TargetMode="External"/><Relationship Id="rId29" Type="http://schemas.openxmlformats.org/officeDocument/2006/relationships/hyperlink" Target="https://www.gem.wiki/ArcelorMittal_Newcastle_Steel_Works" TargetMode="External"/><Relationship Id="rId762" Type="http://schemas.openxmlformats.org/officeDocument/2006/relationships/hyperlink" Target="https://www.gem.wiki/%E9%BE%99%E5%8D%97%E5%B8%82%E7%A6%8F%E9%91%AB%E9%92%A2%E9%93%81%E6%9C%89%E9%99%90%E5%85%AC%E5%8F%B8" TargetMode="External"/><Relationship Id="rId1353" Type="http://schemas.openxmlformats.org/officeDocument/2006/relationships/hyperlink" Target="https://www.gem.wiki/Tata_Steel_Manufacturing_(Thailand)_NTS_Plant" TargetMode="External"/><Relationship Id="rId761" Type="http://schemas.openxmlformats.org/officeDocument/2006/relationships/hyperlink" Target="https://www.gem.wiki/Longnan_Fuxin_Iron_and_Steel_Co.,_Ltd._plant" TargetMode="External"/><Relationship Id="rId1354" Type="http://schemas.openxmlformats.org/officeDocument/2006/relationships/hyperlink" Target="https://www.gem.wiki/Nippon_GJS_steel_plant" TargetMode="External"/><Relationship Id="rId760" Type="http://schemas.openxmlformats.org/officeDocument/2006/relationships/hyperlink" Target="https://www.gem.wiki/%E9%BE%99%E5%8D%97%E5%B8%82%E7%A6%8F%E9%91%AB%E9%92%A2%E9%93%81%E6%9C%89%E9%99%90%E5%85%AC%E5%8F%B8" TargetMode="External"/><Relationship Id="rId1355" Type="http://schemas.openxmlformats.org/officeDocument/2006/relationships/hyperlink" Target="https://www.gem.wiki/Tata_Steel_Manufacturing_(Thailand)_SCSC_Plant" TargetMode="External"/><Relationship Id="rId1345" Type="http://schemas.openxmlformats.org/officeDocument/2006/relationships/hyperlink" Target="https://www.gem.wiki/SeAH_Changwon_Integrated_Special_Steel_plant" TargetMode="External"/><Relationship Id="rId1346" Type="http://schemas.openxmlformats.org/officeDocument/2006/relationships/hyperlink" Target="https://www.gem.wiki/POSCO_Gwangyang_steel_plant" TargetMode="External"/><Relationship Id="rId1347" Type="http://schemas.openxmlformats.org/officeDocument/2006/relationships/hyperlink" Target="https://www.gem.wiki/POSCO_Gwangyang_steel_plant" TargetMode="External"/><Relationship Id="rId1348" Type="http://schemas.openxmlformats.org/officeDocument/2006/relationships/hyperlink" Target="https://www.gem.wiki/E-Top_Metal_plant" TargetMode="External"/><Relationship Id="rId11" Type="http://schemas.openxmlformats.org/officeDocument/2006/relationships/hyperlink" Target="https://www.gem.wiki/Egyptian_Iron_%26_Steel_Company_Cairo_plant" TargetMode="External"/><Relationship Id="rId1349" Type="http://schemas.openxmlformats.org/officeDocument/2006/relationships/hyperlink" Target="https://www.gem.wiki/Yieh_United_Steel_plant" TargetMode="External"/><Relationship Id="rId10" Type="http://schemas.openxmlformats.org/officeDocument/2006/relationships/hyperlink" Target="https://www.gem.wiki/Al-Ezz_Dekheila_Steel_plant" TargetMode="External"/><Relationship Id="rId13" Type="http://schemas.openxmlformats.org/officeDocument/2006/relationships/hyperlink" Target="https://www.gem.wiki/Egyptian_Sponge_Iron_and_Steel_Company_plant" TargetMode="External"/><Relationship Id="rId12" Type="http://schemas.openxmlformats.org/officeDocument/2006/relationships/hyperlink" Target="https://www.gem.wiki/Egyptian_American_Steel_Rolling_Company_plant" TargetMode="External"/><Relationship Id="rId756" Type="http://schemas.openxmlformats.org/officeDocument/2006/relationships/hyperlink" Target="https://www.gem.wiki/%E5%BC%A0%E5%AE%B6%E6%B8%AF%E6%B5%A6%E9%A1%B9%E4%B8%8D%E9%94%88%E9%92%A2%E6%9C%89%E9%99%90%E5%85%AC%E5%8F%B8" TargetMode="External"/><Relationship Id="rId755" Type="http://schemas.openxmlformats.org/officeDocument/2006/relationships/hyperlink" Target="https://www.gem.wiki/POSCO_Zhangjiagang_Stainless_Steel_Co.,_Ltd._plant" TargetMode="External"/><Relationship Id="rId754" Type="http://schemas.openxmlformats.org/officeDocument/2006/relationships/hyperlink" Target="https://www.gem.wiki/%E5%BC%A0%E5%AE%B6%E6%B8%AF%E5%AE%8F%E6%98%8C%E9%92%A2%E6%9D%BF%E6%9C%89%E9%99%90%E5%85%AC%E5%8F%B8" TargetMode="External"/><Relationship Id="rId753" Type="http://schemas.openxmlformats.org/officeDocument/2006/relationships/hyperlink" Target="https://www.gem.wiki/Zhangjiagang_Hongchang_Steel_Co.,_Ltd." TargetMode="External"/><Relationship Id="rId759" Type="http://schemas.openxmlformats.org/officeDocument/2006/relationships/hyperlink" Target="https://www.gem.wiki/Longnan_Fuxin_Iron_and_Steel_Co.,_Ltd._plant" TargetMode="External"/><Relationship Id="rId758" Type="http://schemas.openxmlformats.org/officeDocument/2006/relationships/hyperlink" Target="https://www.gem.wiki/%E6%B1%9F%E8%8B%8F%E9%B8%BF%E6%B3%B0%E9%92%A2%E9%93%81%E6%9C%89%E9%99%90%E5%85%AC%E5%8F%B8" TargetMode="External"/><Relationship Id="rId757" Type="http://schemas.openxmlformats.org/officeDocument/2006/relationships/hyperlink" Target="https://www.gem.wiki/Jiangsu_Hongtai_Iron_and_Steel_Co.,_Ltd._plant" TargetMode="External"/><Relationship Id="rId15" Type="http://schemas.openxmlformats.org/officeDocument/2006/relationships/hyperlink" Target="https://www.gem.wiki/Ezz_Flat_Steel_plant" TargetMode="External"/><Relationship Id="rId14" Type="http://schemas.openxmlformats.org/officeDocument/2006/relationships/hyperlink" Target="https://www.gem.wiki/Ezz_Steel_Rebar_plant" TargetMode="External"/><Relationship Id="rId17" Type="http://schemas.openxmlformats.org/officeDocument/2006/relationships/hyperlink" Target="https://www.gem.wiki/Suez_Steel_Solb_Misr_plant" TargetMode="External"/><Relationship Id="rId16" Type="http://schemas.openxmlformats.org/officeDocument/2006/relationships/hyperlink" Target="https://www.gem.wiki/Ezz_Flat_Steel_plant" TargetMode="External"/><Relationship Id="rId1340" Type="http://schemas.openxmlformats.org/officeDocument/2006/relationships/hyperlink" Target="https://www.gem.wiki/Hansco_Hwangyoung_Steel_Dangjin_plant" TargetMode="External"/><Relationship Id="rId19" Type="http://schemas.openxmlformats.org/officeDocument/2006/relationships/hyperlink" Target="https://www.gem.wiki/ArcelorMittal_Sonasid_steel_plant" TargetMode="External"/><Relationship Id="rId752" Type="http://schemas.openxmlformats.org/officeDocument/2006/relationships/hyperlink" Target="https://www.gem.wiki/%E5%BC%A0%E5%AE%B6%E6%B8%AF%E5%AE%8F%E6%98%8C%E9%92%A2%E6%9D%BF%E6%9C%89%E9%99%90%E5%85%AC%E5%8F%B8" TargetMode="External"/><Relationship Id="rId1341" Type="http://schemas.openxmlformats.org/officeDocument/2006/relationships/hyperlink" Target="https://www.gem.wiki/KG_Dongbu_Steel_Dangjin_steel_plant" TargetMode="External"/><Relationship Id="rId18" Type="http://schemas.openxmlformats.org/officeDocument/2006/relationships/hyperlink" Target="https://www.gem.wiki/Libyan_Iron_and_Steel_Company_plant" TargetMode="External"/><Relationship Id="rId751" Type="http://schemas.openxmlformats.org/officeDocument/2006/relationships/hyperlink" Target="https://www.gem.wiki/Zhangjiagang_Hongchang_Steel_Co.,_Ltd." TargetMode="External"/><Relationship Id="rId1342" Type="http://schemas.openxmlformats.org/officeDocument/2006/relationships/hyperlink" Target="https://www.gem.wiki/Hyundai_Steel_Dangjin_steel_plant" TargetMode="External"/><Relationship Id="rId750" Type="http://schemas.openxmlformats.org/officeDocument/2006/relationships/hyperlink" Target="https://www.gem.wiki/%E5%BC%A0%E5%AE%B6%E6%B8%AF%E5%AE%8F%E6%98%8C%E9%92%A2%E6%9D%BF%E6%9C%89%E9%99%90%E5%85%AC%E5%8F%B8" TargetMode="External"/><Relationship Id="rId1343" Type="http://schemas.openxmlformats.org/officeDocument/2006/relationships/hyperlink" Target="https://www.gem.wiki/YK_Steel_Busan_plant" TargetMode="External"/><Relationship Id="rId1344" Type="http://schemas.openxmlformats.org/officeDocument/2006/relationships/hyperlink" Target="https://www.gem.wiki/KISCO_steel_Changwon_plant" TargetMode="External"/><Relationship Id="rId84" Type="http://schemas.openxmlformats.org/officeDocument/2006/relationships/hyperlink" Target="https://www.gem.wiki/Fujian_Yixin_Steel_Co.,_Ltd._plant" TargetMode="External"/><Relationship Id="rId1774" Type="http://schemas.openxmlformats.org/officeDocument/2006/relationships/hyperlink" Target="https://www.gem.wiki/Persian_Gulf_Saba_Steel" TargetMode="External"/><Relationship Id="rId83" Type="http://schemas.openxmlformats.org/officeDocument/2006/relationships/hyperlink" Target="https://www.gem.wiki/%E7%A6%8F%E5%BB%BA%E4%BA%BF%E9%91%AB%E9%92%A2%E9%93%81%E6%9C%89%E9%99%90%E5%85%AC%E5%8F%B8" TargetMode="External"/><Relationship Id="rId1775" Type="http://schemas.openxmlformats.org/officeDocument/2006/relationships/hyperlink" Target="https://www.gem.wiki/Persian_Gulf_Saba_Steel" TargetMode="External"/><Relationship Id="rId86" Type="http://schemas.openxmlformats.org/officeDocument/2006/relationships/hyperlink" Target="https://www.gem.wiki/Fujian_Luoyuan_Minguang_Iron_and_Steel_Co.,_Ltd._plant" TargetMode="External"/><Relationship Id="rId1776" Type="http://schemas.openxmlformats.org/officeDocument/2006/relationships/hyperlink" Target="https://www.gem.wiki/Persian_Gulf_Saba_Steel" TargetMode="External"/><Relationship Id="rId85" Type="http://schemas.openxmlformats.org/officeDocument/2006/relationships/hyperlink" Target="https://www.gem.wiki/%E7%A6%8F%E5%BB%BA%E4%BA%BF%E9%91%AB%E9%92%A2%E9%93%81%E6%9C%89%E9%99%90%E5%85%AC%E5%8F%B8" TargetMode="External"/><Relationship Id="rId1777" Type="http://schemas.openxmlformats.org/officeDocument/2006/relationships/hyperlink" Target="https://www.gem.wiki/Qeshm_Steel_Development_Hormuzgan_plant" TargetMode="External"/><Relationship Id="rId88" Type="http://schemas.openxmlformats.org/officeDocument/2006/relationships/hyperlink" Target="https://www.gem.wiki/Fujian_Luoyuan_Minguang_Iron_and_Steel_Co.,_Ltd._plant" TargetMode="External"/><Relationship Id="rId1778" Type="http://schemas.openxmlformats.org/officeDocument/2006/relationships/hyperlink" Target="https://www.gem.wiki/Qeshm_Steel_Development_Hormuzgan_plant" TargetMode="External"/><Relationship Id="rId87" Type="http://schemas.openxmlformats.org/officeDocument/2006/relationships/hyperlink" Target="https://www.gem.wiki/%E7%A6%8F%E5%BB%BA%E7%BD%97%E6%BA%90%E9%97%BD%E5%85%89%E9%92%A2%E9%93%81%E6%9C%89%E9%99%90%E5%85%AC%E5%8F%B8" TargetMode="External"/><Relationship Id="rId1779" Type="http://schemas.openxmlformats.org/officeDocument/2006/relationships/hyperlink" Target="https://www.gem.wiki/Esfahan_Steel_Isfahan_plant" TargetMode="External"/><Relationship Id="rId89" Type="http://schemas.openxmlformats.org/officeDocument/2006/relationships/hyperlink" Target="https://www.gem.wiki/%E7%A6%8F%E5%BB%BA%E7%BD%97%E6%BA%90%E9%97%BD%E5%85%89%E9%92%A2%E9%93%81%E6%9C%89%E9%99%90%E5%85%AC%E5%8F%B8" TargetMode="External"/><Relationship Id="rId709" Type="http://schemas.openxmlformats.org/officeDocument/2006/relationships/hyperlink" Target="https://www.gem.wiki/Jiangsu_Yonggang_Group_Co.,_Ltd._steel_plant" TargetMode="External"/><Relationship Id="rId708" Type="http://schemas.openxmlformats.org/officeDocument/2006/relationships/hyperlink" Target="https://www.gem.wiki/%E6%B1%9F%E8%8B%8F%E6%B0%B8%E9%92%A2%E9%9B%86%E5%9B%A2%E6%9C%89%E9%99%90%E5%85%AC%E5%8F%B8" TargetMode="External"/><Relationship Id="rId707" Type="http://schemas.openxmlformats.org/officeDocument/2006/relationships/hyperlink" Target="https://www.gem.wiki/Jiangsu_Yonggang_Group_Co.,_Ltd._steel_plant" TargetMode="External"/><Relationship Id="rId706" Type="http://schemas.openxmlformats.org/officeDocument/2006/relationships/hyperlink" Target="https://www.gem.wiki/%E6%B1%9F%E8%8B%8F%E6%B0%B8%E9%92%A2%E9%9B%86%E5%9B%A2%E6%9C%89%E9%99%90%E5%85%AC%E5%8F%B8" TargetMode="External"/><Relationship Id="rId80" Type="http://schemas.openxmlformats.org/officeDocument/2006/relationships/hyperlink" Target="https://www.gem.wiki/Chongqing_Yonghang_Steel_Group_Co.,_Ltd._plant" TargetMode="External"/><Relationship Id="rId82" Type="http://schemas.openxmlformats.org/officeDocument/2006/relationships/hyperlink" Target="https://www.gem.wiki/Fujian_Yixin_Steel_Co.,_Ltd._plant" TargetMode="External"/><Relationship Id="rId81" Type="http://schemas.openxmlformats.org/officeDocument/2006/relationships/hyperlink" Target="https://www.gem.wiki/%E9%87%8D%E5%BA%86%E6%B0%B8%E8%88%AA%E9%92%A2%E9%93%81%E9%9B%86%E5%9B%A2%E6%9C%89%E9%99%90%E5%85%AC%E5%8F%B8" TargetMode="External"/><Relationship Id="rId701" Type="http://schemas.openxmlformats.org/officeDocument/2006/relationships/hyperlink" Target="https://www.gem.wiki/Zenith_Steel_Group%EF%BC%88Nantong)_Co.,_Ltd._plant" TargetMode="External"/><Relationship Id="rId700" Type="http://schemas.openxmlformats.org/officeDocument/2006/relationships/hyperlink" Target="https://www.gem.wiki/%E4%B8%AD%E5%A4%A9%E9%92%A2%E9%93%81%E9%9B%86%E5%9B%A2%EF%BC%88%E5%8D%97%E9%80%9A%EF%BC%89%E6%9C%89%E9%99%90%E5%85%AC%E5%8F%B8" TargetMode="External"/><Relationship Id="rId705" Type="http://schemas.openxmlformats.org/officeDocument/2006/relationships/hyperlink" Target="https://www.gem.wiki/Jiangsu_Yonggang_Group_Co.,_Ltd._steel_plant" TargetMode="External"/><Relationship Id="rId704" Type="http://schemas.openxmlformats.org/officeDocument/2006/relationships/hyperlink" Target="https://www.gem.wiki/%E6%B1%9F%E8%8B%8F%E6%B0%B8%E9%92%A2%E9%9B%86%E5%9B%A2%E6%9C%89%E9%99%90%E5%85%AC%E5%8F%B8" TargetMode="External"/><Relationship Id="rId703" Type="http://schemas.openxmlformats.org/officeDocument/2006/relationships/hyperlink" Target="https://www.gem.wiki/Jiangsu_Yonggang_Group_Co.,_Ltd._steel_plant" TargetMode="External"/><Relationship Id="rId702" Type="http://schemas.openxmlformats.org/officeDocument/2006/relationships/hyperlink" Target="https://www.gem.wiki/%E4%B8%AD%E5%A4%A9%E9%92%A2%E9%93%81%E9%9B%86%E5%9B%A2%EF%BC%88%E5%8D%97%E9%80%9A%EF%BC%89%E6%9C%89%E9%99%90%E5%85%AC%E5%8F%B8" TargetMode="External"/><Relationship Id="rId1770" Type="http://schemas.openxmlformats.org/officeDocument/2006/relationships/hyperlink" Target="https://www.gem.wiki/Mobarakeh_Steel_Hormuzgan_Steel_Company_plant" TargetMode="External"/><Relationship Id="rId1771" Type="http://schemas.openxmlformats.org/officeDocument/2006/relationships/hyperlink" Target="https://www.gem.wiki/Mobarakeh_Steel_Hormuzgan_Steel_Company_plant" TargetMode="External"/><Relationship Id="rId1772" Type="http://schemas.openxmlformats.org/officeDocument/2006/relationships/hyperlink" Target="https://www.gem.wiki/Kish_South_Kaveh_Steel_Hormuzgan_plant" TargetMode="External"/><Relationship Id="rId1773" Type="http://schemas.openxmlformats.org/officeDocument/2006/relationships/hyperlink" Target="https://www.gem.wiki/Kish_South_Kaveh_Steel_Hormuzgan_plant" TargetMode="External"/><Relationship Id="rId73" Type="http://schemas.openxmlformats.org/officeDocument/2006/relationships/hyperlink" Target="https://www.gem.wiki/%E5%9B%9B%E5%B7%9D%E5%BE%B7%E8%83%9C%E9%9B%86%E5%9B%A2%E9%92%92%E9%92%9B%E6%9C%89%E9%99%90%E5%85%AC%E5%8F%B8" TargetMode="External"/><Relationship Id="rId1763" Type="http://schemas.openxmlformats.org/officeDocument/2006/relationships/hyperlink" Target="https://www.gem.wiki/Celsa_Steel_UK_Cardiff_plant" TargetMode="External"/><Relationship Id="rId72" Type="http://schemas.openxmlformats.org/officeDocument/2006/relationships/hyperlink" Target="https://www.gem.wiki/Sichuan_Desheng_Group_Vanadium_and_Titanium_Co.,_Ltd._plant" TargetMode="External"/><Relationship Id="rId1764" Type="http://schemas.openxmlformats.org/officeDocument/2006/relationships/hyperlink" Target="https://www.gem.wiki/GFG_Liberty_Steel_Newport_plant" TargetMode="External"/><Relationship Id="rId75" Type="http://schemas.openxmlformats.org/officeDocument/2006/relationships/hyperlink" Target="https://www.gem.wiki/%E5%9B%9B%E5%B7%9D%E5%BE%B7%E8%83%9C%E9%9B%86%E5%9B%A2%E9%92%92%E9%92%9B%E6%9C%89%E9%99%90%E5%85%AC%E5%8F%B8" TargetMode="External"/><Relationship Id="rId1765" Type="http://schemas.openxmlformats.org/officeDocument/2006/relationships/hyperlink" Target="https://www.gem.wiki/Tata_Steel_Port_Talbot_steel_plant" TargetMode="External"/><Relationship Id="rId74" Type="http://schemas.openxmlformats.org/officeDocument/2006/relationships/hyperlink" Target="https://www.gem.wiki/Sichuan_Desheng_Group_Vanadium_and_Titanium_Co.,_Ltd._plant" TargetMode="External"/><Relationship Id="rId1766" Type="http://schemas.openxmlformats.org/officeDocument/2006/relationships/hyperlink" Target="https://www.gem.wiki/Sulb_Bahrain_Al_Hidd_steel_plant" TargetMode="External"/><Relationship Id="rId77" Type="http://schemas.openxmlformats.org/officeDocument/2006/relationships/hyperlink" Target="https://www.gem.wiki/%E9%87%8D%E5%BA%86%E8%B6%B3%E8%88%AA%E9%92%A2%E9%93%81%E6%9C%89%E9%99%90%E5%85%AC%E5%8F%B8" TargetMode="External"/><Relationship Id="rId1767" Type="http://schemas.openxmlformats.org/officeDocument/2006/relationships/hyperlink" Target="https://www.gem.wiki/Mianeh_Steel_East_Azerbaijan_steel_plant" TargetMode="External"/><Relationship Id="rId76" Type="http://schemas.openxmlformats.org/officeDocument/2006/relationships/hyperlink" Target="https://www.gem.wiki/Chongqing_Zuhang_Iron_%26_Steel_Co.,_Ltd._plant" TargetMode="External"/><Relationship Id="rId1768" Type="http://schemas.openxmlformats.org/officeDocument/2006/relationships/hyperlink" Target="https://www.gem.wiki/Mianeh_Steel_East_Azerbaijan_steel_plant" TargetMode="External"/><Relationship Id="rId79" Type="http://schemas.openxmlformats.org/officeDocument/2006/relationships/hyperlink" Target="https://www.gem.wiki/%E9%87%8D%E5%BA%86%E8%B6%B3%E8%88%AA%E9%92%A2%E9%93%81%E6%9C%89%E9%99%90%E5%85%AC%E5%8F%B8" TargetMode="External"/><Relationship Id="rId1769" Type="http://schemas.openxmlformats.org/officeDocument/2006/relationships/hyperlink" Target="https://www.gem.wiki/Pasargad_Steel_Complex_Fars" TargetMode="External"/><Relationship Id="rId78" Type="http://schemas.openxmlformats.org/officeDocument/2006/relationships/hyperlink" Target="https://www.gem.wiki/Chongqing_Zuhang_Iron_%26_Steel_Co.,_Ltd._plant" TargetMode="External"/><Relationship Id="rId71" Type="http://schemas.openxmlformats.org/officeDocument/2006/relationships/hyperlink" Target="https://www.gem.wiki/%E9%87%8D%E5%BA%86%E9%92%A2%E9%93%81%E8%82%A1%E4%BB%BD%E6%9C%89%E9%99%90%E5%85%AC%E5%8F%B8" TargetMode="External"/><Relationship Id="rId70" Type="http://schemas.openxmlformats.org/officeDocument/2006/relationships/hyperlink" Target="https://www.gem.wiki/Chongqing_Iron_%26_Steel_Co.,_Ltd._plant" TargetMode="External"/><Relationship Id="rId1760" Type="http://schemas.openxmlformats.org/officeDocument/2006/relationships/hyperlink" Target="https://www.gem.wiki/GFG_Liberty_Steel_Rotherham_plant" TargetMode="External"/><Relationship Id="rId1761" Type="http://schemas.openxmlformats.org/officeDocument/2006/relationships/hyperlink" Target="https://www.gem.wiki/GFG_Liberty_Steel_Rotherham_plant" TargetMode="External"/><Relationship Id="rId1762" Type="http://schemas.openxmlformats.org/officeDocument/2006/relationships/hyperlink" Target="https://www.gem.wiki/Outokumpu_Sheffield_SMACC_steel_plant" TargetMode="External"/><Relationship Id="rId62" Type="http://schemas.openxmlformats.org/officeDocument/2006/relationships/hyperlink" Target="https://www.gem.wiki/Anhui_Langxi_Hongtai_Iron_and_Steel_Co.,_Ltd._plant" TargetMode="External"/><Relationship Id="rId1312" Type="http://schemas.openxmlformats.org/officeDocument/2006/relationships/hyperlink" Target="https://www.gem.wiki/Maju_Perwaja_Steel_plant" TargetMode="External"/><Relationship Id="rId1796" Type="http://schemas.openxmlformats.org/officeDocument/2006/relationships/hyperlink" Target="https://www.gem.wiki/Arvand_Jahanara_Steel_Khouzestan_plant" TargetMode="External"/><Relationship Id="rId61" Type="http://schemas.openxmlformats.org/officeDocument/2006/relationships/hyperlink" Target="https://www.gem.wiki/%E8%8A%9C%E6%B9%96%E5%B8%82%E5%AF%8C%E9%91%AB%E9%92%A2%E9%93%81%E6%9C%89%E9%99%90%E5%85%AC%E5%8F%B8" TargetMode="External"/><Relationship Id="rId1313" Type="http://schemas.openxmlformats.org/officeDocument/2006/relationships/hyperlink" Target="https://www.gem.wiki/Kunming_Iron_and_Steel_Myanmar_plant" TargetMode="External"/><Relationship Id="rId1797" Type="http://schemas.openxmlformats.org/officeDocument/2006/relationships/hyperlink" Target="https://www.gem.wiki/Arvand_Jahanara_Steel_Khouzestan_plant" TargetMode="External"/><Relationship Id="rId64" Type="http://schemas.openxmlformats.org/officeDocument/2006/relationships/hyperlink" Target="https://www.gem.wiki/Anhui_Langxi_Hongtai_Iron_and_Steel_Co.,_Ltd._plant" TargetMode="External"/><Relationship Id="rId1314" Type="http://schemas.openxmlformats.org/officeDocument/2006/relationships/hyperlink" Target="https://www.gem.wiki/BlueScope_New_Zealand_Steel_Glenbrook" TargetMode="External"/><Relationship Id="rId1798" Type="http://schemas.openxmlformats.org/officeDocument/2006/relationships/hyperlink" Target="https://www.gem.wiki/Arvand_Jahanara_Steel_Khouzestan_plant" TargetMode="External"/><Relationship Id="rId63" Type="http://schemas.openxmlformats.org/officeDocument/2006/relationships/hyperlink" Target="https://www.gem.wiki/%E5%AE%89%E5%BE%BD%E7%9C%81%E9%83%8E%E6%BA%AA%E5%8E%BF%E9%B8%BF%E6%B3%B0%E9%92%A2%E9%93%81%E6%9C%89%E9%99%90%E5%85%AC%E5%8F%B8" TargetMode="External"/><Relationship Id="rId1315" Type="http://schemas.openxmlformats.org/officeDocument/2006/relationships/hyperlink" Target="https://www.gem.wiki/Ch%27%C5%8Fngjin_Ironworks_steel_plant" TargetMode="External"/><Relationship Id="rId1799" Type="http://schemas.openxmlformats.org/officeDocument/2006/relationships/hyperlink" Target="https://www.gem.wiki/Kurdistan_Steel_Kurdistan_plant" TargetMode="External"/><Relationship Id="rId66" Type="http://schemas.openxmlformats.org/officeDocument/2006/relationships/hyperlink" Target="https://www.gem.wiki/Anhui_Jingxian_Longxin_Iron_and_Steel_Co.,_Ltd._plant" TargetMode="External"/><Relationship Id="rId1316" Type="http://schemas.openxmlformats.org/officeDocument/2006/relationships/hyperlink" Target="https://www.gem.wiki/Kim_Chaek_Iron_and_Steel_Complex_steel_plant" TargetMode="External"/><Relationship Id="rId65" Type="http://schemas.openxmlformats.org/officeDocument/2006/relationships/hyperlink" Target="https://www.gem.wiki/%E5%AE%89%E5%BE%BD%E7%9C%81%E9%83%8E%E6%BA%AA%E5%8E%BF%E9%B8%BF%E6%B3%B0%E9%92%A2%E9%93%81%E6%9C%89%E9%99%90%E5%85%AC%E5%8F%B8" TargetMode="External"/><Relationship Id="rId1317" Type="http://schemas.openxmlformats.org/officeDocument/2006/relationships/hyperlink" Target="https://www.gem.wiki/Hwanghae_Iron_and_Steel_Complex_steel_plant" TargetMode="External"/><Relationship Id="rId68" Type="http://schemas.openxmlformats.org/officeDocument/2006/relationships/hyperlink" Target="https://www.gem.wiki/Anhui_Jingxian_Longxin_Iron_and_Steel_Co.,_Ltd._plant" TargetMode="External"/><Relationship Id="rId1318" Type="http://schemas.openxmlformats.org/officeDocument/2006/relationships/hyperlink" Target="https://www.gem.wiki/Kangson_Works_steel_plant" TargetMode="External"/><Relationship Id="rId67" Type="http://schemas.openxmlformats.org/officeDocument/2006/relationships/hyperlink" Target="https://www.gem.wiki/%E5%AE%89%E5%BE%BD%E7%9C%81%E6%B3%BE%E5%8E%BF%E9%9A%86%E9%91%AB%E9%92%A2%E9%93%81%E6%9C%89%E9%99%90%E5%85%AC%E5%8F%B8" TargetMode="External"/><Relationship Id="rId1319" Type="http://schemas.openxmlformats.org/officeDocument/2006/relationships/hyperlink" Target="https://www.gem.wiki/Ch%27ollima_Steel_Complex_steel_plant" TargetMode="External"/><Relationship Id="rId729" Type="http://schemas.openxmlformats.org/officeDocument/2006/relationships/hyperlink" Target="https://www.gem.wiki/Xuzhou_Jinhong_Iron_and_Steel_Group_Co.,_Ltd._plant" TargetMode="External"/><Relationship Id="rId728" Type="http://schemas.openxmlformats.org/officeDocument/2006/relationships/hyperlink" Target="https://www.gem.wiki/%E4%B8%AD%E6%96%B0%E9%92%A2%E9%93%81%E9%9B%86%E5%9B%A2%E6%9C%89%E9%99%90%E5%85%AC%E5%8F%B8" TargetMode="External"/><Relationship Id="rId60" Type="http://schemas.openxmlformats.org/officeDocument/2006/relationships/hyperlink" Target="https://www.gem.wiki/Wuhu_Fuxin_Iron_and_Steel_Co.,_Ltd._plant" TargetMode="External"/><Relationship Id="rId723" Type="http://schemas.openxmlformats.org/officeDocument/2006/relationships/hyperlink" Target="https://www.gem.wiki/Xuzhou_Baofeng_Special_Steel_Co.,_Ltd._plant" TargetMode="External"/><Relationship Id="rId722" Type="http://schemas.openxmlformats.org/officeDocument/2006/relationships/hyperlink" Target="https://www.gem.wiki/%E6%B1%9F%E8%8B%8F%E5%BE%90%E9%92%A2%E9%92%A2%E9%93%81%E9%9B%86%E5%9B%A2%E6%9C%89%E9%99%90%E5%85%AC%E5%8F%B8" TargetMode="External"/><Relationship Id="rId721" Type="http://schemas.openxmlformats.org/officeDocument/2006/relationships/hyperlink" Target="https://www.gem.wiki/Jiangsu_Xugang_Iron_and_Steel_Group_Co.,_Ltd." TargetMode="External"/><Relationship Id="rId720" Type="http://schemas.openxmlformats.org/officeDocument/2006/relationships/hyperlink" Target="https://www.gem.wiki/%E6%B1%9F%E9%98%B4%E5%8D%8E%E8%A5%BF%E9%92%A2%E9%93%81%E6%9C%89%E9%99%90%E5%85%AC%E5%8F%B8" TargetMode="External"/><Relationship Id="rId727" Type="http://schemas.openxmlformats.org/officeDocument/2006/relationships/hyperlink" Target="https://www.gem.wiki/Zhong_Xin_Iron_and_Steel_Group_Co.,_Ltd._plant" TargetMode="External"/><Relationship Id="rId726" Type="http://schemas.openxmlformats.org/officeDocument/2006/relationships/hyperlink" Target="https://www.gem.wiki/%E5%BE%90%E5%B7%9E%E6%B3%B0%E5%8F%91%E7%89%B9%E9%92%A2%E9%9B%86%E5%9B%A2%E6%9C%89%E9%99%90%E5%85%AC%E5%8F%B8" TargetMode="External"/><Relationship Id="rId725" Type="http://schemas.openxmlformats.org/officeDocument/2006/relationships/hyperlink" Target="https://www.gem.wiki/Xuzhou_Taifa_Special_Steel_Technology_Co.,_Ltd._plant" TargetMode="External"/><Relationship Id="rId724" Type="http://schemas.openxmlformats.org/officeDocument/2006/relationships/hyperlink" Target="https://www.gem.wiki/%E5%BE%90%E5%B7%9E%E5%AE%9D%E4%B8%B0%E7%89%B9%E9%92%A2%E6%9C%89%E9%99%90%E5%85%AC%E5%8F%B8" TargetMode="External"/><Relationship Id="rId69" Type="http://schemas.openxmlformats.org/officeDocument/2006/relationships/hyperlink" Target="https://www.gem.wiki/%E5%AE%89%E5%BE%BD%E7%9C%81%E6%B3%BE%E5%8E%BF%E9%9A%86%E9%91%AB%E9%92%A2%E9%93%81%E6%9C%89%E9%99%90%E5%85%AC%E5%8F%B8" TargetMode="External"/><Relationship Id="rId1790" Type="http://schemas.openxmlformats.org/officeDocument/2006/relationships/hyperlink" Target="https://www.gem.wiki/JSW_Steel_Salav_DRI_plant" TargetMode="External"/><Relationship Id="rId1791" Type="http://schemas.openxmlformats.org/officeDocument/2006/relationships/hyperlink" Target="https://www.gem.wiki/Zarand_Iranian_Steel_Company_plant" TargetMode="External"/><Relationship Id="rId1792" Type="http://schemas.openxmlformats.org/officeDocument/2006/relationships/hyperlink" Target="https://www.gem.wiki/Arvand_Kaveh_Steel_Khoramshahr_plant" TargetMode="External"/><Relationship Id="rId1793" Type="http://schemas.openxmlformats.org/officeDocument/2006/relationships/hyperlink" Target="https://www.gem.wiki/Khouzestan_Steel_plant" TargetMode="External"/><Relationship Id="rId1310" Type="http://schemas.openxmlformats.org/officeDocument/2006/relationships/hyperlink" Target="https://www.gem.wiki/Eastern_Steel_Kemaman_plant" TargetMode="External"/><Relationship Id="rId1794" Type="http://schemas.openxmlformats.org/officeDocument/2006/relationships/hyperlink" Target="https://www.gem.wiki/Khouzestan_Steel_plant" TargetMode="External"/><Relationship Id="rId1311" Type="http://schemas.openxmlformats.org/officeDocument/2006/relationships/hyperlink" Target="https://www.gem.wiki/Eastern_Steel_Kemaman_plant" TargetMode="External"/><Relationship Id="rId1795" Type="http://schemas.openxmlformats.org/officeDocument/2006/relationships/hyperlink" Target="https://www.gem.wiki/Kaavian_Steel_Khouzestan_plant" TargetMode="External"/><Relationship Id="rId51" Type="http://schemas.openxmlformats.org/officeDocument/2006/relationships/hyperlink" Target="https://www.gem.wiki/%E9%A9%AC%E9%9E%8D%E5%B1%B1%E9%92%A2%E9%93%81%E8%82%A1%E4%BB%BD%E6%9C%89%E9%99%90%E5%85%AC%E5%8F%B8" TargetMode="External"/><Relationship Id="rId1301" Type="http://schemas.openxmlformats.org/officeDocument/2006/relationships/hyperlink" Target="https://www.gem.wiki/Hebei_Xin_Wu%27an_Steel_Malaysia_plant" TargetMode="External"/><Relationship Id="rId1785" Type="http://schemas.openxmlformats.org/officeDocument/2006/relationships/hyperlink" Target="https://www.gem.wiki/Sirjan_Iranian_Steel_Kerman_Plant" TargetMode="External"/><Relationship Id="rId50" Type="http://schemas.openxmlformats.org/officeDocument/2006/relationships/hyperlink" Target="https://www.gem.wiki/Ma%27anshan_Iron_%26_Steel_Co.,_Ltd._plant" TargetMode="External"/><Relationship Id="rId1302" Type="http://schemas.openxmlformats.org/officeDocument/2006/relationships/hyperlink" Target="https://www.gem.wiki/Hebei_Xin_Wu%27an_Steel_Malaysia_plant" TargetMode="External"/><Relationship Id="rId1786" Type="http://schemas.openxmlformats.org/officeDocument/2006/relationships/hyperlink" Target="https://www.gem.wiki/Sirjan_Iranian_Steel_Kerman_Plant" TargetMode="External"/><Relationship Id="rId53" Type="http://schemas.openxmlformats.org/officeDocument/2006/relationships/hyperlink" Target="https://www.gem.wiki/%E5%AE%89%E5%BE%BD%E9%95%BF%E6%B1%9F%E9%92%A2%E9%93%81%E8%82%A1%E4%BB%BD%E6%9C%89%E9%99%90%E5%85%AC%E5%8F%B8" TargetMode="External"/><Relationship Id="rId1303" Type="http://schemas.openxmlformats.org/officeDocument/2006/relationships/hyperlink" Target="https://www.gem.wiki/Lion_Industries_Amsteel_Banting_steel_plant" TargetMode="External"/><Relationship Id="rId1787" Type="http://schemas.openxmlformats.org/officeDocument/2006/relationships/hyperlink" Target="https://www.gem.wiki/Butia_Steel_Kerman_plant" TargetMode="External"/><Relationship Id="rId52" Type="http://schemas.openxmlformats.org/officeDocument/2006/relationships/hyperlink" Target="https://www.gem.wiki/Anhui_Changjiang_Steel_Co.,_Ltd._plant" TargetMode="External"/><Relationship Id="rId1304" Type="http://schemas.openxmlformats.org/officeDocument/2006/relationships/hyperlink" Target="https://www.gem.wiki/Lion_Industries_Megasteel_plant" TargetMode="External"/><Relationship Id="rId1788" Type="http://schemas.openxmlformats.org/officeDocument/2006/relationships/hyperlink" Target="https://www.gem.wiki/Butia_Steel_Kerman_plant" TargetMode="External"/><Relationship Id="rId55" Type="http://schemas.openxmlformats.org/officeDocument/2006/relationships/hyperlink" Target="https://www.gem.wiki/%E9%93%9C%E9%99%B5%E5%B8%82%E5%AF%8C%E9%91%AB%E9%92%A2%E9%93%81%E6%9C%89%E9%99%90%E5%85%AC%E5%8F%B8" TargetMode="External"/><Relationship Id="rId1305" Type="http://schemas.openxmlformats.org/officeDocument/2006/relationships/hyperlink" Target="https://www.gem.wiki/Lion_Industries_Amsteel_II_steel_plant" TargetMode="External"/><Relationship Id="rId1789" Type="http://schemas.openxmlformats.org/officeDocument/2006/relationships/hyperlink" Target="https://www.gem.wiki/Jahan_Foolad_Sirjan_Steel_Kerman_plant" TargetMode="External"/><Relationship Id="rId54" Type="http://schemas.openxmlformats.org/officeDocument/2006/relationships/hyperlink" Target="https://www.gem.wiki/Tongling_Fuxin_Iron_and_Steel_Co.,_Ltd._plant" TargetMode="External"/><Relationship Id="rId1306" Type="http://schemas.openxmlformats.org/officeDocument/2006/relationships/hyperlink" Target="https://www.gem.wiki/Lion_Industries_Amsteel_II_steel_plant" TargetMode="External"/><Relationship Id="rId57" Type="http://schemas.openxmlformats.org/officeDocument/2006/relationships/hyperlink" Target="https://www.gem.wiki/%E9%93%9C%E9%99%B5%E5%B8%82%E6%97%8B%E5%8A%9B%E7%89%B9%E6%AE%8A%E9%92%A2%E6%9C%89%E9%99%90%E5%85%AC%E5%8F%B8" TargetMode="External"/><Relationship Id="rId1307" Type="http://schemas.openxmlformats.org/officeDocument/2006/relationships/hyperlink" Target="https://www.gem.wiki/Malaysia_Steel_Works_Klang" TargetMode="External"/><Relationship Id="rId56" Type="http://schemas.openxmlformats.org/officeDocument/2006/relationships/hyperlink" Target="https://www.gem.wiki/Tongling_Xuanli_Special_Steel_Co.,_Ltd._plant" TargetMode="External"/><Relationship Id="rId1308" Type="http://schemas.openxmlformats.org/officeDocument/2006/relationships/hyperlink" Target="https://www.gem.wiki/Ann_Joo_Steel_Selangor_plant" TargetMode="External"/><Relationship Id="rId1309" Type="http://schemas.openxmlformats.org/officeDocument/2006/relationships/hyperlink" Target="https://www.gem.wiki/Eastern_Steel_Kemaman_plant" TargetMode="External"/><Relationship Id="rId719" Type="http://schemas.openxmlformats.org/officeDocument/2006/relationships/hyperlink" Target="https://www.gem.wiki/Jiangyin_Huaxi_Iron_and_Steel_Co.,_Ltd._plant" TargetMode="External"/><Relationship Id="rId718" Type="http://schemas.openxmlformats.org/officeDocument/2006/relationships/hyperlink" Target="https://www.gem.wiki/%E6%97%A0%E9%94%A1%E6%96%B0%E4%B8%89%E6%B4%B2%E7%89%B9%E9%92%A2%E6%9C%89%E9%99%90%E5%85%AC%E5%8F%B8" TargetMode="External"/><Relationship Id="rId717" Type="http://schemas.openxmlformats.org/officeDocument/2006/relationships/hyperlink" Target="https://www.gem.wiki/Wuxi_Xinsanzhou_Steel_Co.,_Ltd._plant" TargetMode="External"/><Relationship Id="rId712" Type="http://schemas.openxmlformats.org/officeDocument/2006/relationships/hyperlink" Target="https://www.gem.wiki/%E5%B8%B8%E7%86%9F%E5%B8%82%E9%BE%99%E8%85%BE%E7%89%B9%E7%A7%8D%E9%92%A2%E6%9C%89%E9%99%90%E5%85%AC%E5%8F%B8" TargetMode="External"/><Relationship Id="rId711" Type="http://schemas.openxmlformats.org/officeDocument/2006/relationships/hyperlink" Target="https://www.gem.wiki/Changshu_Longteng_Special_Steel_Co.,_Ltd._plant" TargetMode="External"/><Relationship Id="rId710" Type="http://schemas.openxmlformats.org/officeDocument/2006/relationships/hyperlink" Target="https://www.gem.wiki/%E6%B1%9F%E8%8B%8F%E6%B0%B8%E9%92%A2%E9%9B%86%E5%9B%A2%E6%9C%89%E9%99%90%E5%85%AC%E5%8F%B8" TargetMode="External"/><Relationship Id="rId716" Type="http://schemas.openxmlformats.org/officeDocument/2006/relationships/hyperlink" Target="https://www.gem.wiki/%E6%B1%9F%E8%8B%8F%E8%8B%8F%E4%BF%A1%E7%89%B9%E9%92%A2%E6%9C%89%E9%99%90%E5%85%AC%E5%8F%B8" TargetMode="External"/><Relationship Id="rId715" Type="http://schemas.openxmlformats.org/officeDocument/2006/relationships/hyperlink" Target="https://www.gem.wiki/Jiangsu_Suxin_Special_Steel_Group_Co.,_Ltd._plant" TargetMode="External"/><Relationship Id="rId714" Type="http://schemas.openxmlformats.org/officeDocument/2006/relationships/hyperlink" Target="https://www.gem.wiki/%E5%B8%B8%E7%86%9F%E5%B8%82%E9%BE%99%E8%85%BE%E7%89%B9%E7%A7%8D%E9%92%A2%E6%9C%89%E9%99%90%E5%85%AC%E5%8F%B8" TargetMode="External"/><Relationship Id="rId713" Type="http://schemas.openxmlformats.org/officeDocument/2006/relationships/hyperlink" Target="https://www.gem.wiki/Changshu_Longteng_Special_Steel_Co.,_Ltd._plant" TargetMode="External"/><Relationship Id="rId59" Type="http://schemas.openxmlformats.org/officeDocument/2006/relationships/hyperlink" Target="https://www.gem.wiki/%E8%8A%9C%E6%B9%96%E6%96%B0%E5%85%B4%E9%93%B8%E7%AE%A1%E6%9C%89%E9%99%90%E8%B4%A3%E4%BB%BB%E5%85%AC%E5%8F%B8" TargetMode="External"/><Relationship Id="rId58" Type="http://schemas.openxmlformats.org/officeDocument/2006/relationships/hyperlink" Target="https://www.gem.wiki/Wuhu_Xinxing_Ductile_Iron_Pipes_Co.,_Ltd._steel_plant" TargetMode="External"/><Relationship Id="rId1780" Type="http://schemas.openxmlformats.org/officeDocument/2006/relationships/hyperlink" Target="https://www.gem.wiki/Esfahan_Steel_Isfahan_plant" TargetMode="External"/><Relationship Id="rId1781" Type="http://schemas.openxmlformats.org/officeDocument/2006/relationships/hyperlink" Target="https://www.gem.wiki/Esfahan_Steel_Isfahan_plant" TargetMode="External"/><Relationship Id="rId1782" Type="http://schemas.openxmlformats.org/officeDocument/2006/relationships/hyperlink" Target="https://www.gem.wiki/Mobarakeh_Steel_Complex_Isfahan" TargetMode="External"/><Relationship Id="rId1783" Type="http://schemas.openxmlformats.org/officeDocument/2006/relationships/hyperlink" Target="https://www.gem.wiki/Natanz_Steel_Company_Isfahan_plant" TargetMode="External"/><Relationship Id="rId1300" Type="http://schemas.openxmlformats.org/officeDocument/2006/relationships/hyperlink" Target="https://www.gem.wiki/Ann_Joo_Integrated_Steel_Penang_plant" TargetMode="External"/><Relationship Id="rId1784" Type="http://schemas.openxmlformats.org/officeDocument/2006/relationships/hyperlink" Target="https://www.gem.wiki/Natanz_Steel_Company_Isfahan_plant" TargetMode="External"/><Relationship Id="rId349" Type="http://schemas.openxmlformats.org/officeDocument/2006/relationships/hyperlink" Target="https://www.gem.wiki/%E5%94%90%E5%B1%B1%E5%9B%BD%E5%A0%82%E9%92%A2%E9%93%81%E6%9C%89%E9%99%90%E5%85%AC%E5%8F%B8" TargetMode="External"/><Relationship Id="rId348" Type="http://schemas.openxmlformats.org/officeDocument/2006/relationships/hyperlink" Target="https://www.gem.wiki/Tangshan_Guotang_Steel_Co.,_Ltd._plant" TargetMode="External"/><Relationship Id="rId347" Type="http://schemas.openxmlformats.org/officeDocument/2006/relationships/hyperlink" Target="https://www.gem.wiki/%E5%BB%8A%E5%9D%8A%E5%B8%82%E6%B4%B8%E8%BF%9C%E9%87%91%E5%B1%9E%E5%88%B6%E5%93%81%E6%9C%89%E9%99%90%E5%85%AC%E5%8F%B8" TargetMode="External"/><Relationship Id="rId346" Type="http://schemas.openxmlformats.org/officeDocument/2006/relationships/hyperlink" Target="https://www.gem.wiki/Langfang_Guangyuan_Metalwork_Co.,_Ltd._steel_plant" TargetMode="External"/><Relationship Id="rId341" Type="http://schemas.openxmlformats.org/officeDocument/2006/relationships/hyperlink" Target="https://www.gem.wiki/%E5%86%80%E5%8D%97%E9%92%A2%E9%93%81%E9%9B%86%E5%9B%A2%E6%9C%89%E9%99%90%E5%85%AC%E5%8F%B8" TargetMode="External"/><Relationship Id="rId340" Type="http://schemas.openxmlformats.org/officeDocument/2006/relationships/hyperlink" Target="https://www.gem.wiki/Jinan_Iron_%26_Steel_Group_Co.,_Ltd._plant" TargetMode="External"/><Relationship Id="rId345" Type="http://schemas.openxmlformats.org/officeDocument/2006/relationships/hyperlink" Target="https://www.gem.wiki/%E6%B2%A7%E5%B7%9E%E4%B8%AD%E9%93%81%E8%A3%85%E5%A4%87%E5%88%B6%E9%80%A0%E6%9D%90%E6%96%99%E6%9C%89%E9%99%90%E5%85%AC%E5%8F%B8" TargetMode="External"/><Relationship Id="rId344" Type="http://schemas.openxmlformats.org/officeDocument/2006/relationships/hyperlink" Target="https://www.gem.wiki/Cangzhou_China_Railway_Equipment_Manufacture_Material_Co.,_Ltd._plant" TargetMode="External"/><Relationship Id="rId343" Type="http://schemas.openxmlformats.org/officeDocument/2006/relationships/hyperlink" Target="https://www.gem.wiki/%E6%B2%B3%E5%8C%97%E5%8D%8E%E4%BF%A1%E7%89%B9%E7%A7%8D%E9%92%A2%E9%93%81%E6%9C%89%E9%99%90%E5%85%AC%E5%8F%B8" TargetMode="External"/><Relationship Id="rId342" Type="http://schemas.openxmlformats.org/officeDocument/2006/relationships/hyperlink" Target="https://www.gem.wiki/Hebei_Huaxin_Special_Steel_Co.,_Ltd._plant" TargetMode="External"/><Relationship Id="rId338" Type="http://schemas.openxmlformats.org/officeDocument/2006/relationships/hyperlink" Target="https://www.gem.wiki/Jinan_Iron_%26_Steel_Group_Co.,_Ltd._plant" TargetMode="External"/><Relationship Id="rId337" Type="http://schemas.openxmlformats.org/officeDocument/2006/relationships/hyperlink" Target="https://www.gem.wiki/%E6%B2%B3%E5%8C%97%E9%BE%99%E5%87%A4%E5%B1%B1%E9%93%B8%E4%B8%9A%E6%9C%89%E9%99%90%E5%85%AC%E5%8F%B8" TargetMode="External"/><Relationship Id="rId336" Type="http://schemas.openxmlformats.org/officeDocument/2006/relationships/hyperlink" Target="https://www.gem.wiki/Hebei_Longfengshan_Casting_Co.,_Ltd.plant" TargetMode="External"/><Relationship Id="rId335" Type="http://schemas.openxmlformats.org/officeDocument/2006/relationships/hyperlink" Target="https://www.gem.wiki/%E9%82%AF%E9%92%A2%E9%BE%99%E5%B1%B1%E9%92%A2%E9%93%81%E6%9C%89%E9%99%90%E5%85%AC%E5%8F%B8" TargetMode="External"/><Relationship Id="rId339" Type="http://schemas.openxmlformats.org/officeDocument/2006/relationships/hyperlink" Target="https://www.gem.wiki/%E5%86%80%E5%8D%97%E9%92%A2%E9%93%81%E9%9B%86%E5%9B%A2%E6%9C%89%E9%99%90%E5%85%AC%E5%8F%B8" TargetMode="External"/><Relationship Id="rId330" Type="http://schemas.openxmlformats.org/officeDocument/2006/relationships/hyperlink" Target="https://www.gem.wiki/Hebei_Taihang_Iron_and_Steel_Group_Co.,_Ltd._plant" TargetMode="External"/><Relationship Id="rId334" Type="http://schemas.openxmlformats.org/officeDocument/2006/relationships/hyperlink" Target="https://www.gem.wiki/Hangang_Longshan_Iron_and_Steel_Co.,_Ltd._plant" TargetMode="External"/><Relationship Id="rId333" Type="http://schemas.openxmlformats.org/officeDocument/2006/relationships/hyperlink" Target="https://www.gem.wiki/%E6%B2%B3%E5%8C%97%E5%A4%AA%E8%A1%8C%E9%92%A2%E9%93%81%E9%9B%86%E5%9B%A2%E6%9C%89%E9%99%90%E5%85%AC%E5%8F%B8" TargetMode="External"/><Relationship Id="rId332" Type="http://schemas.openxmlformats.org/officeDocument/2006/relationships/hyperlink" Target="https://www.gem.wiki/Hebei_Taihang_Iron_and_Steel_Group_Co.,_Ltd._plant" TargetMode="External"/><Relationship Id="rId331" Type="http://schemas.openxmlformats.org/officeDocument/2006/relationships/hyperlink" Target="https://www.gem.wiki/%E6%B2%B3%E5%8C%97%E5%A4%AA%E8%A1%8C%E9%92%A2%E9%93%81%E9%9B%86%E5%9B%A2%E6%9C%89%E9%99%90%E5%85%AC%E5%8F%B8" TargetMode="External"/><Relationship Id="rId370" Type="http://schemas.openxmlformats.org/officeDocument/2006/relationships/hyperlink" Target="https://www.gem.wiki/Jingye_Iron_and_Steel_Co.,_Ltd._plant" TargetMode="External"/><Relationship Id="rId369" Type="http://schemas.openxmlformats.org/officeDocument/2006/relationships/hyperlink" Target="https://www.gem.wiki/%E6%95%AC%E4%B8%9A%E9%92%A2%E9%93%81%E6%9C%89%E9%99%90%E5%85%AC%E5%8F%B8" TargetMode="External"/><Relationship Id="rId368" Type="http://schemas.openxmlformats.org/officeDocument/2006/relationships/hyperlink" Target="https://www.gem.wiki/Jingye_Iron_and_Steel_Co.,_Ltd._plant" TargetMode="External"/><Relationship Id="rId363" Type="http://schemas.openxmlformats.org/officeDocument/2006/relationships/hyperlink" Target="https://www.gem.wiki/%E7%9F%B3%E5%AE%B6%E5%BA%84%E9%92%A2%E9%93%81%E6%9C%89%E9%99%90%E5%85%AC%E5%8F%B8" TargetMode="External"/><Relationship Id="rId362" Type="http://schemas.openxmlformats.org/officeDocument/2006/relationships/hyperlink" Target="https://www.gem.wiki/Shijiazhuang_Iron_and_Steel_Co.,_Ltd._plant" TargetMode="External"/><Relationship Id="rId361" Type="http://schemas.openxmlformats.org/officeDocument/2006/relationships/hyperlink" Target="https://www.gem.wiki/%E6%B2%B3%E5%8C%97%E5%AE%89%E4%B8%B0%E9%92%A2%E9%93%81%E9%9B%86%E5%9B%A2%E6%9C%89%E9%99%90%E5%85%AC%E5%8F%B8" TargetMode="External"/><Relationship Id="rId360" Type="http://schemas.openxmlformats.org/officeDocument/2006/relationships/hyperlink" Target="https://www.gem.wiki/Hebei_Anfeng_Iron_%26_Steel_Co.,_Ltd." TargetMode="External"/><Relationship Id="rId367" Type="http://schemas.openxmlformats.org/officeDocument/2006/relationships/hyperlink" Target="https://www.gem.wiki/%E6%95%AC%E4%B8%9A%E9%92%A2%E9%93%81%E6%9C%89%E9%99%90%E5%85%AC%E5%8F%B8" TargetMode="External"/><Relationship Id="rId366" Type="http://schemas.openxmlformats.org/officeDocument/2006/relationships/hyperlink" Target="https://www.gem.wiki/Jingye_Iron_and_Steel_Co.,_Ltd._plant" TargetMode="External"/><Relationship Id="rId365" Type="http://schemas.openxmlformats.org/officeDocument/2006/relationships/hyperlink" Target="https://www.gem.wiki/%E6%95%AC%E4%B8%9A%E9%92%A2%E9%93%81%E6%9C%89%E9%99%90%E5%85%AC%E5%8F%B8" TargetMode="External"/><Relationship Id="rId364" Type="http://schemas.openxmlformats.org/officeDocument/2006/relationships/hyperlink" Target="https://www.gem.wiki/Jingye_Iron_and_Steel_Co.,_Ltd._plant" TargetMode="External"/><Relationship Id="rId95" Type="http://schemas.openxmlformats.org/officeDocument/2006/relationships/hyperlink" Target="https://www.gem.wiki/%E7%A6%8F%E5%BB%BA%E7%BD%97%E6%BA%90%E9%97%BD%E5%85%89%E9%92%A2%E9%93%81%E6%9C%89%E9%99%90%E5%85%AC%E5%8F%B8" TargetMode="External"/><Relationship Id="rId94" Type="http://schemas.openxmlformats.org/officeDocument/2006/relationships/hyperlink" Target="https://www.gem.wiki/Fujian_Luoyuan_Minguang_Iron_and_Steel_Co.,_Ltd._plant" TargetMode="External"/><Relationship Id="rId97" Type="http://schemas.openxmlformats.org/officeDocument/2006/relationships/hyperlink" Target="https://www.gem.wiki/%E7%A6%8F%E5%BB%BA%E5%90%B4%E8%88%AA%E4%B8%8D%E9%94%88%E9%92%A2%E5%88%B6%E5%93%81%E6%9C%89%E9%99%90%E5%85%AC%E5%8F%B8" TargetMode="External"/><Relationship Id="rId96" Type="http://schemas.openxmlformats.org/officeDocument/2006/relationships/hyperlink" Target="https://www.gem.wiki/Fujian_Wuhang_Stainless_Steel_Products_Co.,_Ltd._plant" TargetMode="External"/><Relationship Id="rId99" Type="http://schemas.openxmlformats.org/officeDocument/2006/relationships/hyperlink" Target="https://www.gem.wiki/%E5%AE%9D%E9%92%A2%E5%BE%B7%E7%9B%9B%E4%B8%8D%E9%94%88%E9%92%A2%E6%9C%89%E9%99%90%E5%85%AC%E5%8F%B8" TargetMode="External"/><Relationship Id="rId98" Type="http://schemas.openxmlformats.org/officeDocument/2006/relationships/hyperlink" Target="https://www.gem.wiki/Baosteel_Desheng_Stainless_Steel_Co.,_Ltd._plant" TargetMode="External"/><Relationship Id="rId91" Type="http://schemas.openxmlformats.org/officeDocument/2006/relationships/hyperlink" Target="https://www.gem.wiki/%E7%A6%8F%E5%BB%BA%E7%BD%97%E6%BA%90%E9%97%BD%E5%85%89%E9%92%A2%E9%93%81%E6%9C%89%E9%99%90%E5%85%AC%E5%8F%B8" TargetMode="External"/><Relationship Id="rId90" Type="http://schemas.openxmlformats.org/officeDocument/2006/relationships/hyperlink" Target="https://www.gem.wiki/Fujian_Luoyuan_Minguang_Iron_and_Steel_Co.,_Ltd._plant" TargetMode="External"/><Relationship Id="rId93" Type="http://schemas.openxmlformats.org/officeDocument/2006/relationships/hyperlink" Target="https://www.gem.wiki/%E7%A6%8F%E5%BB%BA%E7%BD%97%E6%BA%90%E9%97%BD%E5%85%89%E9%92%A2%E9%93%81%E6%9C%89%E9%99%90%E5%85%AC%E5%8F%B8" TargetMode="External"/><Relationship Id="rId92" Type="http://schemas.openxmlformats.org/officeDocument/2006/relationships/hyperlink" Target="https://www.gem.wiki/Fujian_Luoyuan_Minguang_Iron_and_Steel_Co.,_Ltd._plant" TargetMode="External"/><Relationship Id="rId359" Type="http://schemas.openxmlformats.org/officeDocument/2006/relationships/hyperlink" Target="https://www.gem.wiki/%E7%A7%A6%E7%9A%87%E5%B2%9B%E4%BD%B0%E5%B7%A5%E9%92%A2%E9%93%81%E6%9C%89%E9%99%90%E5%85%AC%E5%8F%B8" TargetMode="External"/><Relationship Id="rId358" Type="http://schemas.openxmlformats.org/officeDocument/2006/relationships/hyperlink" Target="https://www.gem.wiki/Qinhuangdao_Baigong_Steel_Co.,_Ltd._plant" TargetMode="External"/><Relationship Id="rId357" Type="http://schemas.openxmlformats.org/officeDocument/2006/relationships/hyperlink" Target="https://www.gem.wiki/%E7%A7%A6%E7%9A%87%E5%B2%9B%E4%BD%B0%E5%B7%A5%E9%92%A2%E9%93%81%E6%9C%89%E9%99%90%E5%85%AC%E5%8F%B8" TargetMode="External"/><Relationship Id="rId352" Type="http://schemas.openxmlformats.org/officeDocument/2006/relationships/hyperlink" Target="https://www.gem.wiki/Qinhuangdao_Hongxing_Iron_and_Steel_Co.,_Ltd._plant" TargetMode="External"/><Relationship Id="rId351" Type="http://schemas.openxmlformats.org/officeDocument/2006/relationships/hyperlink" Target="https://www.gem.wiki/%E5%94%90%E5%B1%B1%E5%9B%BD%E5%A0%82%E9%92%A2%E9%93%81%E6%9C%89%E9%99%90%E5%85%AC%E5%8F%B8" TargetMode="External"/><Relationship Id="rId350" Type="http://schemas.openxmlformats.org/officeDocument/2006/relationships/hyperlink" Target="https://www.gem.wiki/Tangshan_Guotang_Steel_Co.,_Ltd._plant" TargetMode="External"/><Relationship Id="rId356" Type="http://schemas.openxmlformats.org/officeDocument/2006/relationships/hyperlink" Target="https://www.gem.wiki/Qinhuangdao_Baigong_Steel_Co.,_Ltd._plant" TargetMode="External"/><Relationship Id="rId355" Type="http://schemas.openxmlformats.org/officeDocument/2006/relationships/hyperlink" Target="https://www.gem.wiki/%E7%A7%A6%E7%9A%87%E5%B2%9B%E5%AE%8F%E5%85%B4%E9%92%A2%E9%93%81%E6%9C%89%E9%99%90%E5%85%AC%E5%8F%B8" TargetMode="External"/><Relationship Id="rId354" Type="http://schemas.openxmlformats.org/officeDocument/2006/relationships/hyperlink" Target="https://www.gem.wiki/Qinhuangdao_Hongxing_Iron_and_Steel_Co.,_Ltd._plant" TargetMode="External"/><Relationship Id="rId353" Type="http://schemas.openxmlformats.org/officeDocument/2006/relationships/hyperlink" Target="https://www.gem.wiki/%E7%A7%A6%E7%9A%87%E5%B2%9B%E5%AE%8F%E5%85%B4%E9%92%A2%E9%93%81%E6%9C%89%E9%99%90%E5%85%AC%E5%8F%B8" TargetMode="External"/><Relationship Id="rId1378" Type="http://schemas.openxmlformats.org/officeDocument/2006/relationships/hyperlink" Target="https://www.gem.wiki/Thai_Nguyen_Iron_%26_Steel_plant" TargetMode="External"/><Relationship Id="rId1379" Type="http://schemas.openxmlformats.org/officeDocument/2006/relationships/hyperlink" Target="https://www.gem.wiki/Nghi_Son_Cast_Iron_and_Steel_plant" TargetMode="External"/><Relationship Id="rId305" Type="http://schemas.openxmlformats.org/officeDocument/2006/relationships/hyperlink" Target="https://www.gem.wiki/%E6%B2%B3%E5%8C%97%E6%B0%B8%E6%B4%8B%E7%89%B9%E9%92%A2%E9%9B%86%E5%9B%A2%E6%9C%89%E9%99%90%E5%85%AC%E5%8F%B8" TargetMode="External"/><Relationship Id="rId789" Type="http://schemas.openxmlformats.org/officeDocument/2006/relationships/hyperlink" Target="https://www.gem.wiki/%E5%90%89%E6%9E%97%E9%91%AB%E8%BE%BE%E9%92%A2%E9%93%81%E6%9C%89%E9%99%90%E5%85%AC%E5%8F%B8" TargetMode="External"/><Relationship Id="rId304" Type="http://schemas.openxmlformats.org/officeDocument/2006/relationships/hyperlink" Target="https://www.gem.wiki/Hebei_Yongyang_Special_Steel_Group_Co.,_Ltd._plant" TargetMode="External"/><Relationship Id="rId788" Type="http://schemas.openxmlformats.org/officeDocument/2006/relationships/hyperlink" Target="https://www.gem.wiki/Jilin_Xinda_Iron_and_Steel_Co.,_Ltd._plant" TargetMode="External"/><Relationship Id="rId303" Type="http://schemas.openxmlformats.org/officeDocument/2006/relationships/hyperlink" Target="https://www.gem.wiki/%E6%B2%B3%E5%8C%97%E6%B0%B8%E6%B4%8B%E7%89%B9%E9%92%A2%E9%9B%86%E5%9B%A2%E6%9C%89%E9%99%90%E5%85%AC%E5%8F%B8" TargetMode="External"/><Relationship Id="rId787" Type="http://schemas.openxmlformats.org/officeDocument/2006/relationships/hyperlink" Target="https://www.gem.wiki/%E5%90%89%E6%9E%97%E5%BB%BA%E9%BE%99%E9%92%A2%E9%93%81%E6%9C%89%E9%99%90%E8%B4%A3%E4%BB%BB%E5%85%AC%E5%8F%B8" TargetMode="External"/><Relationship Id="rId302" Type="http://schemas.openxmlformats.org/officeDocument/2006/relationships/hyperlink" Target="https://www.gem.wiki/Hebei_Yongyang_Special_Steel_Group_Co.,_Ltd._plant" TargetMode="External"/><Relationship Id="rId786" Type="http://schemas.openxmlformats.org/officeDocument/2006/relationships/hyperlink" Target="https://www.gem.wiki/Jilin_Jianlong_Steel_Co.,_Ltd._plant" TargetMode="External"/><Relationship Id="rId309" Type="http://schemas.openxmlformats.org/officeDocument/2006/relationships/hyperlink" Target="https://www.gem.wiki/%E6%B2%B3%E5%8C%97%E6%96%B0%E6%AD%A6%E5%AE%89%E9%92%A2%E9%93%81%E9%9B%86%E5%9B%A2%E6%96%87%E5%AE%89%E9%92%A2%E9%93%81%E6%9C%89%E9%99%90%E5%85%AC%E5%8F%B8" TargetMode="External"/><Relationship Id="rId308" Type="http://schemas.openxmlformats.org/officeDocument/2006/relationships/hyperlink" Target="https://www.gem.wiki/Hebei_Xin_Wu%27an_Steel_Group_Wen%27an_Iron_and_Steel_Co.,_Ltd._plant" TargetMode="External"/><Relationship Id="rId307" Type="http://schemas.openxmlformats.org/officeDocument/2006/relationships/hyperlink" Target="https://www.gem.wiki/%E9%87%91%E9%BC%8E%E9%87%8D%E5%B7%A5%E6%9C%89%E9%99%90%E5%85%AC%E5%8F%B8" TargetMode="External"/><Relationship Id="rId306" Type="http://schemas.openxmlformats.org/officeDocument/2006/relationships/hyperlink" Target="https://www.gem.wiki/Jinding_Heavy_Industry_Co.,_Ltd._steel_plant" TargetMode="External"/><Relationship Id="rId781" Type="http://schemas.openxmlformats.org/officeDocument/2006/relationships/hyperlink" Target="https://www.gem.wiki/%E5%90%89%E6%9E%97%E5%90%89%E9%92%A2%E9%92%A2%E9%93%81%E9%9B%86%E5%9B%A2%E6%B3%B0%E5%8D%8E%E5%86%B6%E9%87%91%E8%AE%BE%E5%A4%87%E5%88%B6%E9%80%A0%E6%9C%89%E9%99%90%E5%85%AC%E5%8F%B8" TargetMode="External"/><Relationship Id="rId1370" Type="http://schemas.openxmlformats.org/officeDocument/2006/relationships/hyperlink" Target="https://www.gem.wiki/Formosa_Ha_Tinh_Steel_plant" TargetMode="External"/><Relationship Id="rId780" Type="http://schemas.openxmlformats.org/officeDocument/2006/relationships/hyperlink" Target="https://www.gem.wiki/Jilin_Steel_Group_Taihua_Metal_Equipment_Manufacture_Co.,_Ltd._plant" TargetMode="External"/><Relationship Id="rId1371" Type="http://schemas.openxmlformats.org/officeDocument/2006/relationships/hyperlink" Target="https://www.gem.wiki/Formosa_Ha_Tinh_Steel_plant" TargetMode="External"/><Relationship Id="rId1372" Type="http://schemas.openxmlformats.org/officeDocument/2006/relationships/hyperlink" Target="https://www.gem.wiki/Formosa_Ha_Tinh_Steel_plant" TargetMode="External"/><Relationship Id="rId1373" Type="http://schemas.openxmlformats.org/officeDocument/2006/relationships/hyperlink" Target="https://www.gem.wiki/Hoa_Phat_Hai_Duong_Steel_plant" TargetMode="External"/><Relationship Id="rId301" Type="http://schemas.openxmlformats.org/officeDocument/2006/relationships/hyperlink" Target="https://www.gem.wiki/%E6%B2%B3%E5%8C%97%E6%96%B0%E6%AD%A6%E5%AE%89%E9%92%A2%E9%93%81%E9%9B%86%E5%9B%A2%E9%91%AB%E6%B1%87%E5%86%B6%E9%87%91%E6%9C%89%E9%99%90%E5%85%AC%E5%8F%B8" TargetMode="External"/><Relationship Id="rId785" Type="http://schemas.openxmlformats.org/officeDocument/2006/relationships/hyperlink" Target="https://www.gem.wiki/%E5%90%89%E6%9E%97%E5%90%89%E9%92%A2%E9%92%A2%E9%93%81%E9%9B%86%E5%9B%A2%E7%A6%8F%E9%92%A2%E9%87%91%E5%B1%9E%E5%88%B6%E9%80%A0%E6%9C%89%E9%99%90%E5%85%AC%E5%8F%B8" TargetMode="External"/><Relationship Id="rId1374" Type="http://schemas.openxmlformats.org/officeDocument/2006/relationships/hyperlink" Target="https://www.gem.wiki/Lao_Cai_Cast_Iron_and_Steel_Plant" TargetMode="External"/><Relationship Id="rId300" Type="http://schemas.openxmlformats.org/officeDocument/2006/relationships/hyperlink" Target="https://www.gem.wiki/Hebei_Xin_Wu%27an_Steel_Group_Xinhui_Metallurgy_Co.,_Ltd._plant" TargetMode="External"/><Relationship Id="rId784" Type="http://schemas.openxmlformats.org/officeDocument/2006/relationships/hyperlink" Target="https://www.gem.wiki/Jilin_Steel_Group_Fugang_Metal_Manufacturing_Co.,_Ltd._plant" TargetMode="External"/><Relationship Id="rId1375" Type="http://schemas.openxmlformats.org/officeDocument/2006/relationships/hyperlink" Target="https://www.gem.wiki/Hoa_Phat_Dung_Quat_steel_plant" TargetMode="External"/><Relationship Id="rId783" Type="http://schemas.openxmlformats.org/officeDocument/2006/relationships/hyperlink" Target="https://www.gem.wiki/%E5%90%89%E6%9E%97%E5%90%89%E9%92%A2%E9%92%A2%E9%93%81%E9%9B%86%E5%9B%A2%E7%A6%8F%E9%92%A2%E9%87%91%E5%B1%9E%E5%88%B6%E9%80%A0%E6%9C%89%E9%99%90%E5%85%AC%E5%8F%B8" TargetMode="External"/><Relationship Id="rId1376" Type="http://schemas.openxmlformats.org/officeDocument/2006/relationships/hyperlink" Target="https://www.gem.wiki/Hoa_Phat_Dung_Quat_steel_plant" TargetMode="External"/><Relationship Id="rId782" Type="http://schemas.openxmlformats.org/officeDocument/2006/relationships/hyperlink" Target="https://www.gem.wiki/Jilin_Steel_Group_Fugang_Metal_Manufacturing_Co.,_Ltd._plant" TargetMode="External"/><Relationship Id="rId1377" Type="http://schemas.openxmlformats.org/officeDocument/2006/relationships/hyperlink" Target="https://www.gem.wiki/Thai_Nguyen_Iron_%26_Steel_plant" TargetMode="External"/><Relationship Id="rId1367" Type="http://schemas.openxmlformats.org/officeDocument/2006/relationships/hyperlink" Target="https://www.gem.wiki/Vina_Kyoei_Steel_Phu_My_plant" TargetMode="External"/><Relationship Id="rId1368" Type="http://schemas.openxmlformats.org/officeDocument/2006/relationships/hyperlink" Target="https://www.gem.wiki/VAS_Tue_Minh_Steel_Binh_Duong_plant" TargetMode="External"/><Relationship Id="rId1369" Type="http://schemas.openxmlformats.org/officeDocument/2006/relationships/hyperlink" Target="https://www.gem.wiki/VAS_An_Hung_Tuong_Steel_Binh_Duong_plant" TargetMode="External"/><Relationship Id="rId778" Type="http://schemas.openxmlformats.org/officeDocument/2006/relationships/hyperlink" Target="https://www.gem.wiki/Jilin_Steel_Group_Taihua_Metal_Equipment_Manufacture_Co.,_Ltd._plant" TargetMode="External"/><Relationship Id="rId777" Type="http://schemas.openxmlformats.org/officeDocument/2006/relationships/hyperlink" Target="https://www.gem.wiki/%E7%99%BD%E5%9F%8E%E5%B8%82%E5%AF%8C%E8%BE%BE%E6%A3%92%E6%9D%90%E8%BD%A7%E5%88%B6%E6%9C%89%E9%99%90%E5%85%AC%E5%8F%B8" TargetMode="External"/><Relationship Id="rId776" Type="http://schemas.openxmlformats.org/officeDocument/2006/relationships/hyperlink" Target="https://www.gem.wiki/Baicheng_Fuda_Bar_Rolling_Co.,_Ltd._plant" TargetMode="External"/><Relationship Id="rId775" Type="http://schemas.openxmlformats.org/officeDocument/2006/relationships/hyperlink" Target="https://www.gem.wiki/%E7%99%BD%E5%9F%8E%E5%B8%82%E5%AF%8C%E8%BE%BE%E6%A3%92%E6%9D%90%E8%BD%A7%E5%88%B6%E6%9C%89%E9%99%90%E5%85%AC%E5%8F%B8" TargetMode="External"/><Relationship Id="rId779" Type="http://schemas.openxmlformats.org/officeDocument/2006/relationships/hyperlink" Target="https://www.gem.wiki/%E5%90%89%E6%9E%97%E5%90%89%E9%92%A2%E9%92%A2%E9%93%81%E9%9B%86%E5%9B%A2%E6%B3%B0%E5%8D%8E%E5%86%B6%E9%87%91%E8%AE%BE%E5%A4%87%E5%88%B6%E9%80%A0%E6%9C%89%E9%99%90%E5%85%AC%E5%8F%B8" TargetMode="External"/><Relationship Id="rId770" Type="http://schemas.openxmlformats.org/officeDocument/2006/relationships/hyperlink" Target="https://www.gem.wiki/Xinyu_Steel_Group_Co.,_Ltd._plant" TargetMode="External"/><Relationship Id="rId1360" Type="http://schemas.openxmlformats.org/officeDocument/2006/relationships/hyperlink" Target="https://www.gem.wiki/Bangkok_Steel_Industry_plant" TargetMode="External"/><Relationship Id="rId1361" Type="http://schemas.openxmlformats.org/officeDocument/2006/relationships/hyperlink" Target="https://www.gem.wiki/Pomina_Steel_2_Phu_My_plant" TargetMode="External"/><Relationship Id="rId1362" Type="http://schemas.openxmlformats.org/officeDocument/2006/relationships/hyperlink" Target="https://www.gem.wiki/Tung_Ho_Steel_Phu_My_plant" TargetMode="External"/><Relationship Id="rId774" Type="http://schemas.openxmlformats.org/officeDocument/2006/relationships/hyperlink" Target="https://www.gem.wiki/Baicheng_Fuda_Bar_Rolling_Co.,_Ltd._plant" TargetMode="External"/><Relationship Id="rId1363" Type="http://schemas.openxmlformats.org/officeDocument/2006/relationships/hyperlink" Target="https://www.gem.wiki/Pomina_Steel_3_Phu_My_plant" TargetMode="External"/><Relationship Id="rId773" Type="http://schemas.openxmlformats.org/officeDocument/2006/relationships/hyperlink" Target="https://www.gem.wiki/%E6%96%B0%E4%BD%99%E9%92%A2%E9%93%81%E9%9B%86%E5%9B%A2%E6%9C%89%E9%99%90%E5%85%AC%E5%8F%B8" TargetMode="External"/><Relationship Id="rId1364" Type="http://schemas.openxmlformats.org/officeDocument/2006/relationships/hyperlink" Target="https://www.gem.wiki/POSCO_Vietnam_Phu_My_steel_plant" TargetMode="External"/><Relationship Id="rId772" Type="http://schemas.openxmlformats.org/officeDocument/2006/relationships/hyperlink" Target="https://www.gem.wiki/Xinyu_Steel_Group_Co.,_Ltd._plant" TargetMode="External"/><Relationship Id="rId1365" Type="http://schemas.openxmlformats.org/officeDocument/2006/relationships/hyperlink" Target="https://www.gem.wiki/VNSteel_Southern_Steel_Company_plant" TargetMode="External"/><Relationship Id="rId771" Type="http://schemas.openxmlformats.org/officeDocument/2006/relationships/hyperlink" Target="https://www.gem.wiki/%E6%96%B0%E4%BD%99%E9%92%A2%E9%93%81%E9%9B%86%E5%9B%A2%E6%9C%89%E9%99%90%E5%85%AC%E5%8F%B8" TargetMode="External"/><Relationship Id="rId1366" Type="http://schemas.openxmlformats.org/officeDocument/2006/relationships/hyperlink" Target="https://www.gem.wiki/Hoa_Sen_Phu_My_steel_plant" TargetMode="External"/><Relationship Id="rId327" Type="http://schemas.openxmlformats.org/officeDocument/2006/relationships/hyperlink" Target="https://www.gem.wiki/%E6%B2%B3%E5%8C%97%E9%93%AD%E9%95%94%E9%92%A2%E9%93%81%E6%9C%89%E9%99%90%E5%85%AC%E5%8F%B8" TargetMode="External"/><Relationship Id="rId326" Type="http://schemas.openxmlformats.org/officeDocument/2006/relationships/hyperlink" Target="https://www.gem.wiki/Hebei_Mingbin_Iron_and_Steel_Co.,_Ltd._plant" TargetMode="External"/><Relationship Id="rId325" Type="http://schemas.openxmlformats.org/officeDocument/2006/relationships/hyperlink" Target="https://www.gem.wiki/%E6%B2%B3%E5%8C%97%E5%85%B4%E5%8D%8E%E9%92%A2%E9%93%81%E6%9C%89%E9%99%90%E5%85%AC%E5%8F%B8" TargetMode="External"/><Relationship Id="rId324" Type="http://schemas.openxmlformats.org/officeDocument/2006/relationships/hyperlink" Target="https://www.gem.wiki/Hebei_Xinghua_Iron_and_Steel_Co.,_Ltd._plant" TargetMode="External"/><Relationship Id="rId329" Type="http://schemas.openxmlformats.org/officeDocument/2006/relationships/hyperlink" Target="https://www.gem.wiki/%E6%B2%B3%E5%8C%97%E5%A4%AA%E8%A1%8C%E9%92%A2%E9%93%81%E9%9B%86%E5%9B%A2%E6%9C%89%E9%99%90%E5%85%AC%E5%8F%B8" TargetMode="External"/><Relationship Id="rId1390" Type="http://schemas.openxmlformats.org/officeDocument/2006/relationships/hyperlink" Target="https://www.gem.wiki/Simec_Cariacica_steel_plant" TargetMode="External"/><Relationship Id="rId328" Type="http://schemas.openxmlformats.org/officeDocument/2006/relationships/hyperlink" Target="https://www.gem.wiki/Hebei_Taihang_Iron_and_Steel_Group_Co.,_Ltd._plant" TargetMode="External"/><Relationship Id="rId1391" Type="http://schemas.openxmlformats.org/officeDocument/2006/relationships/hyperlink" Target="https://www.gem.wiki/Usina_sider%C3%BArgica_Simec_Cariacica" TargetMode="External"/><Relationship Id="rId1392" Type="http://schemas.openxmlformats.org/officeDocument/2006/relationships/hyperlink" Target="https://www.gem.wiki/Simec_Cariacica_steel_plant" TargetMode="External"/><Relationship Id="rId1393" Type="http://schemas.openxmlformats.org/officeDocument/2006/relationships/hyperlink" Target="https://www.gem.wiki/Usina_sider%C3%BArgica_Simec_Cariacica" TargetMode="External"/><Relationship Id="rId1394" Type="http://schemas.openxmlformats.org/officeDocument/2006/relationships/hyperlink" Target="https://www.gem.wiki/ArcelorMittal_Tubar%C3%A3o_steel_plant" TargetMode="External"/><Relationship Id="rId1395" Type="http://schemas.openxmlformats.org/officeDocument/2006/relationships/hyperlink" Target="https://www.gem.wiki/Usina_Sider%C3%BArgica_de_Tubar%C3%A3o" TargetMode="External"/><Relationship Id="rId323" Type="http://schemas.openxmlformats.org/officeDocument/2006/relationships/hyperlink" Target="https://www.gem.wiki/%E6%B2%B3%E5%8C%97%E6%96%B0%E9%87%91%E9%92%A2%E9%93%81%E6%9C%89%E9%99%90%E5%85%AC%E5%8F%B8" TargetMode="External"/><Relationship Id="rId1396" Type="http://schemas.openxmlformats.org/officeDocument/2006/relationships/hyperlink" Target="https://www.gem.wiki/AVB_A%C3%A7ail%C3%A2ndia_steel_plant" TargetMode="External"/><Relationship Id="rId322" Type="http://schemas.openxmlformats.org/officeDocument/2006/relationships/hyperlink" Target="https://www.gem.wiki/Hebei_Xinjin_Iron_and_Steel_Co.,_Ltd._plant" TargetMode="External"/><Relationship Id="rId1397" Type="http://schemas.openxmlformats.org/officeDocument/2006/relationships/hyperlink" Target="https://www.gem.wiki/Usina_sider%C3%BArgica_AVB_A%C3%A7ail%C3%A2ndia" TargetMode="External"/><Relationship Id="rId321" Type="http://schemas.openxmlformats.org/officeDocument/2006/relationships/hyperlink" Target="https://www.gem.wiki/%E6%B2%B3%E5%8C%97%E6%96%B0%E9%87%91%E9%92%A2%E9%93%81%E6%9C%89%E9%99%90%E5%85%AC%E5%8F%B8" TargetMode="External"/><Relationship Id="rId1398" Type="http://schemas.openxmlformats.org/officeDocument/2006/relationships/hyperlink" Target="https://www.gem.wiki/Viena_A%C3%A7ail%C3%A2ndia_iron_works" TargetMode="External"/><Relationship Id="rId320" Type="http://schemas.openxmlformats.org/officeDocument/2006/relationships/hyperlink" Target="https://www.gem.wiki/Hebei_Xinjin_Iron_and_Steel_Co.,_Ltd._plant" TargetMode="External"/><Relationship Id="rId1399" Type="http://schemas.openxmlformats.org/officeDocument/2006/relationships/hyperlink" Target="https://www.gem.wiki/Usina_sider%C3%BArgica_Viena_A%C3%A7ail%C3%A2ndia" TargetMode="External"/><Relationship Id="rId1389" Type="http://schemas.openxmlformats.org/officeDocument/2006/relationships/hyperlink" Target="https://www.gem.wiki/Usina_Sider%C3%BArgica_do_Pec%C3%A9m" TargetMode="External"/><Relationship Id="rId316" Type="http://schemas.openxmlformats.org/officeDocument/2006/relationships/hyperlink" Target="https://www.gem.wiki/Hebei_Xin_Wu%27an_Steel_Group_Hongrong_Iron_and_Steel_Co.,_Ltd._plant" TargetMode="External"/><Relationship Id="rId315" Type="http://schemas.openxmlformats.org/officeDocument/2006/relationships/hyperlink" Target="https://www.gem.wiki/%E6%B2%B3%E5%8C%97%E5%AE%9D%E4%BF%A1%E9%92%A2%E9%93%81%E9%9B%86%E5%9B%A2%E6%9C%89%E9%99%90%E5%85%AC%E5%8F%B8" TargetMode="External"/><Relationship Id="rId799" Type="http://schemas.openxmlformats.org/officeDocument/2006/relationships/hyperlink" Target="https://www.gem.wiki/%E9%80%9A%E5%8C%96%E9%92%A2%E9%93%81%E8%82%A1%E4%BB%BD%E6%9C%89%E9%99%90%E5%85%AC%E5%8F%B8" TargetMode="External"/><Relationship Id="rId314" Type="http://schemas.openxmlformats.org/officeDocument/2006/relationships/hyperlink" Target="https://www.gem.wiki/Hebei_Baoxin_Iron_and_Steel_Group_Co.,_Ltd._plant" TargetMode="External"/><Relationship Id="rId798" Type="http://schemas.openxmlformats.org/officeDocument/2006/relationships/hyperlink" Target="https://www.gem.wiki/Tonghua_Iron_%26_Steel_Co.,_Ltd." TargetMode="External"/><Relationship Id="rId313" Type="http://schemas.openxmlformats.org/officeDocument/2006/relationships/hyperlink" Target="https://www.gem.wiki/%E6%AD%A6%E5%AE%89%E5%B8%82%E6%98%8E%E8%8A%B3%E9%92%A2%E9%93%81%E6%9C%89%E9%99%90%E5%85%AC%E5%8F%B8" TargetMode="External"/><Relationship Id="rId797" Type="http://schemas.openxmlformats.org/officeDocument/2006/relationships/hyperlink" Target="https://www.gem.wiki/%E5%90%89%E6%9E%97%E9%87%91%E9%92%A2%E9%92%A2%E9%93%81%E8%82%A1%E4%BB%BD%E6%9C%89%E9%99%90%E5%85%AC%E5%8F%B8" TargetMode="External"/><Relationship Id="rId319" Type="http://schemas.openxmlformats.org/officeDocument/2006/relationships/hyperlink" Target="https://www.gem.wiki/%E6%B2%B3%E5%8C%97%E6%96%B0%E6%AD%A6%E5%AE%89%E9%92%A2%E9%93%81%E9%9B%86%E5%9B%A2%E7%83%98%E7%86%94%E9%92%A2%E9%93%81%E6%9C%89%E9%99%90%E5%85%AC%E5%8F%B8" TargetMode="External"/><Relationship Id="rId318" Type="http://schemas.openxmlformats.org/officeDocument/2006/relationships/hyperlink" Target="https://www.gem.wiki/Hebei_Xin_Wu%27an_Steel_Group_Hongrong_Iron_and_Steel_Co.,_Ltd._plant" TargetMode="External"/><Relationship Id="rId317" Type="http://schemas.openxmlformats.org/officeDocument/2006/relationships/hyperlink" Target="https://www.gem.wiki/%E6%B2%B3%E5%8C%97%E6%96%B0%E6%AD%A6%E5%AE%89%E9%92%A2%E9%93%81%E9%9B%86%E5%9B%A2%E7%83%98%E7%86%94%E9%92%A2%E9%93%81%E6%9C%89%E9%99%90%E5%85%AC%E5%8F%B8" TargetMode="External"/><Relationship Id="rId1380" Type="http://schemas.openxmlformats.org/officeDocument/2006/relationships/hyperlink" Target="https://www.gem.wiki/TenarisSiderca_Campana_steel_plant" TargetMode="External"/><Relationship Id="rId792" Type="http://schemas.openxmlformats.org/officeDocument/2006/relationships/hyperlink" Target="https://www.gem.wiki/Jilin_Xinda_Iron_and_Steel_Co.,_Ltd._plant" TargetMode="External"/><Relationship Id="rId1381" Type="http://schemas.openxmlformats.org/officeDocument/2006/relationships/hyperlink" Target="https://www.gem.wiki/Planta_sider%C3%BArgica_TenarisSiderca" TargetMode="External"/><Relationship Id="rId791" Type="http://schemas.openxmlformats.org/officeDocument/2006/relationships/hyperlink" Target="https://www.gem.wiki/%E5%90%89%E6%9E%97%E9%91%AB%E8%BE%BE%E9%92%A2%E9%93%81%E6%9C%89%E9%99%90%E5%85%AC%E5%8F%B8" TargetMode="External"/><Relationship Id="rId1382" Type="http://schemas.openxmlformats.org/officeDocument/2006/relationships/hyperlink" Target="https://www.gem.wiki/Ternium_Siderar_San_Nicol%C3%A1s_steel_plant" TargetMode="External"/><Relationship Id="rId790" Type="http://schemas.openxmlformats.org/officeDocument/2006/relationships/hyperlink" Target="https://www.gem.wiki/Jilin_Xinda_Iron_and_Steel_Co.,_Ltd._plant" TargetMode="External"/><Relationship Id="rId1383" Type="http://schemas.openxmlformats.org/officeDocument/2006/relationships/hyperlink" Target="https://www.gem.wiki/Planta_sider%C3%BArgica_Ternium_Siderar" TargetMode="External"/><Relationship Id="rId1384" Type="http://schemas.openxmlformats.org/officeDocument/2006/relationships/hyperlink" Target="https://www.gem.wiki/Gerdau_Sipar_P%C3%A9rez_steel_plant" TargetMode="External"/><Relationship Id="rId312" Type="http://schemas.openxmlformats.org/officeDocument/2006/relationships/hyperlink" Target="https://www.gem.wiki/Wu%27an_Mingfang_Iron_and_Steel_Co.,_Ltd._plant" TargetMode="External"/><Relationship Id="rId796" Type="http://schemas.openxmlformats.org/officeDocument/2006/relationships/hyperlink" Target="https://www.gem.wiki/Jilin_Jingang_Iron_and_Steel_Co.,_Ltd._plant" TargetMode="External"/><Relationship Id="rId1385" Type="http://schemas.openxmlformats.org/officeDocument/2006/relationships/hyperlink" Target="https://www.gem.wiki/Planta_sider%C3%BArgica_Gerdau_Sipar_P%C3%A9rez" TargetMode="External"/><Relationship Id="rId311" Type="http://schemas.openxmlformats.org/officeDocument/2006/relationships/hyperlink" Target="https://www.gem.wiki/%E6%B2%B3%E5%8C%97%E6%96%B0%E6%AD%A6%E5%AE%89%E9%92%A2%E9%93%81%E9%9B%86%E5%9B%A2%E6%96%87%E5%AE%89%E9%92%A2%E9%93%81%E6%9C%89%E9%99%90%E5%85%AC%E5%8F%B8" TargetMode="External"/><Relationship Id="rId795" Type="http://schemas.openxmlformats.org/officeDocument/2006/relationships/hyperlink" Target="https://www.gem.wiki/%E5%90%89%E6%9E%97%E6%81%92%E8%81%94%E7%B2%BE%E5%AF%86%E9%93%B8%E9%80%A0%E7%A7%91%E6%8A%80%E6%9C%89%E9%99%90%E5%85%AC%E5%8F%B8" TargetMode="External"/><Relationship Id="rId1386" Type="http://schemas.openxmlformats.org/officeDocument/2006/relationships/hyperlink" Target="https://www.gem.wiki/ArcelorMittal_Acindar_Villa_Constituci%C3%B3n_steel_plant" TargetMode="External"/><Relationship Id="rId310" Type="http://schemas.openxmlformats.org/officeDocument/2006/relationships/hyperlink" Target="https://www.gem.wiki/Hebei_Xin_Wu%27an_Steel_Group_Wen%27an_Iron_and_Steel_Co.,_Ltd._plant" TargetMode="External"/><Relationship Id="rId794" Type="http://schemas.openxmlformats.org/officeDocument/2006/relationships/hyperlink" Target="https://www.gem.wiki/Jilin_Henglian_Precision_Casting_Technology_Co.,_Ltd._plant" TargetMode="External"/><Relationship Id="rId1387" Type="http://schemas.openxmlformats.org/officeDocument/2006/relationships/hyperlink" Target="https://www.gem.wiki/Planta_sider%C3%BArgica_ArcelorMittal_Acindar" TargetMode="External"/><Relationship Id="rId793" Type="http://schemas.openxmlformats.org/officeDocument/2006/relationships/hyperlink" Target="https://www.gem.wiki/%E5%90%89%E6%9E%97%E9%91%AB%E8%BE%BE%E9%92%A2%E9%93%81%E6%9C%89%E9%99%90%E5%85%AC%E5%8F%B8" TargetMode="External"/><Relationship Id="rId1388" Type="http://schemas.openxmlformats.org/officeDocument/2006/relationships/hyperlink" Target="https://www.gem.wiki/CSP_Pec%C3%A9m_steel_plant" TargetMode="External"/><Relationship Id="rId297" Type="http://schemas.openxmlformats.org/officeDocument/2006/relationships/hyperlink" Target="https://www.gem.wiki/%E6%B2%B3%E5%8C%97%E6%96%B0%E6%AD%A6%E5%AE%89%E9%92%A2%E9%93%81%E9%9B%86%E5%9B%A2%E9%91%AB%E6%B1%87%E5%86%B6%E9%87%91%E6%9C%89%E9%99%90%E5%85%AC%E5%8F%B8" TargetMode="External"/><Relationship Id="rId296" Type="http://schemas.openxmlformats.org/officeDocument/2006/relationships/hyperlink" Target="https://www.gem.wiki/Hebei_Xin_Wu%27an_Steel_Group_Xinhui_Metallurgy_Co.,_Ltd._plant" TargetMode="External"/><Relationship Id="rId295" Type="http://schemas.openxmlformats.org/officeDocument/2006/relationships/hyperlink" Target="https://www.gem.wiki/%E4%B8%AD%E6%99%AE%EF%BC%88%E9%82%AF%E9%83%B8%EF%BC%89%E9%92%A2%E9%93%81%E6%9C%89%E9%99%90%E5%85%AC%E5%8F%B8" TargetMode="External"/><Relationship Id="rId294" Type="http://schemas.openxmlformats.org/officeDocument/2006/relationships/hyperlink" Target="https://www.gem.wiki/Zhongpu_(Handan)_Iron_and_Steel_Co.,_Ltd._plant" TargetMode="External"/><Relationship Id="rId299" Type="http://schemas.openxmlformats.org/officeDocument/2006/relationships/hyperlink" Target="https://www.gem.wiki/%E6%B2%B3%E5%8C%97%E6%96%B0%E6%AD%A6%E5%AE%89%E9%92%A2%E9%93%81%E9%9B%86%E5%9B%A2%E9%91%AB%E6%B1%87%E5%86%B6%E9%87%91%E6%9C%89%E9%99%90%E5%85%AC%E5%8F%B8" TargetMode="External"/><Relationship Id="rId298" Type="http://schemas.openxmlformats.org/officeDocument/2006/relationships/hyperlink" Target="https://www.gem.wiki/Hebei_Xin_Wu%27an_Steel_Group_Xinhui_Metallurgy_Co.,_Ltd._plant" TargetMode="External"/><Relationship Id="rId271" Type="http://schemas.openxmlformats.org/officeDocument/2006/relationships/hyperlink" Target="https://www.gem.wiki/%E6%89%BF%E5%BE%B7%E5%BB%BA%E9%BE%99%E7%89%B9%E6%AE%8A%E9%92%A2%E6%9C%89%E9%99%90%E5%85%AC%E5%8F%B8" TargetMode="External"/><Relationship Id="rId270" Type="http://schemas.openxmlformats.org/officeDocument/2006/relationships/hyperlink" Target="https://www.gem.wiki/Chengde_Jianlong_Special_Steel_Co.,_Ltd._plant" TargetMode="External"/><Relationship Id="rId269" Type="http://schemas.openxmlformats.org/officeDocument/2006/relationships/hyperlink" Target="https://www.gem.wiki/%E6%89%BF%E5%BE%B7%E9%92%A2%E9%93%81%E9%9B%86%E5%9B%A2%E6%9C%89%E9%99%90%E5%85%AC%E5%8F%B8" TargetMode="External"/><Relationship Id="rId264" Type="http://schemas.openxmlformats.org/officeDocument/2006/relationships/hyperlink" Target="https://www.gem.wiki/Cangzhou_Lingang_Sanling_Metal_Co.,_Ltd._plant" TargetMode="External"/><Relationship Id="rId263" Type="http://schemas.openxmlformats.org/officeDocument/2006/relationships/hyperlink" Target="https://www.gem.wiki/%E9%81%B5%E4%B9%89%E9%95%BF%E5%B2%AD%E7%89%B9%E6%AE%8A%E9%92%A2%E6%9C%89%E9%99%90%E5%85%AC%E5%8F%B8" TargetMode="External"/><Relationship Id="rId262" Type="http://schemas.openxmlformats.org/officeDocument/2006/relationships/hyperlink" Target="https://www.gem.wiki/Zunyi_Changling_Special_Steel_Co.,_Ltd._plant" TargetMode="External"/><Relationship Id="rId261" Type="http://schemas.openxmlformats.org/officeDocument/2006/relationships/hyperlink" Target="https://www.gem.wiki/%E9%81%B5%E4%B9%89%E9%95%BF%E5%B2%AD%E7%89%B9%E6%AE%8A%E9%92%A2%E6%9C%89%E9%99%90%E5%85%AC%E5%8F%B8" TargetMode="External"/><Relationship Id="rId268" Type="http://schemas.openxmlformats.org/officeDocument/2006/relationships/hyperlink" Target="https://www.gem.wiki/Chengde_Iron_and_Steel_Group_Co.,_Ltd._plant" TargetMode="External"/><Relationship Id="rId267" Type="http://schemas.openxmlformats.org/officeDocument/2006/relationships/hyperlink" Target="https://www.gem.wiki/%E6%B2%A7%E5%B7%9E%E4%B8%B4%E6%B8%AF%E4%B8%89%E8%8F%B1%E9%87%91%E5%B1%9E%E5%88%B6%E5%93%81%E6%9C%89%E9%99%90%E5%85%AC%E5%8F%B8" TargetMode="External"/><Relationship Id="rId266" Type="http://schemas.openxmlformats.org/officeDocument/2006/relationships/hyperlink" Target="https://www.gem.wiki/Cangzhou_Lingang_Sanling_Metal_Co.,_Ltd._plant" TargetMode="External"/><Relationship Id="rId265" Type="http://schemas.openxmlformats.org/officeDocument/2006/relationships/hyperlink" Target="https://www.gem.wiki/%E6%B2%A7%E5%B7%9E%E4%B8%B4%E6%B8%AF%E4%B8%89%E8%8F%B1%E9%87%91%E5%B1%9E%E5%88%B6%E5%93%81%E6%9C%89%E9%99%90%E5%85%AC%E5%8F%B8" TargetMode="External"/><Relationship Id="rId260" Type="http://schemas.openxmlformats.org/officeDocument/2006/relationships/hyperlink" Target="https://www.gem.wiki/Zunyi_Changling_Special_Steel_Co.,_Ltd._plant" TargetMode="External"/><Relationship Id="rId259" Type="http://schemas.openxmlformats.org/officeDocument/2006/relationships/hyperlink" Target="https://www.gem.wiki/%E9%81%B5%E4%B9%89%E7%A6%8F%E9%91%AB%E7%89%B9%E6%AE%8A%E9%92%A2%E8%A3%85%E5%A4%87%E5%88%B6%E9%80%A0%E6%9C%89%E9%99%90%E5%85%AC%E5%8F%B8" TargetMode="External"/><Relationship Id="rId258" Type="http://schemas.openxmlformats.org/officeDocument/2006/relationships/hyperlink" Target="https://www.gem.wiki/Zunyi_Fuxin_Special_Steel_Equipment_Manufacturing_Co.,_Ltd._plant" TargetMode="External"/><Relationship Id="rId253" Type="http://schemas.openxmlformats.org/officeDocument/2006/relationships/hyperlink" Target="https://www.gem.wiki/%E8%B4%B5%E5%B7%9E%E8%81%94%E5%90%88%E9%92%A2%E9%93%81%EF%BC%88%E9%9B%86%E5%9B%A2%EF%BC%89%E6%9C%89%E9%99%90%E5%85%AC%E5%8F%B8" TargetMode="External"/><Relationship Id="rId252" Type="http://schemas.openxmlformats.org/officeDocument/2006/relationships/hyperlink" Target="https://www.gem.wiki/Guizhou_United_Iron_and_Steel_(Group)_Co.,_Ltd._plant" TargetMode="External"/><Relationship Id="rId251" Type="http://schemas.openxmlformats.org/officeDocument/2006/relationships/hyperlink" Target="https://www.gem.wiki/%E8%B4%B5%E5%B7%9E%E8%81%9A%E9%91%AB%E9%92%A2%E9%93%81%EF%BC%88%E9%9B%86%E5%9B%A2%EF%BC%89%E6%9C%89%E9%99%90%E5%85%AC%E5%8F%B8" TargetMode="External"/><Relationship Id="rId250" Type="http://schemas.openxmlformats.org/officeDocument/2006/relationships/hyperlink" Target="https://www.gem.wiki/Guizhou_Juxin_Iron_and_Steel_(Group)_Co.,_Ltd._plant" TargetMode="External"/><Relationship Id="rId257" Type="http://schemas.openxmlformats.org/officeDocument/2006/relationships/hyperlink" Target="https://www.gem.wiki/%E9%81%B5%E4%B9%89%E7%A6%8F%E9%91%AB%E7%89%B9%E6%AE%8A%E9%92%A2%E8%A3%85%E5%A4%87%E5%88%B6%E9%80%A0%E6%9C%89%E9%99%90%E5%85%AC%E5%8F%B8" TargetMode="External"/><Relationship Id="rId256" Type="http://schemas.openxmlformats.org/officeDocument/2006/relationships/hyperlink" Target="https://www.gem.wiki/Zunyi_Fuxin_Special_Steel_Equipment_Manufacturing_Co.,_Ltd._plant" TargetMode="External"/><Relationship Id="rId255" Type="http://schemas.openxmlformats.org/officeDocument/2006/relationships/hyperlink" Target="https://www.gem.wiki/%E8%B4%B5%E5%B7%9E%E9%92%A2%E8%81%94%E5%AE%9E%E4%B8%9A%E9%9B%86%E5%9B%A2%E6%9C%89%E9%99%90%E5%85%AC%E5%8F%B8" TargetMode="External"/><Relationship Id="rId254" Type="http://schemas.openxmlformats.org/officeDocument/2006/relationships/hyperlink" Target="https://www.gem.wiki/Guizhou_Ganglian_Industrial_Group_Co.,_Ltd._steel_plant" TargetMode="External"/><Relationship Id="rId293" Type="http://schemas.openxmlformats.org/officeDocument/2006/relationships/hyperlink" Target="https://www.gem.wiki/%E6%B2%B3%E5%8C%97%E6%96%87%E4%B8%B0%E9%92%A2%E9%93%81%E6%9C%89%E9%99%90%E5%85%AC%E5%8F%B8" TargetMode="External"/><Relationship Id="rId292" Type="http://schemas.openxmlformats.org/officeDocument/2006/relationships/hyperlink" Target="https://www.gem.wiki/Hebei_Wenfeng_Iron_and_Steel_Co.,_Ltd._plant" TargetMode="External"/><Relationship Id="rId291" Type="http://schemas.openxmlformats.org/officeDocument/2006/relationships/hyperlink" Target="https://www.gem.wiki/%E6%AD%A6%E5%AE%89%E5%B8%82%E8%A3%95%E5%8D%8E%E9%92%A2%E9%93%81%E6%9C%89%E9%99%90%E5%85%AC%E5%8F%B8" TargetMode="External"/><Relationship Id="rId290" Type="http://schemas.openxmlformats.org/officeDocument/2006/relationships/hyperlink" Target="https://www.gem.wiki/Wu%27an_Yuhua_Iron_and_Steel_Co.,_Ltd._plant" TargetMode="External"/><Relationship Id="rId286" Type="http://schemas.openxmlformats.org/officeDocument/2006/relationships/hyperlink" Target="https://www.gem.wiki/Hebei_Puyang_Iron_and_Steel_Co.,_Ltd._plant" TargetMode="External"/><Relationship Id="rId285" Type="http://schemas.openxmlformats.org/officeDocument/2006/relationships/hyperlink" Target="https://www.gem.wiki/%E6%B2%B3%E5%8C%97%E6%99%AE%E9%98%B3%E9%92%A2%E9%93%81%E6%9C%89%E9%99%90%E5%85%AC%E5%8F%B8" TargetMode="External"/><Relationship Id="rId284" Type="http://schemas.openxmlformats.org/officeDocument/2006/relationships/hyperlink" Target="https://www.gem.wiki/Hebei_Puyang_Iron_and_Steel_Co.,_Ltd._plant" TargetMode="External"/><Relationship Id="rId283" Type="http://schemas.openxmlformats.org/officeDocument/2006/relationships/hyperlink" Target="https://www.gem.wiki/%E6%B2%B3%E9%92%A2%E9%9B%86%E5%9B%A2%E9%82%AF%E9%83%B8%E9%92%A2%E9%93%81%E9%9B%86%E5%9B%A2%E6%9C%89%E9%99%90%E5%85%AC%E5%8F%B8" TargetMode="External"/><Relationship Id="rId289" Type="http://schemas.openxmlformats.org/officeDocument/2006/relationships/hyperlink" Target="https://www.gem.wiki/%E6%B2%B3%E5%8C%97%E6%99%AE%E9%98%B3%E9%92%A2%E9%93%81%E6%9C%89%E9%99%90%E5%85%AC%E5%8F%B8" TargetMode="External"/><Relationship Id="rId288" Type="http://schemas.openxmlformats.org/officeDocument/2006/relationships/hyperlink" Target="https://www.gem.wiki/Hebei_Puyang_Iron_and_Steel_Co.,_Ltd._plant" TargetMode="External"/><Relationship Id="rId287" Type="http://schemas.openxmlformats.org/officeDocument/2006/relationships/hyperlink" Target="https://www.gem.wiki/%E6%B2%B3%E5%8C%97%E6%99%AE%E9%98%B3%E9%92%A2%E9%93%81%E6%9C%89%E9%99%90%E5%85%AC%E5%8F%B8" TargetMode="External"/><Relationship Id="rId282" Type="http://schemas.openxmlformats.org/officeDocument/2006/relationships/hyperlink" Target="https://www.gem.wiki/Hesteel_Group_Handan_Iron_and_Steel_Co.,_Ltd._plant" TargetMode="External"/><Relationship Id="rId281" Type="http://schemas.openxmlformats.org/officeDocument/2006/relationships/hyperlink" Target="https://www.gem.wiki/%E6%B2%B3%E5%8C%97%E6%96%B0%E5%85%B4%E9%93%B8%E7%AE%A1%E6%9C%89%E9%99%90%E5%85%AC%E5%8F%B8" TargetMode="External"/><Relationship Id="rId280" Type="http://schemas.openxmlformats.org/officeDocument/2006/relationships/hyperlink" Target="https://www.gem.wiki/Hebei_Xinxing_Ductile_Iron_Pipes_Co.,_Ltd._plant" TargetMode="External"/><Relationship Id="rId275" Type="http://schemas.openxmlformats.org/officeDocument/2006/relationships/hyperlink" Target="https://www.gem.wiki/%E6%89%BF%E5%BE%B7%E5%BB%BA%E9%BE%99%E7%89%B9%E6%AE%8A%E9%92%A2%E6%9C%89%E9%99%90%E5%85%AC%E5%8F%B8" TargetMode="External"/><Relationship Id="rId274" Type="http://schemas.openxmlformats.org/officeDocument/2006/relationships/hyperlink" Target="https://www.gem.wiki/Chengde_Jianlong_Special_Steel_Co.,_Ltd._plant" TargetMode="External"/><Relationship Id="rId273" Type="http://schemas.openxmlformats.org/officeDocument/2006/relationships/hyperlink" Target="https://www.gem.wiki/%E6%89%BF%E5%BE%B7%E5%BB%BA%E9%BE%99%E7%89%B9%E6%AE%8A%E9%92%A2%E6%9C%89%E9%99%90%E5%85%AC%E5%8F%B8" TargetMode="External"/><Relationship Id="rId272" Type="http://schemas.openxmlformats.org/officeDocument/2006/relationships/hyperlink" Target="https://www.gem.wiki/Chengde_Jianlong_Special_Steel_Co.,_Ltd._plant" TargetMode="External"/><Relationship Id="rId279" Type="http://schemas.openxmlformats.org/officeDocument/2006/relationships/hyperlink" Target="https://www.gem.wiki/%E6%89%BF%E5%BE%B7%E7%9B%9B%E4%B8%B0%E9%92%A2%E9%93%81%E6%9C%89%E9%99%90%E5%85%AC%E5%8F%B8" TargetMode="External"/><Relationship Id="rId278" Type="http://schemas.openxmlformats.org/officeDocument/2006/relationships/hyperlink" Target="https://www.gem.wiki/Chengde_Shengfeng_Iron_and_Steel_Co.,_Ltd._plant" TargetMode="External"/><Relationship Id="rId277" Type="http://schemas.openxmlformats.org/officeDocument/2006/relationships/hyperlink" Target="https://www.gem.wiki/%E6%89%BF%E5%BE%B7%E5%85%86%E4%B8%B0%E9%92%A2%E9%93%81%E9%9B%86%E5%9B%A2%E6%9C%89%E9%99%90%E5%85%AC%E5%8F%B8" TargetMode="External"/><Relationship Id="rId276" Type="http://schemas.openxmlformats.org/officeDocument/2006/relationships/hyperlink" Target="https://www.gem.wiki/Chengde_Zhaofeng_Steel_Group_Co.,_Ltd._plant" TargetMode="External"/><Relationship Id="rId1851" Type="http://schemas.openxmlformats.org/officeDocument/2006/relationships/hyperlink" Target="https://www.gem.wiki/Rio_Tinto_Fer_et_Titane" TargetMode="External"/><Relationship Id="rId1852" Type="http://schemas.openxmlformats.org/officeDocument/2006/relationships/hyperlink" Target="https://www.gem.wiki/Evraz_Regina_Steel_plant" TargetMode="External"/><Relationship Id="rId1853" Type="http://schemas.openxmlformats.org/officeDocument/2006/relationships/hyperlink" Target="https://www.gem.wiki/Altos_Hornos_de_M%C3%A9xico_(AHMSA)_steel_plant" TargetMode="External"/><Relationship Id="rId1854" Type="http://schemas.openxmlformats.org/officeDocument/2006/relationships/hyperlink" Target="https://www.gem.wiki/Sider%C3%BArgica_Altos_Hornos_de_M%C3%A9xico_(AHMSA)" TargetMode="External"/><Relationship Id="rId1855" Type="http://schemas.openxmlformats.org/officeDocument/2006/relationships/hyperlink" Target="https://www.gem.wiki/Deacero_Saltillo_steel_plant" TargetMode="External"/><Relationship Id="rId1856" Type="http://schemas.openxmlformats.org/officeDocument/2006/relationships/hyperlink" Target="https://www.gem.wiki/Acer%C3%ADa_Deacero_Ramos_Arizpe" TargetMode="External"/><Relationship Id="rId1857" Type="http://schemas.openxmlformats.org/officeDocument/2006/relationships/hyperlink" Target="https://www.gem.wiki/Deacero_Saltillo_steel_plant" TargetMode="External"/><Relationship Id="rId1858" Type="http://schemas.openxmlformats.org/officeDocument/2006/relationships/hyperlink" Target="https://www.gem.wiki/Acer%C3%ADa_Deacero_Ramos_Arizpe" TargetMode="External"/><Relationship Id="rId1859" Type="http://schemas.openxmlformats.org/officeDocument/2006/relationships/hyperlink" Target="https://www.gem.wiki/Deacero_Celaya_steel_plant" TargetMode="External"/><Relationship Id="rId1850" Type="http://schemas.openxmlformats.org/officeDocument/2006/relationships/hyperlink" Target="https://www.gem.wiki/ArcelorMittal_Montreal_steel_plant" TargetMode="External"/><Relationship Id="rId1840" Type="http://schemas.openxmlformats.org/officeDocument/2006/relationships/hyperlink" Target="https://www.gem.wiki/BILDCO_Abu_Dhabi_steel_plant" TargetMode="External"/><Relationship Id="rId1841" Type="http://schemas.openxmlformats.org/officeDocument/2006/relationships/hyperlink" Target="https://www.gem.wiki/ArcelorMittal_Dofasco_steel_plant" TargetMode="External"/><Relationship Id="rId1842" Type="http://schemas.openxmlformats.org/officeDocument/2006/relationships/hyperlink" Target="https://www.gem.wiki/ArcelorMittal_Dofasco_steel_plant" TargetMode="External"/><Relationship Id="rId1843" Type="http://schemas.openxmlformats.org/officeDocument/2006/relationships/hyperlink" Target="https://www.gem.wiki/ArcelorMittal_Dofasco_steel_plant" TargetMode="External"/><Relationship Id="rId1844" Type="http://schemas.openxmlformats.org/officeDocument/2006/relationships/hyperlink" Target="https://www.gem.wiki/Ivaco_Rolling_Mills_steel_plant" TargetMode="External"/><Relationship Id="rId1845" Type="http://schemas.openxmlformats.org/officeDocument/2006/relationships/hyperlink" Target="https://www.gem.wiki/Stelco_Lake_Erie_steel_plant" TargetMode="External"/><Relationship Id="rId1846" Type="http://schemas.openxmlformats.org/officeDocument/2006/relationships/hyperlink" Target="https://www.gem.wiki/Algoma_steel_plant" TargetMode="External"/><Relationship Id="rId1847" Type="http://schemas.openxmlformats.org/officeDocument/2006/relationships/hyperlink" Target="https://www.gem.wiki/Algoma_steel_plant" TargetMode="External"/><Relationship Id="rId1848" Type="http://schemas.openxmlformats.org/officeDocument/2006/relationships/hyperlink" Target="https://www.gem.wiki/Algoma_steel_plant" TargetMode="External"/><Relationship Id="rId1849" Type="http://schemas.openxmlformats.org/officeDocument/2006/relationships/hyperlink" Target="https://www.gem.wiki/Gerdau_Whitby_Steel_Mill" TargetMode="External"/><Relationship Id="rId1873" Type="http://schemas.openxmlformats.org/officeDocument/2006/relationships/hyperlink" Target="https://www.gem.wiki/Acero_Simec_San_Luis_steel_plants" TargetMode="External"/><Relationship Id="rId1874" Type="http://schemas.openxmlformats.org/officeDocument/2006/relationships/hyperlink" Target="https://www.gem.wiki/Acer%C3%ADa_Simec_San_Luis" TargetMode="External"/><Relationship Id="rId1875" Type="http://schemas.openxmlformats.org/officeDocument/2006/relationships/hyperlink" Target="https://www.gem.wiki/Gerdau_Tultitl%C3%A1n_(Sidertul)_steel_plant" TargetMode="External"/><Relationship Id="rId1876" Type="http://schemas.openxmlformats.org/officeDocument/2006/relationships/hyperlink" Target="https://www.gem.wiki/Acer%C3%ADa_Gerdau_Tultitl%C3%A1n" TargetMode="External"/><Relationship Id="rId1877" Type="http://schemas.openxmlformats.org/officeDocument/2006/relationships/hyperlink" Target="https://www.gem.wiki/Acero_Simec_Apizaco_steel_plant" TargetMode="External"/><Relationship Id="rId1878" Type="http://schemas.openxmlformats.org/officeDocument/2006/relationships/hyperlink" Target="https://www.gem.wiki/Acer%C3%ADa_Simec_Apizaco" TargetMode="External"/><Relationship Id="rId1879" Type="http://schemas.openxmlformats.org/officeDocument/2006/relationships/hyperlink" Target="https://www.gem.wiki/TYASA_steel_plant" TargetMode="External"/><Relationship Id="rId1870" Type="http://schemas.openxmlformats.org/officeDocument/2006/relationships/hyperlink" Target="https://www.gem.wiki/Planta_Largos_Ternium_Puebla" TargetMode="External"/><Relationship Id="rId1871" Type="http://schemas.openxmlformats.org/officeDocument/2006/relationships/hyperlink" Target="https://www.gem.wiki/Grupo_Acerero_steel_plant" TargetMode="External"/><Relationship Id="rId1872" Type="http://schemas.openxmlformats.org/officeDocument/2006/relationships/hyperlink" Target="https://www.gem.wiki/Acer%C3%ADa_Grupo_Acerero" TargetMode="External"/><Relationship Id="rId1862" Type="http://schemas.openxmlformats.org/officeDocument/2006/relationships/hyperlink" Target="https://www.gem.wiki/Gerdau_Corsa_Planta_Sahag%C3%BAn" TargetMode="External"/><Relationship Id="rId1863" Type="http://schemas.openxmlformats.org/officeDocument/2006/relationships/hyperlink" Target="https://www.gem.wiki/ArcelorMittal_L%C3%A1zaro_C%C3%A1rdenas_steel_plant" TargetMode="External"/><Relationship Id="rId1864" Type="http://schemas.openxmlformats.org/officeDocument/2006/relationships/hyperlink" Target="https://www.gem.wiki/Sider%C3%BArgica_L%C3%A1zaro_C%C3%A1rdenas" TargetMode="External"/><Relationship Id="rId1865" Type="http://schemas.openxmlformats.org/officeDocument/2006/relationships/hyperlink" Target="https://www.gem.wiki/Ternium_Apodaca_steel_plant" TargetMode="External"/><Relationship Id="rId1866" Type="http://schemas.openxmlformats.org/officeDocument/2006/relationships/hyperlink" Target="https://www.gem.wiki/Acer%C3%ADa_Ternium_Apodaca" TargetMode="External"/><Relationship Id="rId1867" Type="http://schemas.openxmlformats.org/officeDocument/2006/relationships/hyperlink" Target="https://www.gem.wiki/Ternium_Guerrero_San_Nicol%C3%A1s_de_los_Garza_steel_plant" TargetMode="External"/><Relationship Id="rId1868" Type="http://schemas.openxmlformats.org/officeDocument/2006/relationships/hyperlink" Target="https://www.gem.wiki/Planta_Ternium_Guerrero_San_Nicol%C3%A1s_de_los_Garza" TargetMode="External"/><Relationship Id="rId1869" Type="http://schemas.openxmlformats.org/officeDocument/2006/relationships/hyperlink" Target="https://www.gem.wiki/Ternium_Puebla_steel_plant" TargetMode="External"/><Relationship Id="rId1860" Type="http://schemas.openxmlformats.org/officeDocument/2006/relationships/hyperlink" Target="https://www.gem.wiki/Deacero_Celaya_steel_plant" TargetMode="External"/><Relationship Id="rId1861" Type="http://schemas.openxmlformats.org/officeDocument/2006/relationships/hyperlink" Target="https://www.gem.wiki/Gerdau_Corsa_Ciudad_Sahag%C3%BAn_steel_plant" TargetMode="External"/><Relationship Id="rId1810" Type="http://schemas.openxmlformats.org/officeDocument/2006/relationships/hyperlink" Target="https://www.gem.wiki/Ardakan_Steel_Yazd_plant" TargetMode="External"/><Relationship Id="rId1811" Type="http://schemas.openxmlformats.org/officeDocument/2006/relationships/hyperlink" Target="https://www.gem.wiki/Arfa_Iron_and_Steel_Yazd_plant" TargetMode="External"/><Relationship Id="rId1812" Type="http://schemas.openxmlformats.org/officeDocument/2006/relationships/hyperlink" Target="https://www.gem.wiki/Arfa_Iron_and_Steel_Yazd_plant" TargetMode="External"/><Relationship Id="rId1813" Type="http://schemas.openxmlformats.org/officeDocument/2006/relationships/hyperlink" Target="https://www.gem.wiki/Iran_Alloy_Steel_Company_Yazd_plant" TargetMode="External"/><Relationship Id="rId1814" Type="http://schemas.openxmlformats.org/officeDocument/2006/relationships/hyperlink" Target="https://www.gem.wiki/Iran_Alloy_Steel_Company_Yazd_plant" TargetMode="External"/><Relationship Id="rId1815" Type="http://schemas.openxmlformats.org/officeDocument/2006/relationships/hyperlink" Target="https://www.gem.wiki/Bafgh_Mineral_Complex_Iron_%26_Steel_Yazd_plant" TargetMode="External"/><Relationship Id="rId1816" Type="http://schemas.openxmlformats.org/officeDocument/2006/relationships/hyperlink" Target="https://www.gem.wiki/West_Alborz_Steel_Zanjan_plant" TargetMode="External"/><Relationship Id="rId1817" Type="http://schemas.openxmlformats.org/officeDocument/2006/relationships/hyperlink" Target="https://www.gem.wiki/West_Alborz_Steel_Zanjan_plant" TargetMode="External"/><Relationship Id="rId1818" Type="http://schemas.openxmlformats.org/officeDocument/2006/relationships/hyperlink" Target="https://www.gem.wiki/State_Company_for_Iron_%26_Steel_Basra_plant" TargetMode="External"/><Relationship Id="rId1819" Type="http://schemas.openxmlformats.org/officeDocument/2006/relationships/hyperlink" Target="https://www.gem.wiki/Mass_Iron_and_Steel_Industry_Co_Sulaimaniya_plant" TargetMode="External"/><Relationship Id="rId1800" Type="http://schemas.openxmlformats.org/officeDocument/2006/relationships/hyperlink" Target="https://www.gem.wiki/Azna_Steel_Lorestan_plant" TargetMode="External"/><Relationship Id="rId1801" Type="http://schemas.openxmlformats.org/officeDocument/2006/relationships/hyperlink" Target="https://www.gem.wiki/Azna_Steel_Lorestan_plant" TargetMode="External"/><Relationship Id="rId1802" Type="http://schemas.openxmlformats.org/officeDocument/2006/relationships/hyperlink" Target="https://www.gem.wiki/Iranian_Alborz_Steel_Mazandaran_plant" TargetMode="External"/><Relationship Id="rId1803" Type="http://schemas.openxmlformats.org/officeDocument/2006/relationships/hyperlink" Target="https://www.gem.wiki/Sabzevar_Steel_Complex_Razavi_Khorasan_steel_plant" TargetMode="External"/><Relationship Id="rId1804" Type="http://schemas.openxmlformats.org/officeDocument/2006/relationships/hyperlink" Target="https://www.gem.wiki/Khorasan_Steel_Complex_Khuzestan" TargetMode="External"/><Relationship Id="rId1805" Type="http://schemas.openxmlformats.org/officeDocument/2006/relationships/hyperlink" Target="https://www.gem.wiki/Khayyam_Steel_Neyshabour_Razavi_Khorasan_plant" TargetMode="External"/><Relationship Id="rId1806" Type="http://schemas.openxmlformats.org/officeDocument/2006/relationships/hyperlink" Target="https://www.gem.wiki/Makran_Steel_Sistan_and_Baluchestan_Complex" TargetMode="External"/><Relationship Id="rId1807" Type="http://schemas.openxmlformats.org/officeDocument/2006/relationships/hyperlink" Target="https://www.gem.wiki/Ghaenat_Steel_Complex_South_Khorasan_steel_plant" TargetMode="External"/><Relationship Id="rId1808" Type="http://schemas.openxmlformats.org/officeDocument/2006/relationships/hyperlink" Target="https://www.gem.wiki/Ghadir_Iron_%26_Steel_plant_Yazd" TargetMode="External"/><Relationship Id="rId1809" Type="http://schemas.openxmlformats.org/officeDocument/2006/relationships/hyperlink" Target="https://www.gem.wiki/Ardakan_Steel_Yazd_plant" TargetMode="External"/><Relationship Id="rId1830" Type="http://schemas.openxmlformats.org/officeDocument/2006/relationships/hyperlink" Target="https://www.gem.wiki/Gulf_Tubing_Company_Ras_Al-Khair_steel_plant" TargetMode="External"/><Relationship Id="rId1831" Type="http://schemas.openxmlformats.org/officeDocument/2006/relationships/hyperlink" Target="https://www.gem.wiki/Solb_Steel_Jizan_plant" TargetMode="External"/><Relationship Id="rId1832" Type="http://schemas.openxmlformats.org/officeDocument/2006/relationships/hyperlink" Target="https://www.gem.wiki/Rajhi_Al_Assemah_Steel_Jeddah_plant" TargetMode="External"/><Relationship Id="rId1833" Type="http://schemas.openxmlformats.org/officeDocument/2006/relationships/hyperlink" Target="https://www.gem.wiki/Arkan_Steel_Jeddah_plant" TargetMode="External"/><Relationship Id="rId1834" Type="http://schemas.openxmlformats.org/officeDocument/2006/relationships/hyperlink" Target="https://www.gem.wiki/Al_Yamamah_Steel_Industries_Jeddah_plant" TargetMode="External"/><Relationship Id="rId1835" Type="http://schemas.openxmlformats.org/officeDocument/2006/relationships/hyperlink" Target="https://www.gem.wiki/Al_Yamamah_Steel_Industries_Jeddah_plant" TargetMode="External"/><Relationship Id="rId1836" Type="http://schemas.openxmlformats.org/officeDocument/2006/relationships/hyperlink" Target="https://www.gem.wiki/Al_Atoun_Jeddah_steel_plant" TargetMode="External"/><Relationship Id="rId1837" Type="http://schemas.openxmlformats.org/officeDocument/2006/relationships/hyperlink" Target="https://www.gem.wiki/Hadeed_Metal_Manufacturing_Co_Damascus_steel_plant" TargetMode="External"/><Relationship Id="rId1838" Type="http://schemas.openxmlformats.org/officeDocument/2006/relationships/hyperlink" Target="https://www.gem.wiki/Hmisho_Steel_Hassia_plant" TargetMode="External"/><Relationship Id="rId1839" Type="http://schemas.openxmlformats.org/officeDocument/2006/relationships/hyperlink" Target="https://www.gem.wiki/GHC_Emirates_Steel_Industries_Abu_Dhabi_plant" TargetMode="External"/><Relationship Id="rId1820" Type="http://schemas.openxmlformats.org/officeDocument/2006/relationships/hyperlink" Target="https://www.gem.wiki/United_Steel_Industrial_Kuwait_Steel_Sharq_plant" TargetMode="External"/><Relationship Id="rId1821" Type="http://schemas.openxmlformats.org/officeDocument/2006/relationships/hyperlink" Target="https://www.gem.wiki/Sohar_Steel_plant" TargetMode="External"/><Relationship Id="rId1822" Type="http://schemas.openxmlformats.org/officeDocument/2006/relationships/hyperlink" Target="https://www.gem.wiki/Jindal_Shadeed_Iron_%26_Steel_Sohar_plant" TargetMode="External"/><Relationship Id="rId1823" Type="http://schemas.openxmlformats.org/officeDocument/2006/relationships/hyperlink" Target="https://www.gem.wiki/Moon_Iron_%26_Steel_Company_plant" TargetMode="External"/><Relationship Id="rId1824" Type="http://schemas.openxmlformats.org/officeDocument/2006/relationships/hyperlink" Target="https://www.gem.wiki/Sun_Metals_Sur_steel_plant" TargetMode="External"/><Relationship Id="rId1825" Type="http://schemas.openxmlformats.org/officeDocument/2006/relationships/hyperlink" Target="https://www.gem.wiki/Industries_Qatar_Steel_plant" TargetMode="External"/><Relationship Id="rId1826" Type="http://schemas.openxmlformats.org/officeDocument/2006/relationships/hyperlink" Target="https://www.gem.wiki/SABIC_Hadeed_Al_Jubail_steel_plant" TargetMode="External"/><Relationship Id="rId1827" Type="http://schemas.openxmlformats.org/officeDocument/2006/relationships/hyperlink" Target="https://www.gem.wiki/Al_Ittefaq_Arab_Steel_Dammam_plant" TargetMode="External"/><Relationship Id="rId1828" Type="http://schemas.openxmlformats.org/officeDocument/2006/relationships/hyperlink" Target="https://www.gem.wiki/Al_Ittefaq_National_Steel_Dammam_plant" TargetMode="External"/><Relationship Id="rId1829" Type="http://schemas.openxmlformats.org/officeDocument/2006/relationships/hyperlink" Target="https://www.gem.wiki/Al_Ittefaq_Arab_Steel_Dammam_plant" TargetMode="External"/><Relationship Id="rId1455" Type="http://schemas.openxmlformats.org/officeDocument/2006/relationships/hyperlink" Target="https://www.gem.wiki/Planta_de_reducci%C3%B3n_directa_Nu-Iron_Unlimited" TargetMode="External"/><Relationship Id="rId1456" Type="http://schemas.openxmlformats.org/officeDocument/2006/relationships/hyperlink" Target="https://www.gem.wiki/ArcelorMittal_Point_Lisas_steel_plant" TargetMode="External"/><Relationship Id="rId1457" Type="http://schemas.openxmlformats.org/officeDocument/2006/relationships/hyperlink" Target="https://www.gem.wiki/Planta_sider%C3%BArgica_ArcelorMittal_Point_Lisas" TargetMode="External"/><Relationship Id="rId1458" Type="http://schemas.openxmlformats.org/officeDocument/2006/relationships/hyperlink" Target="https://www.gem.wiki/Comsigua_DRI_plant" TargetMode="External"/><Relationship Id="rId1459" Type="http://schemas.openxmlformats.org/officeDocument/2006/relationships/hyperlink" Target="https://www.gem.wiki/Complejo_sider%C3%BArgico_de_Guayana_(Comsigua)" TargetMode="External"/><Relationship Id="rId629" Type="http://schemas.openxmlformats.org/officeDocument/2006/relationships/hyperlink" Target="https://www.gem.wiki/%E5%86%85%E8%92%99%E5%8F%A4%E4%BA%9A%E6%96%B0%E9%9A%86%E9%A1%BA%E7%89%B9%E9%92%A2%E6%9C%89%E9%99%90%E5%85%AC%E5%8F%B8" TargetMode="External"/><Relationship Id="rId624" Type="http://schemas.openxmlformats.org/officeDocument/2006/relationships/hyperlink" Target="https://www.gem.wiki/Baotou_Baoxin_Special_Steel_Co.,_Ltd._plant" TargetMode="External"/><Relationship Id="rId623" Type="http://schemas.openxmlformats.org/officeDocument/2006/relationships/hyperlink" Target="https://www.gem.wiki/%E5%8C%85%E5%A4%B4%E5%B8%82%E5%90%89%E5%AE%87%E9%92%A2%E9%93%81%E6%9C%89%E9%99%90%E8%B4%A3%E4%BB%BB%E5%85%AC%E5%8F%B8" TargetMode="External"/><Relationship Id="rId622" Type="http://schemas.openxmlformats.org/officeDocument/2006/relationships/hyperlink" Target="https://www.gem.wiki/Inner_Mongolia_Baotou_Jiyu_Iron_and_Steel_Co.,_Ltd._plant" TargetMode="External"/><Relationship Id="rId621" Type="http://schemas.openxmlformats.org/officeDocument/2006/relationships/hyperlink" Target="https://www.gem.wiki/%E5%8C%85%E5%A4%B4%E5%B8%82%E5%90%89%E5%AE%87%E9%92%A2%E9%93%81%E6%9C%89%E9%99%90%E8%B4%A3%E4%BB%BB%E5%85%AC%E5%8F%B8" TargetMode="External"/><Relationship Id="rId628" Type="http://schemas.openxmlformats.org/officeDocument/2006/relationships/hyperlink" Target="https://www.gem.wiki/Inner_Mongolia_Yaxin_Longshun_Special_Steel_Co.,_Ltd._plant" TargetMode="External"/><Relationship Id="rId627" Type="http://schemas.openxmlformats.org/officeDocument/2006/relationships/hyperlink" Target="https://www.gem.wiki/%E5%8C%85%E5%A4%B4%E5%B8%82%E5%A4%A7%E5%AE%89%E9%92%A2%E9%93%81%E6%9C%89%E9%99%90%E8%B4%A3%E4%BB%BB%E5%85%AC%E5%8F%B8" TargetMode="External"/><Relationship Id="rId626" Type="http://schemas.openxmlformats.org/officeDocument/2006/relationships/hyperlink" Target="https://www.gem.wiki/Baotou_Da%27an_Iron_and_Steel_Co.,_Ltd._plant" TargetMode="External"/><Relationship Id="rId625" Type="http://schemas.openxmlformats.org/officeDocument/2006/relationships/hyperlink" Target="https://www.gem.wiki/%E5%8C%85%E5%A4%B4%E5%B8%82%E5%AE%9D%E9%91%AB%E7%89%B9%E9%92%A2%E6%9C%89%E9%99%90%E8%B4%A3%E4%BB%BB%E5%85%AC%E5%8F%B8" TargetMode="External"/><Relationship Id="rId1450" Type="http://schemas.openxmlformats.org/officeDocument/2006/relationships/hyperlink" Target="https://www.gem.wiki/Aceros_Arequipa_Pisco_steel_plant" TargetMode="External"/><Relationship Id="rId620" Type="http://schemas.openxmlformats.org/officeDocument/2006/relationships/hyperlink" Target="https://www.gem.wiki/Inner_Mongolia_Baotou_Jiyu_Iron_and_Steel_Co.,_Ltd._plant" TargetMode="External"/><Relationship Id="rId1451" Type="http://schemas.openxmlformats.org/officeDocument/2006/relationships/hyperlink" Target="https://www.gem.wiki/Planta_sider%C3%BArgica_de_Pisco" TargetMode="External"/><Relationship Id="rId1452" Type="http://schemas.openxmlformats.org/officeDocument/2006/relationships/hyperlink" Target="https://www.gem.wiki/Aceros_Arequipa_Pisco_steel_plant" TargetMode="External"/><Relationship Id="rId1453" Type="http://schemas.openxmlformats.org/officeDocument/2006/relationships/hyperlink" Target="https://www.gem.wiki/Planta_sider%C3%BArgica_de_Pisco" TargetMode="External"/><Relationship Id="rId1454" Type="http://schemas.openxmlformats.org/officeDocument/2006/relationships/hyperlink" Target="https://www.gem.wiki/Nu-Iron_Unlimited_Point_Lisas_DRI_plant" TargetMode="External"/><Relationship Id="rId1444" Type="http://schemas.openxmlformats.org/officeDocument/2006/relationships/hyperlink" Target="https://www.gem.wiki/AZA_Colina_steel_plant" TargetMode="External"/><Relationship Id="rId1445" Type="http://schemas.openxmlformats.org/officeDocument/2006/relationships/hyperlink" Target="https://www.gem.wiki/Planta_sider%C3%BArgica_AZA_Colina" TargetMode="External"/><Relationship Id="rId1446" Type="http://schemas.openxmlformats.org/officeDocument/2006/relationships/hyperlink" Target="https://www.gem.wiki/AG_Sidegua_Masagua_steel_plant" TargetMode="External"/><Relationship Id="rId1447" Type="http://schemas.openxmlformats.org/officeDocument/2006/relationships/hyperlink" Target="https://www.gem.wiki/Planta_sider%C3%BArgica_AG_Sidegua_Masagua" TargetMode="External"/><Relationship Id="rId1448" Type="http://schemas.openxmlformats.org/officeDocument/2006/relationships/hyperlink" Target="https://www.gem.wiki/Gerdau_Siderperu_Chimbote_steel_plant" TargetMode="External"/><Relationship Id="rId1449" Type="http://schemas.openxmlformats.org/officeDocument/2006/relationships/hyperlink" Target="https://www.gem.wiki/Planta_sider%C3%BArgica_Gerdau_Siderperu_Chimbote" TargetMode="External"/><Relationship Id="rId619" Type="http://schemas.openxmlformats.org/officeDocument/2006/relationships/hyperlink" Target="https://www.gem.wiki/%E5%86%85%E8%92%99%E5%8F%A4%E5%8C%85%E9%92%A2%E9%92%A2%E8%81%94%E8%82%A1%E4%BB%BD%E6%9C%89%E9%99%90%E5%85%AC%E5%8F%B8" TargetMode="External"/><Relationship Id="rId618" Type="http://schemas.openxmlformats.org/officeDocument/2006/relationships/hyperlink" Target="https://www.gem.wiki/Inner_Mongolia_BaoTou_Steel_Union_Co.,Ltd._plant" TargetMode="External"/><Relationship Id="rId613" Type="http://schemas.openxmlformats.org/officeDocument/2006/relationships/hyperlink" Target="https://www.gem.wiki/%E6%B9%96%E5%8D%97%E5%8D%8E%E8%8F%B1%E6%B9%98%E6%BD%AD%E9%92%A2%E9%93%81%E6%9C%89%E9%99%90%E5%85%AC%E5%8F%B8" TargetMode="External"/><Relationship Id="rId612" Type="http://schemas.openxmlformats.org/officeDocument/2006/relationships/hyperlink" Target="https://www.gem.wiki/Hunan_Valin_Xiangtan_Iron_and_Steel_Co.,_Ltd._plant" TargetMode="External"/><Relationship Id="rId611" Type="http://schemas.openxmlformats.org/officeDocument/2006/relationships/hyperlink" Target="https://www.gem.wiki/%E6%B9%96%E5%8D%97%E5%8D%8E%E8%8F%B1%E6%B6%9F%E6%BA%90%E9%92%A2%E9%93%81%E6%9C%89%E9%99%90%E5%85%AC%E5%8F%B8" TargetMode="External"/><Relationship Id="rId610" Type="http://schemas.openxmlformats.org/officeDocument/2006/relationships/hyperlink" Target="https://www.gem.wiki/Hunan_Valin_Lianyuan_Iron_and_Steel_Co.,_Ltd._plant" TargetMode="External"/><Relationship Id="rId617" Type="http://schemas.openxmlformats.org/officeDocument/2006/relationships/hyperlink" Target="https://www.gem.wiki/%E5%86%85%E8%92%99%E5%8F%A4%E5%8C%85%E9%92%A2%E9%92%A2%E8%81%94%E8%82%A1%E4%BB%BD%E6%9C%89%E9%99%90%E5%85%AC%E5%8F%B8" TargetMode="External"/><Relationship Id="rId616" Type="http://schemas.openxmlformats.org/officeDocument/2006/relationships/hyperlink" Target="https://www.gem.wiki/Inner_Mongolia_BaoTou_Steel_Union_Co.,Ltd._plant" TargetMode="External"/><Relationship Id="rId615" Type="http://schemas.openxmlformats.org/officeDocument/2006/relationships/hyperlink" Target="https://www.gem.wiki/%E5%86%85%E8%92%99%E5%8F%A4%E5%8C%85%E9%92%A2%E9%92%A2%E8%81%94%E8%82%A1%E4%BB%BD%E6%9C%89%E9%99%90%E5%85%AC%E5%8F%B8" TargetMode="External"/><Relationship Id="rId614" Type="http://schemas.openxmlformats.org/officeDocument/2006/relationships/hyperlink" Target="https://www.gem.wiki/Inner_Mongolia_BaoTou_Steel_Union_Co.,Ltd._plant" TargetMode="External"/><Relationship Id="rId1440" Type="http://schemas.openxmlformats.org/officeDocument/2006/relationships/hyperlink" Target="https://www.gem.wiki/ArcelorMittal_Piracicaba_steel_plant" TargetMode="External"/><Relationship Id="rId1441" Type="http://schemas.openxmlformats.org/officeDocument/2006/relationships/hyperlink" Target="https://www.gem.wiki/ArcelorMittal_A%C3%A7os_Longos_(Piracicaba)" TargetMode="External"/><Relationship Id="rId1442" Type="http://schemas.openxmlformats.org/officeDocument/2006/relationships/hyperlink" Target="https://www.gem.wiki/CAP_Acero_Huachipato_steel_plant" TargetMode="External"/><Relationship Id="rId1443" Type="http://schemas.openxmlformats.org/officeDocument/2006/relationships/hyperlink" Target="https://www.gem.wiki/Planta_sider%C3%BArgica_Huachipato" TargetMode="External"/><Relationship Id="rId1477" Type="http://schemas.openxmlformats.org/officeDocument/2006/relationships/hyperlink" Target="https://www.gem.wiki/Lebedinsky_GOK_DRI_plant" TargetMode="External"/><Relationship Id="rId1478"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479" Type="http://schemas.openxmlformats.org/officeDocument/2006/relationships/hyperlink" Target="https://www.gem.wiki/Metalloinvest_OEMK_steel_plant" TargetMode="External"/><Relationship Id="rId646" Type="http://schemas.openxmlformats.org/officeDocument/2006/relationships/hyperlink" Target="https://www.gem.wiki/Wuhai_Baogang_Wanteng_Iron_and_Steel_Co.,_Ltd._plant" TargetMode="External"/><Relationship Id="rId645" Type="http://schemas.openxmlformats.org/officeDocument/2006/relationships/hyperlink" Target="https://www.gem.wiki/%E5%86%85%E8%92%99%E5%8F%A4%E5%BE%B7%E6%99%9F%E9%87%91%E5%B1%9E%E5%88%B6%E5%93%81%E6%9C%89%E9%99%90%E5%85%AC%E5%8F%B8" TargetMode="External"/><Relationship Id="rId644" Type="http://schemas.openxmlformats.org/officeDocument/2006/relationships/hyperlink" Target="https://www.gem.wiki/Inner_Mongolia_Desheng_Metal_Products_Co.,_Ltd._steel_plant" TargetMode="External"/><Relationship Id="rId643" Type="http://schemas.openxmlformats.org/officeDocument/2006/relationships/hyperlink" Target="https://www.gem.wiki/%E8%B5%A4%E5%B3%B0%E4%B8%AD%E5%94%90%E7%89%B9%E9%92%A2%E6%9C%89%E9%99%90%E5%85%AC%E5%8F%B8" TargetMode="External"/><Relationship Id="rId649" Type="http://schemas.openxmlformats.org/officeDocument/2006/relationships/hyperlink" Target="https://www.gem.wiki/%E4%B9%8C%E5%85%B0%E6%B5%A9%E7%89%B9%E9%92%A2%E9%93%81%E6%9C%89%E9%99%90%E8%B4%A3%E4%BB%BB%E5%85%AC%E5%8F%B8" TargetMode="External"/><Relationship Id="rId648" Type="http://schemas.openxmlformats.org/officeDocument/2006/relationships/hyperlink" Target="https://www.gem.wiki/Wulanhot_Steel_Co.,_Ltd._plant" TargetMode="External"/><Relationship Id="rId647" Type="http://schemas.openxmlformats.org/officeDocument/2006/relationships/hyperlink" Target="https://www.gem.wiki/%E4%B9%8C%E6%B5%B7%E5%B8%82%E5%8C%85%E9%92%A2%E4%B8%87%E8%85%BE%E9%92%A2%E9%93%81%E6%9C%89%E9%99%90%E8%B4%A3%E4%BB%BB%E5%85%AC%E5%8F%B8" TargetMode="External"/><Relationship Id="rId1470" Type="http://schemas.openxmlformats.org/officeDocument/2006/relationships/hyperlink" Target="https://www.gem.wiki/Baku_Steel_Company_steel_plant" TargetMode="External"/><Relationship Id="rId1471" Type="http://schemas.openxmlformats.org/officeDocument/2006/relationships/hyperlink" Target="https://www.gem.wiki/Rustavi_Metallurgical_Plant" TargetMode="External"/><Relationship Id="rId1472" Type="http://schemas.openxmlformats.org/officeDocument/2006/relationships/hyperlink" Target="https://www.gem.wiki/Rustavi_Metallurgical_Plant" TargetMode="External"/><Relationship Id="rId642" Type="http://schemas.openxmlformats.org/officeDocument/2006/relationships/hyperlink" Target="https://www.gem.wiki/Chifeng_Zhongtang_Special_Steel_Co.,_Ltd._plant" TargetMode="External"/><Relationship Id="rId1473" Type="http://schemas.openxmlformats.org/officeDocument/2006/relationships/hyperlink" Target="https://www.gem.wiki/Rustavi_Metallurgical_Plant" TargetMode="External"/><Relationship Id="rId641" Type="http://schemas.openxmlformats.org/officeDocument/2006/relationships/hyperlink" Target="https://www.gem.wiki/%E8%B5%A4%E5%B3%B0%E4%B8%AD%E5%94%90%E7%89%B9%E9%92%A2%E6%9C%89%E9%99%90%E5%85%AC%E5%8F%B8" TargetMode="External"/><Relationship Id="rId1474" Type="http://schemas.openxmlformats.org/officeDocument/2006/relationships/hyperlink" Target="https://www.gem.wiki/ArcelorMittal_Temirtau_steel_plant" TargetMode="External"/><Relationship Id="rId640" Type="http://schemas.openxmlformats.org/officeDocument/2006/relationships/hyperlink" Target="https://www.gem.wiki/Chifeng_Zhongtang_Special_Steel_Co.,_Ltd._plant" TargetMode="External"/><Relationship Id="rId1475" Type="http://schemas.openxmlformats.org/officeDocument/2006/relationships/hyperlink" Target="https://www.gem.wiki/Lebedinsky_GOK_DRI_plant" TargetMode="External"/><Relationship Id="rId1476"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1466" Type="http://schemas.openxmlformats.org/officeDocument/2006/relationships/hyperlink" Target="https://www.gem.wiki/CVG_Briquetera_de_Venezuela_DRI_plant" TargetMode="External"/><Relationship Id="rId1467" Type="http://schemas.openxmlformats.org/officeDocument/2006/relationships/hyperlink" Target="https://www.gem.wiki/CVG_Briquetera_de_Venezuela" TargetMode="External"/><Relationship Id="rId1468" Type="http://schemas.openxmlformats.org/officeDocument/2006/relationships/hyperlink" Target="https://www.gem.wiki/Sidor_Ciudad_Guayana_steel_plant" TargetMode="External"/><Relationship Id="rId1469" Type="http://schemas.openxmlformats.org/officeDocument/2006/relationships/hyperlink" Target="https://www.gem.wiki/Sider%C3%BArgica_Sidor" TargetMode="External"/><Relationship Id="rId635" Type="http://schemas.openxmlformats.org/officeDocument/2006/relationships/hyperlink" Target="https://www.gem.wiki/%E6%98%8E%E6%8B%93%E9%93%81%E7%B4%A0%E4%BD%93%E4%B8%8D%E9%94%88%E9%92%A2%E6%9C%89%E9%99%90%E5%85%AC%E5%8F%B8" TargetMode="External"/><Relationship Id="rId634" Type="http://schemas.openxmlformats.org/officeDocument/2006/relationships/hyperlink" Target="https://www.gem.wiki/Mingtuo_Ferritic_Stainless_Steel_Co.,_Ltd._plant" TargetMode="External"/><Relationship Id="rId633" Type="http://schemas.openxmlformats.org/officeDocument/2006/relationships/hyperlink" Target="https://www.gem.wiki/%E6%98%8E%E6%8B%93%E9%93%81%E7%B4%A0%E4%BD%93%E4%B8%8D%E9%94%88%E9%92%A2%E6%9C%89%E9%99%90%E5%85%AC%E5%8F%B8" TargetMode="External"/><Relationship Id="rId632" Type="http://schemas.openxmlformats.org/officeDocument/2006/relationships/hyperlink" Target="https://www.gem.wiki/Mingtuo_Ferritic_Stainless_Steel_Co.,_Ltd._plant" TargetMode="External"/><Relationship Id="rId639" Type="http://schemas.openxmlformats.org/officeDocument/2006/relationships/hyperlink" Target="https://www.gem.wiki/%E8%B5%A4%E5%B3%B0%E8%BF%9C%E8%81%94%E9%92%A2%E9%93%81%E6%9C%89%E9%99%90%E8%B4%A3%E4%BB%BB%E5%85%AC%E5%8F%B8" TargetMode="External"/><Relationship Id="rId638" Type="http://schemas.openxmlformats.org/officeDocument/2006/relationships/hyperlink" Target="https://www.gem.wiki/Chifeng_Yuanlian_Steel_Co.,_Ltd._plant" TargetMode="External"/><Relationship Id="rId637" Type="http://schemas.openxmlformats.org/officeDocument/2006/relationships/hyperlink" Target="https://www.gem.wiki/%E5%86%85%E8%92%99%E5%8F%A4%E4%B8%87%E6%B4%B2%E7%89%B9%E9%92%A2%E6%9C%89%E9%99%90%E8%B4%A3%E4%BB%BB%E5%85%AC%E5%8F%B8" TargetMode="External"/><Relationship Id="rId636" Type="http://schemas.openxmlformats.org/officeDocument/2006/relationships/hyperlink" Target="https://www.gem.wiki/Inner_Mongolia_Wanzhou_Special_Steel_Co.,_Ltd._plant" TargetMode="External"/><Relationship Id="rId1460" Type="http://schemas.openxmlformats.org/officeDocument/2006/relationships/hyperlink" Target="https://www.gem.wiki/CVG_Ferrominera_Orinoco_DRI_plant" TargetMode="External"/><Relationship Id="rId1461" Type="http://schemas.openxmlformats.org/officeDocument/2006/relationships/hyperlink" Target="https://www.gem.wiki/CVG_Ferrominera_Orinoco" TargetMode="External"/><Relationship Id="rId631" Type="http://schemas.openxmlformats.org/officeDocument/2006/relationships/hyperlink" Target="https://www.gem.wiki/%E5%86%85%E8%92%99%E5%8F%A4%E4%BA%9A%E6%96%B0%E9%9A%86%E9%A1%BA%E7%89%B9%E9%92%A2%E6%9C%89%E9%99%90%E5%85%AC%E5%8F%B8" TargetMode="External"/><Relationship Id="rId1462" Type="http://schemas.openxmlformats.org/officeDocument/2006/relationships/hyperlink" Target="https://www.gem.wiki/CVG_Briquetera_del_Orinoco_DRI_plant" TargetMode="External"/><Relationship Id="rId630" Type="http://schemas.openxmlformats.org/officeDocument/2006/relationships/hyperlink" Target="https://www.gem.wiki/Inner_Mongolia_Yaxin_Longshun_Special_Steel_Co.,_Ltd._plant" TargetMode="External"/><Relationship Id="rId1463" Type="http://schemas.openxmlformats.org/officeDocument/2006/relationships/hyperlink" Target="https://www.gem.wiki/CVG_Briquetera_del_Orinoco" TargetMode="External"/><Relationship Id="rId1464" Type="http://schemas.openxmlformats.org/officeDocument/2006/relationships/hyperlink" Target="https://www.gem.wiki/CVG_Briquetera_del_Caron%C3%AD_DRI_plant" TargetMode="External"/><Relationship Id="rId1465" Type="http://schemas.openxmlformats.org/officeDocument/2006/relationships/hyperlink" Target="https://www.gem.wiki/CVG_Briquetera_del_Caron%C3%AD" TargetMode="External"/><Relationship Id="rId1411" Type="http://schemas.openxmlformats.org/officeDocument/2006/relationships/hyperlink" Target="https://www.gem.wiki/ArcelorMittal_A%C3%A7os_Longos_(Juiz_de_Fora)" TargetMode="External"/><Relationship Id="rId1895" Type="http://schemas.openxmlformats.org/officeDocument/2006/relationships/hyperlink" Target="https://www.gem.wiki/U.S._Steel_Big_River_Steel_plant" TargetMode="External"/><Relationship Id="rId1412" Type="http://schemas.openxmlformats.org/officeDocument/2006/relationships/hyperlink" Target="https://www.gem.wiki/ArcelorMittal_Juiz_de_Fora_steel_plant" TargetMode="External"/><Relationship Id="rId1896" Type="http://schemas.openxmlformats.org/officeDocument/2006/relationships/hyperlink" Target="https://www.gem.wiki/Evraz_Pueblo" TargetMode="External"/><Relationship Id="rId1413" Type="http://schemas.openxmlformats.org/officeDocument/2006/relationships/hyperlink" Target="https://www.gem.wiki/ArcelorMittal_A%C3%A7os_Longos_(Juiz_de_Fora)" TargetMode="External"/><Relationship Id="rId1897" Type="http://schemas.openxmlformats.org/officeDocument/2006/relationships/hyperlink" Target="https://www.gem.wiki/CMC_Steel_Florida_plant" TargetMode="External"/><Relationship Id="rId1414" Type="http://schemas.openxmlformats.org/officeDocument/2006/relationships/hyperlink" Target="https://www.gem.wiki/Gerdau_A%C3%A7ominas_Ouro_Branco_steel_plant" TargetMode="External"/><Relationship Id="rId1898" Type="http://schemas.openxmlformats.org/officeDocument/2006/relationships/hyperlink" Target="https://www.gem.wiki/Gerdau_Cartersville_steel_plant" TargetMode="External"/><Relationship Id="rId1415" Type="http://schemas.openxmlformats.org/officeDocument/2006/relationships/hyperlink" Target="https://www.gem.wiki/Usina_sider%C3%BArgica_Gerdau_A%C3%A7ominas" TargetMode="External"/><Relationship Id="rId1899" Type="http://schemas.openxmlformats.org/officeDocument/2006/relationships/hyperlink" Target="https://www.gem.wiki/Alton_Steel_plant" TargetMode="External"/><Relationship Id="rId1416" Type="http://schemas.openxmlformats.org/officeDocument/2006/relationships/hyperlink" Target="https://www.gem.wiki/Aperam_Tim%C3%B3teo_steel_plant" TargetMode="External"/><Relationship Id="rId1417" Type="http://schemas.openxmlformats.org/officeDocument/2006/relationships/hyperlink" Target="https://www.gem.wiki/Usina_Sider%C3%BArgica_Aperam_Tim%C3%B3teo" TargetMode="External"/><Relationship Id="rId1418" Type="http://schemas.openxmlformats.org/officeDocument/2006/relationships/hyperlink" Target="https://www.gem.wiki/Gerdau_Gua%C3%ADra_Arauc%C3%A1ria_steel_plant" TargetMode="External"/><Relationship Id="rId1419" Type="http://schemas.openxmlformats.org/officeDocument/2006/relationships/hyperlink" Target="https://www.gem.wiki/Usina_sider%C3%BArgica_Gerdau_Gua%C3%ADra_Arauc%C3%A1ria" TargetMode="External"/><Relationship Id="rId1890" Type="http://schemas.openxmlformats.org/officeDocument/2006/relationships/hyperlink" Target="https://www.gem.wiki/CMC_Arizona_steel_plant" TargetMode="External"/><Relationship Id="rId1891" Type="http://schemas.openxmlformats.org/officeDocument/2006/relationships/hyperlink" Target="https://www.gem.wiki/CMC_Arizona_steel_plant" TargetMode="External"/><Relationship Id="rId1892" Type="http://schemas.openxmlformats.org/officeDocument/2006/relationships/hyperlink" Target="https://www.gem.wiki/Nucor_Steel_Hickman_plant" TargetMode="External"/><Relationship Id="rId1893" Type="http://schemas.openxmlformats.org/officeDocument/2006/relationships/hyperlink" Target="https://www.gem.wiki/Nucor-Yamato_Steel_Blytheville_plant" TargetMode="External"/><Relationship Id="rId1410" Type="http://schemas.openxmlformats.org/officeDocument/2006/relationships/hyperlink" Target="https://www.gem.wiki/ArcelorMittal_Juiz_de_Fora_steel_plant" TargetMode="External"/><Relationship Id="rId1894" Type="http://schemas.openxmlformats.org/officeDocument/2006/relationships/hyperlink" Target="https://www.gem.wiki/Gerdau_Fort_Smith_steel_plant" TargetMode="External"/><Relationship Id="rId1400" Type="http://schemas.openxmlformats.org/officeDocument/2006/relationships/hyperlink" Target="https://www.gem.wiki/Gerdau_Divin%C3%B3polis_steel_plant" TargetMode="External"/><Relationship Id="rId1884" Type="http://schemas.openxmlformats.org/officeDocument/2006/relationships/hyperlink" Target="https://www.gem.wiki/CMC_Alabama_steel_plant" TargetMode="External"/><Relationship Id="rId1401" Type="http://schemas.openxmlformats.org/officeDocument/2006/relationships/hyperlink" Target="https://www.gem.wiki/Usina_sider%C3%BArgica_Gerdau_Divin%C3%B3polis" TargetMode="External"/><Relationship Id="rId1885" Type="http://schemas.openxmlformats.org/officeDocument/2006/relationships/hyperlink" Target="https://www.gem.wiki/AM/NS_Calvert_LLC" TargetMode="External"/><Relationship Id="rId1402" Type="http://schemas.openxmlformats.org/officeDocument/2006/relationships/hyperlink" Target="https://www.gem.wiki/Usiminas_Ipatinga_steel_plant" TargetMode="External"/><Relationship Id="rId1886" Type="http://schemas.openxmlformats.org/officeDocument/2006/relationships/hyperlink" Target="https://www.gem.wiki/Outokumpu_Stainless_USA_steel_plant" TargetMode="External"/><Relationship Id="rId1403" Type="http://schemas.openxmlformats.org/officeDocument/2006/relationships/hyperlink" Target="https://www.gem.wiki/Usina_sider%C3%BArgica_Usiminas_Ipatinga" TargetMode="External"/><Relationship Id="rId1887" Type="http://schemas.openxmlformats.org/officeDocument/2006/relationships/hyperlink" Target="https://www.gem.wiki/U.S._Steel_Fairfield_plant" TargetMode="External"/><Relationship Id="rId1404" Type="http://schemas.openxmlformats.org/officeDocument/2006/relationships/hyperlink" Target="https://www.gem.wiki/Vallourec_Jeceaba_steel_plant" TargetMode="External"/><Relationship Id="rId1888" Type="http://schemas.openxmlformats.org/officeDocument/2006/relationships/hyperlink" Target="https://www.gem.wiki/Nucor_Steel_Decatur_plant" TargetMode="External"/><Relationship Id="rId1405" Type="http://schemas.openxmlformats.org/officeDocument/2006/relationships/hyperlink" Target="https://www.gem.wiki/Usina_sider%C3%BArgica_de_Jeceaba" TargetMode="External"/><Relationship Id="rId1889" Type="http://schemas.openxmlformats.org/officeDocument/2006/relationships/hyperlink" Target="https://www.gem.wiki/Nucor_Steel_Tuscaloosa_plant" TargetMode="External"/><Relationship Id="rId1406" Type="http://schemas.openxmlformats.org/officeDocument/2006/relationships/hyperlink" Target="https://www.gem.wiki/ArcelorMittal_Monlevade_steel_plant" TargetMode="External"/><Relationship Id="rId1407" Type="http://schemas.openxmlformats.org/officeDocument/2006/relationships/hyperlink" Target="https://www.gem.wiki/ArcelorMittal_A%C3%A7os_Longos_(Monlevade)" TargetMode="External"/><Relationship Id="rId1408" Type="http://schemas.openxmlformats.org/officeDocument/2006/relationships/hyperlink" Target="https://www.gem.wiki/ArcelorMittal_Monlevade_steel_plant" TargetMode="External"/><Relationship Id="rId1409" Type="http://schemas.openxmlformats.org/officeDocument/2006/relationships/hyperlink" Target="https://www.gem.wiki/ArcelorMittal_A%C3%A7os_Longos_(Monlevade)" TargetMode="External"/><Relationship Id="rId1880" Type="http://schemas.openxmlformats.org/officeDocument/2006/relationships/hyperlink" Target="https://www.gem.wiki/Sider%C3%BArgica_TYASA" TargetMode="External"/><Relationship Id="rId1881" Type="http://schemas.openxmlformats.org/officeDocument/2006/relationships/hyperlink" Target="https://www.gem.wiki/TenarisTamsa_Veracruz_steel_plant" TargetMode="External"/><Relationship Id="rId1882" Type="http://schemas.openxmlformats.org/officeDocument/2006/relationships/hyperlink" Target="https://www.gem.wiki/Centro_Industrial_TenarisTamsa" TargetMode="External"/><Relationship Id="rId1883" Type="http://schemas.openxmlformats.org/officeDocument/2006/relationships/hyperlink" Target="https://www.gem.wiki/SSAB_Americas_Alabama_steel_plant" TargetMode="External"/><Relationship Id="rId1433" Type="http://schemas.openxmlformats.org/officeDocument/2006/relationships/hyperlink" Target="https://www.gem.wiki/Usina_sider%C3%BArgica_Usiminas_Cubat%C3%A3o" TargetMode="External"/><Relationship Id="rId1434" Type="http://schemas.openxmlformats.org/officeDocument/2006/relationships/hyperlink" Target="https://www.gem.wiki/Simec_Pindamonhangaba_steel_plant" TargetMode="External"/><Relationship Id="rId1435" Type="http://schemas.openxmlformats.org/officeDocument/2006/relationships/hyperlink" Target="https://www.gem.wiki/Usina_sider%C3%BArgica_Simec_Pindamonhangaba" TargetMode="External"/><Relationship Id="rId1436" Type="http://schemas.openxmlformats.org/officeDocument/2006/relationships/hyperlink" Target="https://www.gem.wiki/Simec_Pindamonhangaba_steel_plant" TargetMode="External"/><Relationship Id="rId1437" Type="http://schemas.openxmlformats.org/officeDocument/2006/relationships/hyperlink" Target="https://www.gem.wiki/Usina_sider%C3%BArgica_Simec_Pindamonhangaba" TargetMode="External"/><Relationship Id="rId1438" Type="http://schemas.openxmlformats.org/officeDocument/2006/relationships/hyperlink" Target="https://www.gem.wiki/Gerdau_Pindamonhangaba_steel_plant" TargetMode="External"/><Relationship Id="rId1439" Type="http://schemas.openxmlformats.org/officeDocument/2006/relationships/hyperlink" Target="https://www.gem.wiki/Usina_sider%C3%BArgica_Gerdau_Pindamonhangaba" TargetMode="External"/><Relationship Id="rId609" Type="http://schemas.openxmlformats.org/officeDocument/2006/relationships/hyperlink" Target="https://www.gem.wiki/%E5%86%B7%E6%B0%B4%E6%B1%9F%E9%92%A2%E9%93%81%E6%9C%89%E9%99%90%E8%B4%A3%E4%BB%BB%E5%85%AC%E5%8F%B8" TargetMode="External"/><Relationship Id="rId608" Type="http://schemas.openxmlformats.org/officeDocument/2006/relationships/hyperlink" Target="https://www.gem.wiki/Lengshuijiang_Steel_Co.,_Ltd._plant" TargetMode="External"/><Relationship Id="rId607" Type="http://schemas.openxmlformats.org/officeDocument/2006/relationships/hyperlink" Target="https://www.gem.wiki/%E8%A1%A1%E9%98%B3%E5%8D%8E%E8%8F%B1%E9%92%A2%E7%AE%A1%E6%9C%89%E9%99%90%E5%85%AC%E5%8F%B8" TargetMode="External"/><Relationship Id="rId602" Type="http://schemas.openxmlformats.org/officeDocument/2006/relationships/hyperlink" Target="https://www.gem.wiki/Hubei_Dazhan_Iron_%26_Steel_Co.,_Ltd._plant" TargetMode="External"/><Relationship Id="rId601" Type="http://schemas.openxmlformats.org/officeDocument/2006/relationships/hyperlink" Target="https://www.gem.wiki/%E6%B9%96%E5%8C%97%E9%A1%BA%E4%B9%90%E9%92%A2%E9%93%81%E6%9C%89%E9%99%90%E5%85%AC%E5%8F%B8" TargetMode="External"/><Relationship Id="rId600" Type="http://schemas.openxmlformats.org/officeDocument/2006/relationships/hyperlink" Target="https://www.gem.wiki/Hubei_Shunle_Steel_Co.,_Ltd._plant" TargetMode="External"/><Relationship Id="rId606" Type="http://schemas.openxmlformats.org/officeDocument/2006/relationships/hyperlink" Target="https://www.gem.wiki/Hengyang_Valin_Steel_Tube_Co.,_Ltd._plant" TargetMode="External"/><Relationship Id="rId605" Type="http://schemas.openxmlformats.org/officeDocument/2006/relationships/hyperlink" Target="https://www.gem.wiki/%E5%AE%9C%E6%98%8C%E5%B8%82%E7%A6%8F%E9%BE%99%E9%92%A2%E9%93%81%E6%9C%89%E9%99%90%E5%85%AC%E5%8F%B8" TargetMode="External"/><Relationship Id="rId604" Type="http://schemas.openxmlformats.org/officeDocument/2006/relationships/hyperlink" Target="https://www.gem.wiki/Yichang_Fulong_Iron_%26_Steel_Co.,_Ltd._plant" TargetMode="External"/><Relationship Id="rId603" Type="http://schemas.openxmlformats.org/officeDocument/2006/relationships/hyperlink" Target="https://www.gem.wiki/%E6%B9%96%E5%8C%97%E5%A4%A7%E5%B1%95%E9%92%A2%E9%93%81%E6%9C%89%E9%99%90%E5%85%AC%E5%8F%B8" TargetMode="External"/><Relationship Id="rId1430" Type="http://schemas.openxmlformats.org/officeDocument/2006/relationships/hyperlink" Target="https://www.gem.wiki/Gerdau_S%C3%A3o_Paulo_Ara%C3%A7ariguama_steel_plant" TargetMode="External"/><Relationship Id="rId1431" Type="http://schemas.openxmlformats.org/officeDocument/2006/relationships/hyperlink" Target="https://www.gem.wiki/Usina_sider%C3%BArgica_Gerdau_S%C3%A3o_Paulo_Ara%C3%A7ariguama" TargetMode="External"/><Relationship Id="rId1432" Type="http://schemas.openxmlformats.org/officeDocument/2006/relationships/hyperlink" Target="https://www.gem.wiki/Usiminas_Cubat%C3%A3o_steel_plant" TargetMode="External"/><Relationship Id="rId1422" Type="http://schemas.openxmlformats.org/officeDocument/2006/relationships/hyperlink" Target="https://www.gem.wiki/ArcelorMittal_Resende_steel_plant" TargetMode="External"/><Relationship Id="rId1423" Type="http://schemas.openxmlformats.org/officeDocument/2006/relationships/hyperlink" Target="https://www.gem.wiki/ArcelorMittal_A%C3%A7os_Longos_(Resende)" TargetMode="External"/><Relationship Id="rId1424" Type="http://schemas.openxmlformats.org/officeDocument/2006/relationships/hyperlink" Target="https://www.gem.wiki/Ternium_Brasil_Santa_Cruz_steel_plant" TargetMode="External"/><Relationship Id="rId1425" Type="http://schemas.openxmlformats.org/officeDocument/2006/relationships/hyperlink" Target="https://www.gem.wiki/Usina_siderurgica_Ternium_Brasil" TargetMode="External"/><Relationship Id="rId1426" Type="http://schemas.openxmlformats.org/officeDocument/2006/relationships/hyperlink" Target="https://www.gem.wiki/Gerdau_Cosigua_Santa_Cruz_steel_plant" TargetMode="External"/><Relationship Id="rId1427" Type="http://schemas.openxmlformats.org/officeDocument/2006/relationships/hyperlink" Target="https://www.gem.wiki/Usina_sider%C3%BArgica_Gerdau_Cosigua" TargetMode="External"/><Relationship Id="rId1428" Type="http://schemas.openxmlformats.org/officeDocument/2006/relationships/hyperlink" Target="https://www.gem.wiki/CSN_Volta_Redonda_steel_plant" TargetMode="External"/><Relationship Id="rId1429" Type="http://schemas.openxmlformats.org/officeDocument/2006/relationships/hyperlink" Target="https://www.gem.wiki/Usina_Sider%C3%BArgica_Presidente_Vargas" TargetMode="External"/><Relationship Id="rId1420" Type="http://schemas.openxmlformats.org/officeDocument/2006/relationships/hyperlink" Target="https://www.gem.wiki/ArcelorMittal_Barra_Mansa_steel_plant" TargetMode="External"/><Relationship Id="rId1421" Type="http://schemas.openxmlformats.org/officeDocument/2006/relationships/hyperlink" Target="https://www.gem.wiki/Usina_Sider%C3%BArgica_ArcelorMittal_Barra_Mansa" TargetMode="External"/><Relationship Id="rId1059" Type="http://schemas.openxmlformats.org/officeDocument/2006/relationships/hyperlink" Target="https://www.gem.wiki/Tianjin_Rockcheck_Steel_Group_Co.,_Ltd._plant" TargetMode="External"/><Relationship Id="rId228" Type="http://schemas.openxmlformats.org/officeDocument/2006/relationships/hyperlink" Target="https://www.gem.wiki/Guangxi_Wuzhou_Jinhai_Stainless_Steel_Co.,_Ltd._plant" TargetMode="External"/><Relationship Id="rId227" Type="http://schemas.openxmlformats.org/officeDocument/2006/relationships/hyperlink" Target="https://www.gem.wiki/%E6%A2%A7%E5%B7%9E%E5%B8%82%E6%B0%B8%E8%BE%BE%E7%89%B9%E9%92%A2%E6%9C%89%E9%99%90%E5%85%AC%E5%8F%B8" TargetMode="External"/><Relationship Id="rId226" Type="http://schemas.openxmlformats.org/officeDocument/2006/relationships/hyperlink" Target="https://www.gem.wiki/Wuzhou_Yongda_Special_Steel_Co.,_Ltd._plant" TargetMode="External"/><Relationship Id="rId225" Type="http://schemas.openxmlformats.org/officeDocument/2006/relationships/hyperlink" Target="https://www.gem.wiki/%E6%A2%A7%E5%B7%9E%E5%B8%82%E6%B0%B8%E8%BE%BE%E9%92%A2%E9%93%81%E6%9C%89%E9%99%90%E5%85%AC%E5%8F%B8" TargetMode="External"/><Relationship Id="rId229" Type="http://schemas.openxmlformats.org/officeDocument/2006/relationships/hyperlink" Target="https://www.gem.wiki/%E5%B9%BF%E8%A5%BF%E6%A2%A7%E5%B7%9E%E5%B8%82%E9%87%91%E6%B5%B7%E4%B8%8D%E9%94%88%E9%92%A2%E6%9C%89%E9%99%90%E5%85%AC%E5%8F%B8" TargetMode="External"/><Relationship Id="rId1050" Type="http://schemas.openxmlformats.org/officeDocument/2006/relationships/hyperlink" Target="https://www.gem.wiki/%E5%A4%A9%E6%B4%A5%E5%A4%A9%E9%93%81%E5%86%B6%E9%87%91%E9%9B%86%E5%9B%A2%E6%9C%89%E9%99%90%E5%85%AC%E5%8F%B8" TargetMode="External"/><Relationship Id="rId220" Type="http://schemas.openxmlformats.org/officeDocument/2006/relationships/hyperlink" Target="https://www.gem.wiki/Guangxi_Longzhou_Zhongheng_Wanhua_Industrial_Co.,_Ltd._plant" TargetMode="External"/><Relationship Id="rId1051" Type="http://schemas.openxmlformats.org/officeDocument/2006/relationships/hyperlink" Target="https://www.gem.wiki/Chongli_Steel_Manufacturing_Co.,_Ltd._plant" TargetMode="External"/><Relationship Id="rId1052" Type="http://schemas.openxmlformats.org/officeDocument/2006/relationships/hyperlink" Target="https://www.gem.wiki/%E5%B4%87%E5%88%A9%E5%88%B6%E9%92%A2%E6%9C%89%E9%99%90%E5%85%AC%E5%8F%B8" TargetMode="External"/><Relationship Id="rId1053" Type="http://schemas.openxmlformats.org/officeDocument/2006/relationships/hyperlink" Target="https://www.gem.wiki/Tianjin_Tianfeng_Steel_Co.,_Ltd._plant" TargetMode="External"/><Relationship Id="rId1054" Type="http://schemas.openxmlformats.org/officeDocument/2006/relationships/hyperlink" Target="https://www.gem.wiki/%E5%A4%A9%E6%B4%A5%E5%A4%A9%E4%B8%B0%E9%92%A2%E9%93%81%E8%82%A1%E4%BB%BD%E6%9C%89%E9%99%90%E5%85%AC%E5%8F%B8" TargetMode="External"/><Relationship Id="rId224" Type="http://schemas.openxmlformats.org/officeDocument/2006/relationships/hyperlink" Target="https://www.gem.wiki/Wuzhou_Yongda_Iron_and_Steel_Co.,_Ltd._plant" TargetMode="External"/><Relationship Id="rId1055" Type="http://schemas.openxmlformats.org/officeDocument/2006/relationships/hyperlink" Target="https://www.gem.wiki/Tianjin_Metallurgy_Group_Zhasan_Steel_Co.,_Ltd._plant" TargetMode="External"/><Relationship Id="rId223" Type="http://schemas.openxmlformats.org/officeDocument/2006/relationships/hyperlink" Target="https://www.gem.wiki/%E5%B9%BF%E8%A5%BF%E5%BE%B7%E6%BA%90%E5%86%B6%E9%87%91%E6%9C%89%E9%99%90%E5%85%AC%E5%8F%B8" TargetMode="External"/><Relationship Id="rId1056" Type="http://schemas.openxmlformats.org/officeDocument/2006/relationships/hyperlink" Target="https://www.gem.wiki/%E5%A4%A9%E6%B4%A5%E5%86%B6%E9%87%91%E9%9B%86%E5%9B%A2%E8%BD%A7%E4%B8%89%E9%92%A2%E9%93%81%E6%9C%89%E9%99%90%E5%85%AC%E5%8F%B8" TargetMode="External"/><Relationship Id="rId222" Type="http://schemas.openxmlformats.org/officeDocument/2006/relationships/hyperlink" Target="https://www.gem.wiki/Guangxi_Deyuan_Metallurgy_Co.,_Ltd._plant" TargetMode="External"/><Relationship Id="rId1057" Type="http://schemas.openxmlformats.org/officeDocument/2006/relationships/hyperlink" Target="https://www.gem.wiki/Tianjin_Rockcheck_Steel_Group_Co.,_Ltd._plant" TargetMode="External"/><Relationship Id="rId221" Type="http://schemas.openxmlformats.org/officeDocument/2006/relationships/hyperlink" Target="https://www.gem.wiki/%E5%B9%BF%E8%A5%BF%E9%BE%99%E5%B7%9E%E4%B8%AD%E6%81%92%E4%B8%87%E5%8D%8E%E5%AE%9E%E4%B8%9A%E6%9C%89%E9%99%90%E5%85%AC%E5%8F%B8" TargetMode="External"/><Relationship Id="rId1058" Type="http://schemas.openxmlformats.org/officeDocument/2006/relationships/hyperlink" Target="https://www.gem.wiki/%E5%A4%A9%E6%B4%A5%E8%8D%A3%E7%A8%8B%E8%81%94%E5%90%88%E9%92%A2%E9%93%81%E9%9B%86%E5%9B%A2%E6%9C%89%E9%99%90%E5%85%AC%E5%8F%B8" TargetMode="External"/><Relationship Id="rId1048" Type="http://schemas.openxmlformats.org/officeDocument/2006/relationships/hyperlink" Target="https://www.gem.wiki/%E5%A4%A9%E6%B4%A5%E5%A4%A9%E9%93%81%E5%86%B6%E9%87%91%E9%9B%86%E5%9B%A2%E6%9C%89%E9%99%90%E5%85%AC%E5%8F%B8" TargetMode="External"/><Relationship Id="rId1049" Type="http://schemas.openxmlformats.org/officeDocument/2006/relationships/hyperlink" Target="https://www.gem.wiki/Tianjin_Iron_Works_Co.,_Ltd._plant" TargetMode="External"/><Relationship Id="rId217" Type="http://schemas.openxmlformats.org/officeDocument/2006/relationships/hyperlink" Target="https://www.gem.wiki/%E5%B9%BF%E8%A5%BF%E8%B4%BA%E5%B7%9E%E5%B8%82%E7%A7%91%E4%BF%A1%E8%BE%BE%E9%87%91%E5%B1%9E%E5%88%B6%E5%93%81%E6%9C%89%E9%99%90%E5%85%AC_%E5%8F%B8" TargetMode="External"/><Relationship Id="rId216" Type="http://schemas.openxmlformats.org/officeDocument/2006/relationships/hyperlink" Target="https://www.gem.wiki/Guangxi_Hezhou_Kexinda_Metal_Products_Co.,_Ltd._plant" TargetMode="External"/><Relationship Id="rId215" Type="http://schemas.openxmlformats.org/officeDocument/2006/relationships/hyperlink" Target="https://www.gem.wiki/%E8%B4%BA%E5%B7%9E%E5%B8%82%E4%BF%A1%E9%83%BD%E4%B8%89%E5%85%83%E9%93%B8%E4%BB%B6%E6%9C%89%E9%99%90%E5%85%AC%E5%8F%B8" TargetMode="External"/><Relationship Id="rId699" Type="http://schemas.openxmlformats.org/officeDocument/2006/relationships/hyperlink" Target="https://www.gem.wiki/Zenith_Steel_Group%EF%BC%88Nantong)_Co.,_Ltd._plant" TargetMode="External"/><Relationship Id="rId214" Type="http://schemas.openxmlformats.org/officeDocument/2006/relationships/hyperlink" Target="https://www.gem.wiki/Hezhou_Xindu_Sanyuan_Casting_Co.,_Ltd._plant" TargetMode="External"/><Relationship Id="rId698" Type="http://schemas.openxmlformats.org/officeDocument/2006/relationships/hyperlink" Target="https://www.gem.wiki/%E4%B8%8A%E6%B5%B7%E6%A2%85%E5%B1%B1%E9%92%A2%E9%93%81%E8%82%A1%E4%BB%BD%E6%9C%89%E9%99%90%E5%85%AC%E5%8F%B8" TargetMode="External"/><Relationship Id="rId219" Type="http://schemas.openxmlformats.org/officeDocument/2006/relationships/hyperlink" Target="https://www.gem.wiki/%E6%9F%B3%E5%B7%9E%E9%92%A2%E9%93%81%E8%82%A1%E4%BB%BD%E6%9C%89%E9%99%90%E5%85%AC%E5%8F%B8%EF%BC%88%E6%9F%B3%E5%B7%9E%E6%9C%AC%E9%83%A8%EF%BC%89" TargetMode="External"/><Relationship Id="rId218" Type="http://schemas.openxmlformats.org/officeDocument/2006/relationships/hyperlink" Target="https://www.gem.wiki/Liuzhou_Iron_%26_Steel_Co.,_Ltd.(Liuzhou_Base%EF%BC%89plant" TargetMode="External"/><Relationship Id="rId693" Type="http://schemas.openxmlformats.org/officeDocument/2006/relationships/hyperlink" Target="https://www.gem.wiki/Lianyungang_Yaxin_Iron_and_Steel_Co.,_Ltd._plant" TargetMode="External"/><Relationship Id="rId1040" Type="http://schemas.openxmlformats.org/officeDocument/2006/relationships/hyperlink" Target="https://www.gem.wiki/%E5%A4%A9%E6%B4%A5%E9%92%A2%E9%93%81%E9%9B%86%E5%9B%A2%E6%9C%89%E9%99%90%E5%85%AC%E5%8F%B8" TargetMode="External"/><Relationship Id="rId692" Type="http://schemas.openxmlformats.org/officeDocument/2006/relationships/hyperlink" Target="https://www.gem.wiki/%E8%BF%9E%E4%BA%91%E6%B8%AF%E5%8D%8E%E4%B9%90%E5%90%88%E9%87%91%E9%9B%86%E5%9B%A2%E6%9C%89%E9%99%90%E5%85%AC%E5%8F%B8" TargetMode="External"/><Relationship Id="rId1041" Type="http://schemas.openxmlformats.org/officeDocument/2006/relationships/hyperlink" Target="https://www.gem.wiki/Tianjin_Pipe_Corporation" TargetMode="External"/><Relationship Id="rId691" Type="http://schemas.openxmlformats.org/officeDocument/2006/relationships/hyperlink" Target="https://www.gem.wiki/Lianyungang_Huale_Alloy_Co.,_Ltd._steel_plant" TargetMode="External"/><Relationship Id="rId1042" Type="http://schemas.openxmlformats.org/officeDocument/2006/relationships/hyperlink" Target="https://www.gem.wiki/%E5%A4%A9%E6%B4%A5%E9%92%A2%E7%AE%A1%E9%9B%86%E5%9B%A2%E8%82%A1%E4%BB%BD%E6%9C%89%E9%99%90%E5%85%AC%E5%8F%B8" TargetMode="External"/><Relationship Id="rId690" Type="http://schemas.openxmlformats.org/officeDocument/2006/relationships/hyperlink" Target="https://www.gem.wiki/%E8%BF%9E%E4%BA%91%E6%B8%AF%E5%85%B4%E9%91%AB%E9%92%A2%E9%93%81%E6%9C%89%E9%99%90%E5%85%AC%E5%8F%B8" TargetMode="External"/><Relationship Id="rId1043" Type="http://schemas.openxmlformats.org/officeDocument/2006/relationships/hyperlink" Target="https://www.gem.wiki/Tianjin_Iron_Works_Co.,_Ltd._plant" TargetMode="External"/><Relationship Id="rId213" Type="http://schemas.openxmlformats.org/officeDocument/2006/relationships/hyperlink" Target="https://www.gem.wiki/%E5%B9%BF%E8%A5%BF%E8%B4%B5%E4%B8%B0%E7%89%B9%E9%92%A2%E6%9C%89%E9%99%90%E5%85%AC%E5%8F%B8" TargetMode="External"/><Relationship Id="rId697" Type="http://schemas.openxmlformats.org/officeDocument/2006/relationships/hyperlink" Target="https://www.gem.wiki/Shanghai_Meishan_Iron_and_Steel_Co.,_Ltd._plant" TargetMode="External"/><Relationship Id="rId1044" Type="http://schemas.openxmlformats.org/officeDocument/2006/relationships/hyperlink" Target="https://www.gem.wiki/%E5%A4%A9%E6%B4%A5%E9%93%81%E5%8E%82%E6%9C%89%E9%99%90%E5%85%AC%E5%8F%B8" TargetMode="External"/><Relationship Id="rId212" Type="http://schemas.openxmlformats.org/officeDocument/2006/relationships/hyperlink" Target="https://www.gem.wiki/Guangxi_Guifeng_Special_Steel_Co.,_Ltd._plant" TargetMode="External"/><Relationship Id="rId696" Type="http://schemas.openxmlformats.org/officeDocument/2006/relationships/hyperlink" Target="https://www.gem.wiki/%E5%8D%97%E4%BA%AC%E9%92%A2%E9%93%81%E8%82%A1%E4%BB%BD%E6%9C%89%E9%99%90%E5%85%AC%E5%8F%B8" TargetMode="External"/><Relationship Id="rId1045" Type="http://schemas.openxmlformats.org/officeDocument/2006/relationships/hyperlink" Target="https://www.gem.wiki/Tianjin_Iron_Works_Co.,_Ltd._plant" TargetMode="External"/><Relationship Id="rId211" Type="http://schemas.openxmlformats.org/officeDocument/2006/relationships/hyperlink" Target="https://www.gem.wiki/%E8%B4%BA%E5%B7%9E%E5%B8%82%E5%85%86%E9%91%AB%E4%BA%94%E9%87%91%E5%88%B6%E5%93%81%E6%9C%89%E9%99%90%E5%85%AC%E5%8F%B8" TargetMode="External"/><Relationship Id="rId695" Type="http://schemas.openxmlformats.org/officeDocument/2006/relationships/hyperlink" Target="https://www.gem.wiki/Nanjing_Iron_%26_Steel_Co.,_Ltd._plant" TargetMode="External"/><Relationship Id="rId1046" Type="http://schemas.openxmlformats.org/officeDocument/2006/relationships/hyperlink" Target="https://www.gem.wiki/%E5%A4%A9%E6%B4%A5%E5%A4%A9%E9%93%81%E5%86%B6%E9%87%91%E9%9B%86%E5%9B%A2%E6%9C%89%E9%99%90%E5%85%AC%E5%8F%B8" TargetMode="External"/><Relationship Id="rId210" Type="http://schemas.openxmlformats.org/officeDocument/2006/relationships/hyperlink" Target="https://www.gem.wiki/Hezhou_Zhaoxin_Hardware_Products_Co.,_Ltd._plant" TargetMode="External"/><Relationship Id="rId694" Type="http://schemas.openxmlformats.org/officeDocument/2006/relationships/hyperlink" Target="https://www.gem.wiki/%E8%BF%9E%E4%BA%91%E6%B8%AF%E4%BA%9A%E6%96%B0%E9%92%A2%E9%93%81%E6%9C%89%E9%99%90%E5%85%AC%E5%8F%B8" TargetMode="External"/><Relationship Id="rId1047" Type="http://schemas.openxmlformats.org/officeDocument/2006/relationships/hyperlink" Target="https://www.gem.wiki/Tianjin_Iron_Works_Co.,_Ltd._plant" TargetMode="External"/><Relationship Id="rId249" Type="http://schemas.openxmlformats.org/officeDocument/2006/relationships/hyperlink" Target="https://www.gem.wiki/%E8%B4%B5%E5%B7%9E%E8%81%9A%E9%91%AB%E9%92%A2%E9%93%81%EF%BC%88%E9%9B%86%E5%9B%A2%EF%BC%89%E6%9C%89%E9%99%90%E5%85%AC%E5%8F%B8" TargetMode="External"/><Relationship Id="rId248" Type="http://schemas.openxmlformats.org/officeDocument/2006/relationships/hyperlink" Target="https://www.gem.wiki/Guizhou_Juxin_Iron_and_Steel_(Group)_Co.,_Ltd._plant" TargetMode="External"/><Relationship Id="rId247" Type="http://schemas.openxmlformats.org/officeDocument/2006/relationships/hyperlink" Target="https://www.gem.wiki/%E8%B4%B5%E5%B7%9E%E7%9C%81%E5%92%8C%E5%85%B4%E9%87%91%E5%B1%9E%E5%88%B6%E5%93%81%E6%9C%89%E9%99%90%E5%85%AC%E5%8F%B8" TargetMode="External"/><Relationship Id="rId1070" Type="http://schemas.openxmlformats.org/officeDocument/2006/relationships/hyperlink" Target="https://www.gem.wiki/%E6%96%B0%E7%96%86%E5%A4%A9%E5%B1%B1%E9%92%A2%E9%93%81%E5%B7%B4%E5%B7%9E%E6%9C%89%E9%99%90%E5%85%AC%E5%8F%B8" TargetMode="External"/><Relationship Id="rId1071" Type="http://schemas.openxmlformats.org/officeDocument/2006/relationships/hyperlink" Target="https://www.gem.wiki/Xinjiang_Minxin_Iron_and_Steel_(Group)_Minhang_Special_Steel_Co.,_Ltd._plant" TargetMode="External"/><Relationship Id="rId1072" Type="http://schemas.openxmlformats.org/officeDocument/2006/relationships/hyperlink" Target="https://www.gem.wiki/%E6%96%B0%E7%96%86%E9%97%BD%E6%96%B0%E9%92%A2%E9%93%81%EF%BC%88%E9%9B%86%E5%9B%A2%EF%BC%89%E9%97%BD%E8%88%AA%E7%89%B9%E9%92%A2%E6%9C%89%E9%99%90%E8%B4%A3%E4%BB%BB%E5%85%AC%E5%8F%B8" TargetMode="External"/><Relationship Id="rId242" Type="http://schemas.openxmlformats.org/officeDocument/2006/relationships/hyperlink" Target="https://www.gem.wiki/Shougang_Shuicheng_Iron_and_Steel_(Group)_Co.,_Ltd._plant" TargetMode="External"/><Relationship Id="rId1073" Type="http://schemas.openxmlformats.org/officeDocument/2006/relationships/hyperlink" Target="https://www.gem.wiki/Xinjiang_Xin%27an_Special_Steel_Co.,_Ltd._plant" TargetMode="External"/><Relationship Id="rId241" Type="http://schemas.openxmlformats.org/officeDocument/2006/relationships/hyperlink" Target="https://www.gem.wiki/%E9%A6%96%E9%92%A2%E8%B4%B5%E9%98%B3%E7%89%B9%E6%AE%8A%E9%92%A2%E6%9C%89%E9%99%90%E8%B4%A3%E4%BB%BB%E5%85%AC%E5%8F%B8" TargetMode="External"/><Relationship Id="rId1074" Type="http://schemas.openxmlformats.org/officeDocument/2006/relationships/hyperlink" Target="https://www.gem.wiki/%E6%96%B0%E7%96%86%E6%96%B0%E5%AE%89%E7%89%B9%E9%92%A2%E6%9C%89%E9%99%90%E5%85%AC%E5%8F%B8" TargetMode="External"/><Relationship Id="rId240" Type="http://schemas.openxmlformats.org/officeDocument/2006/relationships/hyperlink" Target="https://www.gem.wiki/Shougang_Guiyang_Special_Steel_Co.,_Ltd._plant" TargetMode="External"/><Relationship Id="rId1075" Type="http://schemas.openxmlformats.org/officeDocument/2006/relationships/hyperlink" Target="https://www.gem.wiki/Xinjiang_Xin%27an_Special_Steel_Co.,_Ltd._plant" TargetMode="External"/><Relationship Id="rId1076" Type="http://schemas.openxmlformats.org/officeDocument/2006/relationships/hyperlink" Target="https://www.gem.wiki/%E6%96%B0%E7%96%86%E6%96%B0%E5%AE%89%E7%89%B9%E9%92%A2%E6%9C%89%E9%99%90%E5%85%AC%E5%8F%B8" TargetMode="External"/><Relationship Id="rId246" Type="http://schemas.openxmlformats.org/officeDocument/2006/relationships/hyperlink" Target="https://www.gem.wiki/Guizhou_Hexing_Metal_Products_Co.,_Ltd._plant" TargetMode="External"/><Relationship Id="rId1077" Type="http://schemas.openxmlformats.org/officeDocument/2006/relationships/hyperlink" Target="https://www.gem.wiki/Xinjiang_Da%27an_Special_Steel_Co.,_Ltd._plant" TargetMode="External"/><Relationship Id="rId245" Type="http://schemas.openxmlformats.org/officeDocument/2006/relationships/hyperlink" Target="https://www.gem.wiki/%E8%B4%B5%E5%B7%9E%E7%9C%81%E5%92%8C%E5%85%B4%E9%87%91%E5%B1%9E%E5%88%B6%E5%93%81%E6%9C%89%E9%99%90%E5%85%AC%E5%8F%B8" TargetMode="External"/><Relationship Id="rId1078" Type="http://schemas.openxmlformats.org/officeDocument/2006/relationships/hyperlink" Target="https://www.gem.wiki/%E6%96%B0%E7%96%86%E5%A4%A7%E5%AE%89%E7%89%B9%E7%A7%8D%E9%92%A2%E6%9C%89%E9%99%90%E5%85%AC%E5%8F%B8" TargetMode="External"/><Relationship Id="rId244" Type="http://schemas.openxmlformats.org/officeDocument/2006/relationships/hyperlink" Target="https://www.gem.wiki/Guizhou_Hexing_Metal_Products_Co.,_Ltd._plant" TargetMode="External"/><Relationship Id="rId1079" Type="http://schemas.openxmlformats.org/officeDocument/2006/relationships/hyperlink" Target="https://www.gem.wiki/Xinjiang_Kunyu_Iron_and_Steel_Co.,_Ltd._plant" TargetMode="External"/><Relationship Id="rId243" Type="http://schemas.openxmlformats.org/officeDocument/2006/relationships/hyperlink" Target="https://www.gem.wiki/%E9%A6%96%E9%92%A2%E6%B0%B4%E5%9F%8E%E9%92%A2%E9%93%81%EF%BC%88%E9%9B%86%E5%9B%A2%EF%BC%89%E6%9C%89%E9%99%90%E5%85%AC%E5%8F%B8" TargetMode="External"/><Relationship Id="rId239" Type="http://schemas.openxmlformats.org/officeDocument/2006/relationships/hyperlink" Target="https://www.gem.wiki/%E5%B9%BF%E8%A5%BF%E6%9F%B3%E9%92%A2%E4%B8%AD%E9%87%91%E4%B8%8D%E9%94%88%E9%92%A2%E6%9C%89%E9%99%90%E5%85%AC%E5%8F%B8" TargetMode="External"/><Relationship Id="rId238" Type="http://schemas.openxmlformats.org/officeDocument/2006/relationships/hyperlink" Target="https://www.gem.wiki/Guangxi_Liugang_Zhongjin_Stainless_Steel_Co.,_Ltd._plant" TargetMode="External"/><Relationship Id="rId237" Type="http://schemas.openxmlformats.org/officeDocument/2006/relationships/hyperlink" Target="https://www.gem.wiki/%E5%B9%BF%E8%A5%BF%E6%9F%B3%E9%92%A2%E4%B8%AD%E9%87%91%E4%B8%8D%E9%94%88%E9%92%A2%E6%9C%89%E9%99%90%E5%85%AC%E5%8F%B8" TargetMode="External"/><Relationship Id="rId236" Type="http://schemas.openxmlformats.org/officeDocument/2006/relationships/hyperlink" Target="https://www.gem.wiki/Guangxi_Liugang_Zhongjin_Stainless_Steel_Co.,_Ltd._plant" TargetMode="External"/><Relationship Id="rId1060" Type="http://schemas.openxmlformats.org/officeDocument/2006/relationships/hyperlink" Target="https://www.gem.wiki/%E5%A4%A9%E6%B4%A5%E8%8D%A3%E7%A8%8B%E8%81%94%E5%90%88%E9%92%A2%E9%93%81%E9%9B%86%E5%9B%A2%E6%9C%89%E9%99%90%E5%85%AC%E5%8F%B8" TargetMode="External"/><Relationship Id="rId1061" Type="http://schemas.openxmlformats.org/officeDocument/2006/relationships/hyperlink" Target="https://www.gem.wiki/Tianjin_New_Tiangang_United_Special_Steel_Co.,_Ltd._plant" TargetMode="External"/><Relationship Id="rId231" Type="http://schemas.openxmlformats.org/officeDocument/2006/relationships/hyperlink" Target="https://www.gem.wiki/%E5%B9%BF%E8%A5%BF%E7%BF%85%E5%86%80%E9%92%A2%E9%93%81%E6%9C%89%E9%99%90%E5%85%AC%E5%8F%B8" TargetMode="External"/><Relationship Id="rId1062" Type="http://schemas.openxmlformats.org/officeDocument/2006/relationships/hyperlink" Target="https://www.gem.wiki/%E5%A4%A9%E6%B4%A5%E5%B8%82%E6%96%B0%E5%A4%A9%E9%92%A2%E8%81%94%E5%90%88%E7%89%B9%E9%92%A2%E6%9C%89%E9%99%90%E5%85%AC%E5%8F%B8" TargetMode="External"/><Relationship Id="rId230" Type="http://schemas.openxmlformats.org/officeDocument/2006/relationships/hyperlink" Target="https://www.gem.wiki/Guangxi_Chiji_Iron_and_Steel_Co.,_Ltd.plant" TargetMode="External"/><Relationship Id="rId1063" Type="http://schemas.openxmlformats.org/officeDocument/2006/relationships/hyperlink" Target="https://www.gem.wiki/Tianjin_New_Tiangang_United_Special_Steel_Co.,_Ltd._plant" TargetMode="External"/><Relationship Id="rId1064" Type="http://schemas.openxmlformats.org/officeDocument/2006/relationships/hyperlink" Target="https://www.gem.wiki/%E5%A4%A9%E6%B4%A5%E5%B8%82%E6%96%B0%E5%A4%A9%E9%92%A2%E8%81%94%E5%90%88%E7%89%B9%E9%92%A2%E6%9C%89%E9%99%90%E5%85%AC%E5%8F%B8" TargetMode="External"/><Relationship Id="rId1065" Type="http://schemas.openxmlformats.org/officeDocument/2006/relationships/hyperlink" Target="https://www.gem.wiki/Tianjin_New_Tiangang_United_Special_Steel_Co.,_Ltd._plant" TargetMode="External"/><Relationship Id="rId235" Type="http://schemas.openxmlformats.org/officeDocument/2006/relationships/hyperlink" Target="https://www.gem.wiki/%E5%B9%BF%E8%A5%BF%E7%BF%85%E5%86%80%E9%92%A2%E9%93%81%E6%9C%89%E9%99%90%E5%85%AC%E5%8F%B8" TargetMode="External"/><Relationship Id="rId1066" Type="http://schemas.openxmlformats.org/officeDocument/2006/relationships/hyperlink" Target="https://www.gem.wiki/%E5%A4%A9%E6%B4%A5%E5%B8%82%E6%96%B0%E5%A4%A9%E9%92%A2%E8%81%94%E5%90%88%E7%89%B9%E9%92%A2%E6%9C%89%E9%99%90%E5%85%AC%E5%8F%B8" TargetMode="External"/><Relationship Id="rId234" Type="http://schemas.openxmlformats.org/officeDocument/2006/relationships/hyperlink" Target="https://www.gem.wiki/Guangxi_Chiji_Iron_and_Steel_Co.,_Ltd.plant" TargetMode="External"/><Relationship Id="rId1067" Type="http://schemas.openxmlformats.org/officeDocument/2006/relationships/hyperlink" Target="https://www.gem.wiki/Xinjiang_Kingtec_Steel_Co.,_Ltd._plant" TargetMode="External"/><Relationship Id="rId233" Type="http://schemas.openxmlformats.org/officeDocument/2006/relationships/hyperlink" Target="https://www.gem.wiki/%E5%B9%BF%E8%A5%BF%E7%BF%85%E5%86%80%E9%92%A2%E9%93%81%E6%9C%89%E9%99%90%E5%85%AC%E5%8F%B8" TargetMode="External"/><Relationship Id="rId1068" Type="http://schemas.openxmlformats.org/officeDocument/2006/relationships/hyperlink" Target="https://www.gem.wiki/%E6%96%B0%E7%96%86%E9%87%91%E7%89%B9%E9%92%A2%E9%93%81%E8%82%A1%E4%BB%BD%E6%9C%89%E9%99%90%E5%85%AC%E5%8F%B8" TargetMode="External"/><Relationship Id="rId232" Type="http://schemas.openxmlformats.org/officeDocument/2006/relationships/hyperlink" Target="https://www.gem.wiki/Guangxi_Chiji_Iron_and_Steel_Co.,_Ltd.plant" TargetMode="External"/><Relationship Id="rId1069" Type="http://schemas.openxmlformats.org/officeDocument/2006/relationships/hyperlink" Target="https://www.gem.wiki/Xinjiang_Tianshan_Iron_and_Steel_Bazhou_Co.,_Ltd._plant" TargetMode="External"/><Relationship Id="rId1015" Type="http://schemas.openxmlformats.org/officeDocument/2006/relationships/hyperlink" Target="https://www.gem.wiki/Sichuan_Dazhou_Iron_%26_Steel_Group_Co.,_Ltd._plant" TargetMode="External"/><Relationship Id="rId1499" Type="http://schemas.openxmlformats.org/officeDocument/2006/relationships/hyperlink" Target="https://www.gem.wiki/Amurstal_steel_plant" TargetMode="External"/><Relationship Id="rId1016" Type="http://schemas.openxmlformats.org/officeDocument/2006/relationships/hyperlink" Target="https://www.gem.wiki/%E5%9B%9B%E5%B7%9D%E7%9C%81%E8%BE%BE%E5%B7%9E%E9%92%A2%E9%93%81%E9%9B%86%E5%9B%A2%E6%9C%89%E9%99%90%E8%B4%A3%E4%BB%BB%E5%85%AC%E5%8F%B8" TargetMode="External"/><Relationship Id="rId1017" Type="http://schemas.openxmlformats.org/officeDocument/2006/relationships/hyperlink" Target="https://www.gem.wiki/Hangda_Steel_Co.,_Ltd._plant" TargetMode="External"/><Relationship Id="rId1018" Type="http://schemas.openxmlformats.org/officeDocument/2006/relationships/hyperlink" Target="https://www.gem.wiki/%E5%9B%9B%E5%B7%9D%E5%BE%B7%E6%B6%A6%E9%92%A2%E9%93%81%E9%9B%86%E5%9B%A2%E8%88%AA%E8%BE%BE%E9%92%A2%E9%93%81%E6%9C%89%E9%99%90%E8%B4%A3%E4%BB%BB%E5%85%AC%E5%8F%B8" TargetMode="External"/><Relationship Id="rId1019" Type="http://schemas.openxmlformats.org/officeDocument/2006/relationships/hyperlink" Target="https://www.gem.wiki/Sichuan_Shengquan_Iron_and_Steel_Group_Co.,_Ltd._plant" TargetMode="External"/><Relationship Id="rId668" Type="http://schemas.openxmlformats.org/officeDocument/2006/relationships/hyperlink" Target="https://www.gem.wiki/Jiangsu_Shagang_Group_Huaigang_Special_Steel_Co.,_Ltd._plant" TargetMode="External"/><Relationship Id="rId667" Type="http://schemas.openxmlformats.org/officeDocument/2006/relationships/hyperlink" Target="https://www.gem.wiki/%E4%B8%AD%E5%86%B6%E4%B8%9C%E6%96%B9%E6%B1%9F%E8%8B%8F%E9%87%8D%E5%B7%A5%E6%9C%89%E9%99%90%E5%85%AC%E5%8F%B8" TargetMode="External"/><Relationship Id="rId666" Type="http://schemas.openxmlformats.org/officeDocument/2006/relationships/hyperlink" Target="https://www.gem.wiki/Zhongye_Dongfang_Jiangsu_Heavy_Industry_Co.,_Ltd._plant" TargetMode="External"/><Relationship Id="rId665" Type="http://schemas.openxmlformats.org/officeDocument/2006/relationships/hyperlink" Target="https://www.gem.wiki/%E4%B8%B9%E9%98%B3%E9%BE%99%E6%B1%9F%E9%92%A2%E9%93%81%E6%9C%89%E9%99%90%E5%85%AC%E5%8F%B8" TargetMode="External"/><Relationship Id="rId669" Type="http://schemas.openxmlformats.org/officeDocument/2006/relationships/hyperlink" Target="https://www.gem.wiki/%E6%B1%9F%E8%8B%8F%E6%B2%99%E9%92%A2%E9%9B%86%E5%9B%A2%E6%B7%AE%E9%92%A2%E7%89%B9%E9%92%A2%E8%82%A1%E4%BB%BD%E6%9C%89%E9%99%90%E5%85%AC%E5%8F%B8" TargetMode="External"/><Relationship Id="rId1490"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660" Type="http://schemas.openxmlformats.org/officeDocument/2006/relationships/hyperlink" Target="https://www.gem.wiki/Changzhou_Eastern_Special_Steel_Co.,_Ltd._plant" TargetMode="External"/><Relationship Id="rId1491" Type="http://schemas.openxmlformats.org/officeDocument/2006/relationships/hyperlink" Target="https://www.gem.wiki/Zlatoust_Metallurgical_Plant" TargetMode="External"/><Relationship Id="rId1492" Type="http://schemas.openxmlformats.org/officeDocument/2006/relationships/hyperlink" Target="https://www.gem.wiki/%D0%97%D0%BB%D0%B0%D1%82%D0%BE%D1%83%D1%81%D1%82%D0%BE%D0%B2%D1%81%D0%BA%D0%B8%D0%B9_%D0%BC%D0%B5%D1%82%D0%B0%D0%BB%D0%BB%D1%83%D1%80%D0%B3%D0%B8%D1%87%D0%B5%D1%81%D0%BA%D0%B8%D0%B9_%D0%B7%D0%B0%D0%B2%D0%BE%D0%B4" TargetMode="External"/><Relationship Id="rId1493" Type="http://schemas.openxmlformats.org/officeDocument/2006/relationships/hyperlink" Target="https://www.gem.wiki/NLMK_Kaluga_steel_plant" TargetMode="External"/><Relationship Id="rId1010" Type="http://schemas.openxmlformats.org/officeDocument/2006/relationships/hyperlink" Target="https://www.gem.wiki/%E6%88%90%E9%83%BD%E5%B8%82%E9%95%BF%E5%B3%B0%E9%92%A2%E9%93%81%E9%9B%86%E5%9B%A2%E6%9C%89%E9%99%90%E5%85%AC%E5%8F%B8" TargetMode="External"/><Relationship Id="rId1494" Type="http://schemas.openxmlformats.org/officeDocument/2006/relationships/hyperlink" Target="https://www.gem.wiki/%D0%9C%D0%B5%D1%82%D0%B0%D0%BB%D0%BB%D1%83%D1%80%D0%B3%D0%B8%D1%87%D0%B5%D1%81%D0%BA%D0%B8%D0%B9_%D0%B7%D0%B0%D0%B2%D0%BE%D0%B4_%D0%9D%D0%9B%D0%9C%D0%9A-%D0%9A%D0%B0%D0%BB%D1%83%D0%B3%D0%B0" TargetMode="External"/><Relationship Id="rId664" Type="http://schemas.openxmlformats.org/officeDocument/2006/relationships/hyperlink" Target="https://www.gem.wiki/Danyang_Longjiang_Steel_Co.,_Ltd._plant" TargetMode="External"/><Relationship Id="rId1011" Type="http://schemas.openxmlformats.org/officeDocument/2006/relationships/hyperlink" Target="https://www.gem.wiki/Chengdu_Changfeng_Iron_and_Steel_Group_Co.,_Ltd._plant" TargetMode="External"/><Relationship Id="rId1495" Type="http://schemas.openxmlformats.org/officeDocument/2006/relationships/hyperlink" Target="https://www.gem.wiki/Evraz_ZSMK_steel_plant" TargetMode="External"/><Relationship Id="rId663" Type="http://schemas.openxmlformats.org/officeDocument/2006/relationships/hyperlink" Target="https://www.gem.wiki/%E6%BA%A7%E9%98%B3%E5%AE%9D%E6%B6%A6%E9%92%A2%E9%93%81%E6%9C%89%E9%99%90%E5%85%AC%E5%8F%B8" TargetMode="External"/><Relationship Id="rId1012" Type="http://schemas.openxmlformats.org/officeDocument/2006/relationships/hyperlink" Target="https://www.gem.wiki/%E6%88%90%E9%83%BD%E5%B8%82%E9%95%BF%E5%B3%B0%E9%92%A2%E9%93%81%E9%9B%86%E5%9B%A2%E6%9C%89%E9%99%90%E5%85%AC%E5%8F%B8" TargetMode="External"/><Relationship Id="rId1496" Type="http://schemas.openxmlformats.org/officeDocument/2006/relationships/hyperlink" Target="https://www.gem.wiki/%D0%9C%D0%B5%D1%82%D0%B0%D0%BB%D0%BB%D1%83%D1%80%D0%B3%D0%B8%D1%87%D0%B5%D1%81%D0%BA%D0%B8%D0%B9_%D0%BA%D0%BE%D0%BC%D0%B1%D0%B8%D0%BD%D0%B0%D1%82_%D0%95%D0%92%D0%A0%D0%90%D0%97_%D0%97%D0%A1%D0%9C%D0%9A" TargetMode="External"/><Relationship Id="rId662" Type="http://schemas.openxmlformats.org/officeDocument/2006/relationships/hyperlink" Target="https://www.gem.wiki/Liyang_Baorun_Steel_Co.,_Ltd._plant" TargetMode="External"/><Relationship Id="rId1013" Type="http://schemas.openxmlformats.org/officeDocument/2006/relationships/hyperlink" Target="https://www.gem.wiki/Chengdu_Changfeng_Iron_and_Steel_Group_Co.,_Ltd._plant" TargetMode="External"/><Relationship Id="rId1497" Type="http://schemas.openxmlformats.org/officeDocument/2006/relationships/hyperlink" Target="https://www.gem.wiki/Amurstal_steel_plant" TargetMode="External"/><Relationship Id="rId661" Type="http://schemas.openxmlformats.org/officeDocument/2006/relationships/hyperlink" Target="https://www.gem.wiki/%E5%B8%B8%E5%B7%9E%E4%B8%9C%E6%96%B9%E7%89%B9%E9%92%A2%E6%9C%89%E9%99%90%E5%85%AC%E5%8F%B8" TargetMode="External"/><Relationship Id="rId1014" Type="http://schemas.openxmlformats.org/officeDocument/2006/relationships/hyperlink" Target="https://www.gem.wiki/%E6%88%90%E9%83%BD%E5%B8%82%E9%95%BF%E5%B3%B0%E9%92%A2%E9%93%81%E9%9B%86%E5%9B%A2%E6%9C%89%E9%99%90%E5%85%AC%E5%8F%B8" TargetMode="External"/><Relationship Id="rId1498" Type="http://schemas.openxmlformats.org/officeDocument/2006/relationships/hyperlink" Target="https://www.gem.wiki/%D0%9C%D0%B5%D1%82%D0%B0%D0%BB%D0%BB%D1%83%D1%80%D0%B3%D0%B8%D1%87%D0%B5%D1%81%D0%BA%D0%B8%D0%B9_%D0%B7%D0%B0%D0%B2%D0%BE%D0%B4_%D0%90%D0%BC%D1%83%D1%80%D1%81%D1%82%D0%B0%D0%BB%D1%8C" TargetMode="External"/><Relationship Id="rId1004" Type="http://schemas.openxmlformats.org/officeDocument/2006/relationships/hyperlink" Target="https://www.gem.wiki/%E5%B1%B1%E8%A5%BF%E5%BB%BA%E9%BE%99%E5%AE%9E%E4%B8%9A%E6%9C%89%E9%99%90%E5%85%AC%E5%8F%B8" TargetMode="External"/><Relationship Id="rId1488"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1005" Type="http://schemas.openxmlformats.org/officeDocument/2006/relationships/hyperlink" Target="https://www.gem.wiki/Jishan_Mingfu_Steel_Products_Co.,_Ltd." TargetMode="External"/><Relationship Id="rId1489" Type="http://schemas.openxmlformats.org/officeDocument/2006/relationships/hyperlink" Target="https://www.gem.wiki/Magnitogorsk_Iron_%26_Steel_Works" TargetMode="External"/><Relationship Id="rId1006" Type="http://schemas.openxmlformats.org/officeDocument/2006/relationships/hyperlink" Target="https://www.gem.wiki/%E7%A8%B7%E5%B1%B1%E5%8E%BF%E9%93%AD%E7%A6%8F%E9%92%A2%E9%93%81%E5%88%B6%E5%93%81%E6%9C%89%E9%99%90%E5%85%AC%E5%8F%B8" TargetMode="External"/><Relationship Id="rId1007" Type="http://schemas.openxmlformats.org/officeDocument/2006/relationships/hyperlink" Target="https://www.gem.wiki/Jishan_Mingfu_Steel_Products_Co.,_Ltd." TargetMode="External"/><Relationship Id="rId1008" Type="http://schemas.openxmlformats.org/officeDocument/2006/relationships/hyperlink" Target="https://www.gem.wiki/%E7%A8%B7%E5%B1%B1%E5%8E%BF%E9%93%AD%E7%A6%8F%E9%92%A2%E9%93%81%E5%88%B6%E5%93%81%E6%9C%89%E9%99%90%E5%85%AC%E5%8F%B8" TargetMode="External"/><Relationship Id="rId1009" Type="http://schemas.openxmlformats.org/officeDocument/2006/relationships/hyperlink" Target="https://www.gem.wiki/Chengdu_Changfeng_Iron_and_Steel_Group_Co.,_Ltd._plant" TargetMode="External"/><Relationship Id="rId657" Type="http://schemas.openxmlformats.org/officeDocument/2006/relationships/hyperlink" Target="https://www.gem.wiki/%E6%B1%9F%E8%8B%8F%E7%94%B3%E7%89%B9%E9%92%A2%E9%93%81%E6%9C%89%E9%99%90%E5%85%AC%E5%8F%B8" TargetMode="External"/><Relationship Id="rId656" Type="http://schemas.openxmlformats.org/officeDocument/2006/relationships/hyperlink" Target="https://www.gem.wiki/Jiangsu_Shente_Steel_Co._Ltd._plant" TargetMode="External"/><Relationship Id="rId655" Type="http://schemas.openxmlformats.org/officeDocument/2006/relationships/hyperlink" Target="https://www.gem.wiki/%E4%B8%AD%E5%A4%A9%E9%92%A2%E9%93%81%E9%9B%86%E5%9B%A2%E6%9C%89%E9%99%90%E5%85%AC%E5%8F%B8" TargetMode="External"/><Relationship Id="rId654" Type="http://schemas.openxmlformats.org/officeDocument/2006/relationships/hyperlink" Target="https://www.gem.wiki/Zenith_Steel_Group_Co.,_Ltd._plant" TargetMode="External"/><Relationship Id="rId659" Type="http://schemas.openxmlformats.org/officeDocument/2006/relationships/hyperlink" Target="https://www.gem.wiki/%E5%B8%B8%E5%B7%9E%E4%B8%9C%E6%96%B9%E7%89%B9%E9%92%A2%E6%9C%89%E9%99%90%E5%85%AC%E5%8F%B8" TargetMode="External"/><Relationship Id="rId658" Type="http://schemas.openxmlformats.org/officeDocument/2006/relationships/hyperlink" Target="https://www.gem.wiki/Changzhou_Eastern_Special_Steel_Co.,_Ltd._plant" TargetMode="External"/><Relationship Id="rId1480" Type="http://schemas.openxmlformats.org/officeDocument/2006/relationships/hyperlink" Target="https://www.gem.wiki/%D0%9E%D0%AD%D0%9C%D0%9A_%D0%B8%D0%BC._%D0%90.%D0%90._%D0%A3%D0%B3%D0%B0%D1%80%D0%BE%D0%B2%D0%B0" TargetMode="External"/><Relationship Id="rId1481" Type="http://schemas.openxmlformats.org/officeDocument/2006/relationships/hyperlink" Target="https://www.gem.wiki/Metalloinvest_OEMK_steel_plant" TargetMode="External"/><Relationship Id="rId1482" Type="http://schemas.openxmlformats.org/officeDocument/2006/relationships/hyperlink" Target="https://www.gem.wiki/%D0%9E%D0%AD%D0%9C%D0%9A_%D0%B8%D0%BC._%D0%90.%D0%90._%D0%A3%D0%B3%D0%B0%D1%80%D0%BE%D0%B2%D0%B0" TargetMode="External"/><Relationship Id="rId1483" Type="http://schemas.openxmlformats.org/officeDocument/2006/relationships/hyperlink" Target="https://www.gem.wiki/Ashinskiy_Metallurgical_Works" TargetMode="External"/><Relationship Id="rId653" Type="http://schemas.openxmlformats.org/officeDocument/2006/relationships/hyperlink" Target="https://www.gem.wiki/%E4%B9%8C%E5%85%B0%E6%B5%A9%E7%89%B9%E9%92%A2%E9%93%81%E6%9C%89%E9%99%90%E8%B4%A3%E4%BB%BB%E5%85%AC%E5%8F%B8" TargetMode="External"/><Relationship Id="rId1000" Type="http://schemas.openxmlformats.org/officeDocument/2006/relationships/hyperlink" Target="https://www.gem.wiki/%E5%B1%B1%E8%A5%BF%E7%BE%8E%E9%94%A6%E9%92%A2%E9%93%81%E6%9C%89%E9%99%90%E5%85%AC%E5%8F%B8" TargetMode="External"/><Relationship Id="rId1484" Type="http://schemas.openxmlformats.org/officeDocument/2006/relationships/hyperlink" Target="https://www.gem.wiki/%D0%90%D1%88%D0%B8%D0%BD%D1%81%D0%BA%D0%B8%D0%B9_%D0%BC%D0%B5%D1%82%D0%B0%D0%BB%D0%BB%D1%83%D1%80%D0%B3%D0%B8%D1%87%D0%B5%D1%81%D0%BA%D0%B8%D0%B9_%D0%B7%D0%B0%D0%B2%D0%BE%D0%B4" TargetMode="External"/><Relationship Id="rId652" Type="http://schemas.openxmlformats.org/officeDocument/2006/relationships/hyperlink" Target="https://www.gem.wiki/Wulanhot_Steel_Co.,_Ltd._plant" TargetMode="External"/><Relationship Id="rId1001" Type="http://schemas.openxmlformats.org/officeDocument/2006/relationships/hyperlink" Target="https://www.gem.wiki/Shanxi_Gaoyi_Steel_Co.,_Ltd._plant" TargetMode="External"/><Relationship Id="rId1485" Type="http://schemas.openxmlformats.org/officeDocument/2006/relationships/hyperlink" Target="https://www.gem.wiki/Mechel_Chelyabinsk_Metallurgical_Plant" TargetMode="External"/><Relationship Id="rId651" Type="http://schemas.openxmlformats.org/officeDocument/2006/relationships/hyperlink" Target="https://www.gem.wiki/%E4%B9%8C%E5%85%B0%E6%B5%A9%E7%89%B9%E9%92%A2%E9%93%81%E6%9C%89%E9%99%90%E8%B4%A3%E4%BB%BB%E5%85%AC%E5%8F%B8" TargetMode="External"/><Relationship Id="rId1002" Type="http://schemas.openxmlformats.org/officeDocument/2006/relationships/hyperlink" Target="https://www.gem.wiki/%E5%B1%B1%E8%A5%BF%E9%AB%98%E4%B9%89%E9%92%A2%E9%93%81%E6%9C%89%E9%99%90%E5%85%AC%E5%8F%B8" TargetMode="External"/><Relationship Id="rId1486" Type="http://schemas.openxmlformats.org/officeDocument/2006/relationships/hyperlink" Target="https://www.gem.wiki/%D0%A7%D0%B5%D0%BB%D1%8F%D0%B1%D0%B8%D0%BD%D1%81%D0%BA%D0%B8%D0%B9_%D0%BC%D0%B5%D1%82%D0%B0%D0%BB%D0%BB%D1%83%D1%80%D0%B3%D0%B8%D1%87%D0%B5%D1%81%D0%BA%D0%B8%D0%B9_%D0%BA%D0%BE%D0%BC%D0%B1%D0%B8%D0%BD%D0%B0%D1%82" TargetMode="External"/><Relationship Id="rId650" Type="http://schemas.openxmlformats.org/officeDocument/2006/relationships/hyperlink" Target="https://www.gem.wiki/Wulanhot_Steel_Co.,_Ltd._plant" TargetMode="External"/><Relationship Id="rId1003" Type="http://schemas.openxmlformats.org/officeDocument/2006/relationships/hyperlink" Target="https://www.gem.wiki/Shanxi_Jianlong_Industrial_Co.,_Ltd._steel_plant" TargetMode="External"/><Relationship Id="rId1487" Type="http://schemas.openxmlformats.org/officeDocument/2006/relationships/hyperlink" Target="https://www.gem.wiki/Magnitogorsk_Iron_%26_Steel_Works" TargetMode="External"/><Relationship Id="rId1037" Type="http://schemas.openxmlformats.org/officeDocument/2006/relationships/hyperlink" Target="https://www.gem.wiki/Tianjin_Tianzhong_Giant_Heavy_Industry_Co.,_Ltd._steel_plant" TargetMode="External"/><Relationship Id="rId1038" Type="http://schemas.openxmlformats.org/officeDocument/2006/relationships/hyperlink" Target="https://www.gem.wiki/%E5%A4%A9%E6%B4%A5%E5%B8%82%E5%A4%A9%E9%87%8D%E6%B1%9F%E5%A4%A9%E9%87%8D%E5%B7%A5%E6%9C%89%E9%99%90%E5%85%AC%E5%8F%B8" TargetMode="External"/><Relationship Id="rId1039" Type="http://schemas.openxmlformats.org/officeDocument/2006/relationships/hyperlink" Target="https://www.gem.wiki/Tianjin_Iron_%26_Steel_Group_Co.,_Ltd._plant" TargetMode="External"/><Relationship Id="rId206" Type="http://schemas.openxmlformats.org/officeDocument/2006/relationships/hyperlink" Target="https://www.gem.wiki/Guilin_Pinggang_Iron_and_Steel_Co.,_Ltd._plant" TargetMode="External"/><Relationship Id="rId205" Type="http://schemas.openxmlformats.org/officeDocument/2006/relationships/hyperlink" Target="https://www.gem.wiki/%E5%B9%BF%E8%A5%BF%E8%B4%B5%E6%B8%AF%E9%92%A2%E9%93%81%E9%9B%86%E5%9B%A2%E8%B4%B5%E6%B8%AF%E6%A1%82%E5%AE%9D%E7%89%B9%E9%92%A2%E6%9C%89%E9%99%90%E5%85%AC%E5%8F%B8" TargetMode="External"/><Relationship Id="rId689" Type="http://schemas.openxmlformats.org/officeDocument/2006/relationships/hyperlink" Target="https://www.gem.wiki/Lianyungang_Xingxin_Iron_and_Steel_Co.,_Ltd._plant" TargetMode="External"/><Relationship Id="rId204" Type="http://schemas.openxmlformats.org/officeDocument/2006/relationships/hyperlink" Target="https://www.gem.wiki/Guangxi_Guigang_Iron_and_Steel_Group_Guigang_Guibao_Special_Steel_Co.,_Ltd._plant" TargetMode="External"/><Relationship Id="rId688" Type="http://schemas.openxmlformats.org/officeDocument/2006/relationships/hyperlink" Target="https://www.gem.wiki/%E6%B1%9F%E8%8B%8F%E7%9C%81%E9%95%94%E9%91%AB%E9%92%A2%E9%93%81%E9%9B%86%E5%9B%A2%E6%9C%89%E9%99%90%E5%85%AC%E5%8F%B8" TargetMode="External"/><Relationship Id="rId203" Type="http://schemas.openxmlformats.org/officeDocument/2006/relationships/hyperlink" Target="https://www.gem.wiki/%E5%B9%BF%E8%A5%BF%E8%B4%B5%E6%B8%AF%E9%92%A2%E9%93%81%E9%9B%86%E5%9B%A2%E6%9C%89%E9%99%90%E5%85%AC%E5%8F%B8" TargetMode="External"/><Relationship Id="rId687" Type="http://schemas.openxmlformats.org/officeDocument/2006/relationships/hyperlink" Target="https://www.gem.wiki/Jiangsu_Binxin_Steel_Group_Co.,_Ltd." TargetMode="External"/><Relationship Id="rId209" Type="http://schemas.openxmlformats.org/officeDocument/2006/relationships/hyperlink" Target="https://www.gem.wiki/%E5%B9%BF%E8%A5%BF%E6%A1%82%E9%91%AB%E9%92%A2%E9%93%81%E9%9B%86%E5%9B%A2%E6%9C%89%E9%99%90%E5%85%AC%E5%8F%B8" TargetMode="External"/><Relationship Id="rId208" Type="http://schemas.openxmlformats.org/officeDocument/2006/relationships/hyperlink" Target="https://www.gem.wiki/Guangxi_Guixin_Iron_and_Steel_Group_Co.,_Ltd._plant" TargetMode="External"/><Relationship Id="rId207" Type="http://schemas.openxmlformats.org/officeDocument/2006/relationships/hyperlink" Target="https://www.gem.wiki/%E6%A1%82%E6%9E%97%E5%B9%B3%E9%92%A2%E9%92%A2%E9%93%81%E6%9C%89%E9%99%90%E5%85%AC%E5%8F%B8" TargetMode="External"/><Relationship Id="rId682" Type="http://schemas.openxmlformats.org/officeDocument/2006/relationships/hyperlink" Target="https://www.gem.wiki/Jiangyin_Xicheng_Steel_Co.,_Ltd._plant" TargetMode="External"/><Relationship Id="rId681" Type="http://schemas.openxmlformats.org/officeDocument/2006/relationships/hyperlink" Target="https://www.gem.wiki/%E6%B1%9F%E8%8B%8F%E9%95%BF%E5%BC%BA%E9%92%A2%E9%93%81%E6%9C%89%E9%99%90%E5%85%AC%E5%8F%B8" TargetMode="External"/><Relationship Id="rId1030" Type="http://schemas.openxmlformats.org/officeDocument/2006/relationships/hyperlink" Target="https://www.gem.wiki/%E6%88%90%E6%B8%9D%E9%92%92%E9%92%9B%E7%A7%91%E6%8A%80%E6%9C%89%E9%99%90%E5%85%AC%E5%8F%B8" TargetMode="External"/><Relationship Id="rId680" Type="http://schemas.openxmlformats.org/officeDocument/2006/relationships/hyperlink" Target="https://www.gem.wiki/Jiangsu_Changqiang_Iron_%26_Steel_Co.,_Ltd._plant" TargetMode="External"/><Relationship Id="rId1031" Type="http://schemas.openxmlformats.org/officeDocument/2006/relationships/hyperlink" Target="https://www.gem.wiki/Panzhihua_Steel_Group_Panzhihua_Steel_Vanadium_Co.,_Ltd._plant" TargetMode="External"/><Relationship Id="rId1032" Type="http://schemas.openxmlformats.org/officeDocument/2006/relationships/hyperlink" Target="https://www.gem.wiki/%E6%94%80%E9%92%A2%E9%9B%86%E5%9B%A2%E6%94%80%E6%9E%9D%E8%8A%B1%E9%92%A2%E9%92%92%E6%9C%89%E9%99%90%E5%85%AC%E5%8F%B8" TargetMode="External"/><Relationship Id="rId202" Type="http://schemas.openxmlformats.org/officeDocument/2006/relationships/hyperlink" Target="https://www.gem.wiki/Guangxi_Guigang_Iron_and_Steel_Group_Co.,_Ltd._plant" TargetMode="External"/><Relationship Id="rId686" Type="http://schemas.openxmlformats.org/officeDocument/2006/relationships/hyperlink" Target="https://www.gem.wiki/%E6%B1%9F%E8%8B%8F%E7%9C%81%E9%95%94%E9%91%AB%E9%92%A2%E9%93%81%E9%9B%86%E5%9B%A2%E6%9C%89%E9%99%90%E5%85%AC%E5%8F%B8" TargetMode="External"/><Relationship Id="rId1033" Type="http://schemas.openxmlformats.org/officeDocument/2006/relationships/hyperlink" Target="https://www.gem.wiki/%E5%9B%9B%E5%B7%9D%E7%9C%81%E5%B0%84%E6%B4%AA%E5%B7%9D%E4%B8%AD%E5%BB%BA%E6%9D%90%E6%9C%89%E9%99%90%E5%85%AC%E5%8F%B8" TargetMode="External"/><Relationship Id="rId201" Type="http://schemas.openxmlformats.org/officeDocument/2006/relationships/hyperlink" Target="https://www.gem.wiki/%E5%B9%BF%E8%A5%BF%E8%B4%B5%E6%B8%AF%E9%92%A2%E9%93%81%E9%9B%86%E5%9B%A2%E6%9C%89%E9%99%90%E5%85%AC%E5%8F%B8" TargetMode="External"/><Relationship Id="rId685" Type="http://schemas.openxmlformats.org/officeDocument/2006/relationships/hyperlink" Target="https://www.gem.wiki/Jiangsu_Binxin_Steel_Group_Co.,_Ltd." TargetMode="External"/><Relationship Id="rId1034" Type="http://schemas.openxmlformats.org/officeDocument/2006/relationships/hyperlink" Target="https://www.gem.wiki/Sichuan_Dazhou_Iron_%26_Steel_Group_Co.,_Ltd._plant" TargetMode="External"/><Relationship Id="rId200" Type="http://schemas.openxmlformats.org/officeDocument/2006/relationships/hyperlink" Target="https://www.gem.wiki/Guangxi_Guigang_Iron_and_Steel_Group_Co.,_Ltd._plant" TargetMode="External"/><Relationship Id="rId684" Type="http://schemas.openxmlformats.org/officeDocument/2006/relationships/hyperlink" Target="https://www.gem.wiki/%E5%BC%A0%E5%AE%B6%E6%B8%AF%E8%8D%A3%E7%9B%9B%E7%89%B9%E9%92%A2%E6%9C%89%E9%99%90%E5%85%AC%E5%8F%B8" TargetMode="External"/><Relationship Id="rId1035" Type="http://schemas.openxmlformats.org/officeDocument/2006/relationships/hyperlink" Target="https://www.gem.wiki/%E5%9B%9B%E5%B7%9D%E7%9C%81%E8%BE%BE%E5%B7%9E%E9%92%A2%E9%93%81%E9%9B%86%E5%9B%A2%E6%9C%89%E9%99%90%E8%B4%A3%E4%BB%BB%E5%85%AC%E5%8F%B8" TargetMode="External"/><Relationship Id="rId683" Type="http://schemas.openxmlformats.org/officeDocument/2006/relationships/hyperlink" Target="https://www.gem.wiki/%E6%B1%9F%E9%98%B4%E5%B8%82%E8%A5%BF%E5%9F%8E%E9%92%A2%E9%93%81%E6%9C%89%E9%99%90%E5%85%AC%E5%8F%B8" TargetMode="External"/><Relationship Id="rId1036" Type="http://schemas.openxmlformats.org/officeDocument/2006/relationships/hyperlink" Target="https://www.gem.wiki/%E5%9B%9B%E5%B7%9D%E9%9B%85%E5%AE%89%E5%AE%89%E5%B1%B1%E9%92%A2%E9%93%81%E6%9C%89%E9%99%90%E5%85%AC%E5%8F%B8" TargetMode="External"/><Relationship Id="rId1026" Type="http://schemas.openxmlformats.org/officeDocument/2006/relationships/hyperlink" Target="https://www.gem.wiki/%E6%B3%B8%E5%B7%9E%E9%91%AB%E9%98%B3%E9%92%92%E9%92%9B%E9%92%A2%E9%93%81%E6%9C%89%E9%99%90%E5%85%AC%E5%8F%B8" TargetMode="External"/><Relationship Id="rId1027" Type="http://schemas.openxmlformats.org/officeDocument/2006/relationships/hyperlink" Target="https://www.gem.wiki/Pangang_Group_Jiangyou_Changcheng_Special_Steel_Co.,_Ltd._plant" TargetMode="External"/><Relationship Id="rId1028" Type="http://schemas.openxmlformats.org/officeDocument/2006/relationships/hyperlink" Target="https://www.gem.wiki/%E6%94%80%E9%92%A2%E9%9B%86%E5%9B%A2%E6%B1%9F%E6%B2%B9%E9%95%BF%E5%9F%8E%E7%89%B9%E6%AE%8A%E9%92%A2%E6%9C%89%E9%99%90%E5%85%AC%E5%8F%B8" TargetMode="External"/><Relationship Id="rId1029" Type="http://schemas.openxmlformats.org/officeDocument/2006/relationships/hyperlink" Target="https://www.gem.wiki/Chengyu_Vanadium_%26_Titanium_Technology_Co.,_Ltd._steel_plant" TargetMode="External"/><Relationship Id="rId679" Type="http://schemas.openxmlformats.org/officeDocument/2006/relationships/hyperlink" Target="https://www.gem.wiki/%E6%B1%9F%E9%98%B4%E5%85%B4%E6%BE%84%E7%89%B9%E7%A7%8D%E9%92%A2%E9%93%81%E6%9C%89%E9%99%90%E5%85%AC%E5%8F%B8" TargetMode="External"/><Relationship Id="rId678" Type="http://schemas.openxmlformats.org/officeDocument/2006/relationships/hyperlink" Target="https://www.gem.wiki/Jiangyin_Xingcheng_Special_Steel_Works_Co.,_Ltd._plant" TargetMode="External"/><Relationship Id="rId677" Type="http://schemas.openxmlformats.org/officeDocument/2006/relationships/hyperlink" Target="https://www.gem.wiki/%E6%B1%9F%E9%98%B4%E5%85%B4%E6%BE%84%E7%89%B9%E7%A7%8D%E9%92%A2%E9%93%81%E6%9C%89%E9%99%90%E5%85%AC%E5%8F%B8" TargetMode="External"/><Relationship Id="rId676" Type="http://schemas.openxmlformats.org/officeDocument/2006/relationships/hyperlink" Target="https://www.gem.wiki/Jiangyin_Xingcheng_Special_Steel_Works_Co.,_Ltd._plant" TargetMode="External"/><Relationship Id="rId671" Type="http://schemas.openxmlformats.org/officeDocument/2006/relationships/hyperlink" Target="https://www.gem.wiki/%E6%B1%9F%E8%8B%8F%E6%B2%99%E9%92%A2%E9%9B%86%E5%9B%A2%E6%B7%AE%E9%92%A2%E7%89%B9%E9%92%A2%E8%82%A1%E4%BB%BD%E6%9C%89%E9%99%90%E5%85%AC%E5%8F%B8" TargetMode="External"/><Relationship Id="rId670" Type="http://schemas.openxmlformats.org/officeDocument/2006/relationships/hyperlink" Target="https://www.gem.wiki/Jiangsu_Shagang_Group_Huaigang_Special_Steel_Co.,_Ltd._plant" TargetMode="External"/><Relationship Id="rId1020" Type="http://schemas.openxmlformats.org/officeDocument/2006/relationships/hyperlink" Target="https://www.gem.wiki/%E5%9B%9B%E5%B7%9D%E7%9B%9B%E6%B3%89%E9%92%A2%E9%93%81%E9%9B%86%E5%9B%A2%E6%9C%89%E9%99%90%E5%85%AC%E5%8F%B8" TargetMode="External"/><Relationship Id="rId1021" Type="http://schemas.openxmlformats.org/officeDocument/2006/relationships/hyperlink" Target="https://www.gem.wiki/Sichuan_Gangchen_Stainless_Steel_Co.,_Ltd._plant" TargetMode="External"/><Relationship Id="rId675" Type="http://schemas.openxmlformats.org/officeDocument/2006/relationships/hyperlink" Target="https://www.gem.wiki/%E6%B1%9F%E9%98%B4%E5%85%B4%E6%BE%84%E7%89%B9%E7%A7%8D%E9%92%A2%E9%93%81%E6%9C%89%E9%99%90%E5%85%AC%E5%8F%B8" TargetMode="External"/><Relationship Id="rId1022" Type="http://schemas.openxmlformats.org/officeDocument/2006/relationships/hyperlink" Target="https://www.gem.wiki/%E5%9B%9B%E5%B7%9D%E7%BD%A1%E5%AE%B8%E4%B8%8D%E9%94%88%E9%92%A2%E6%9C%89%E9%99%90%E8%B4%A3%E4%BB%BB%E5%85%AC%E5%8F%B8" TargetMode="External"/><Relationship Id="rId674" Type="http://schemas.openxmlformats.org/officeDocument/2006/relationships/hyperlink" Target="https://www.gem.wiki/Jiangyin_Xingcheng_Special_Steel_Works_Co.,_Ltd._plant" TargetMode="External"/><Relationship Id="rId1023" Type="http://schemas.openxmlformats.org/officeDocument/2006/relationships/hyperlink" Target="https://www.gem.wiki/Pangang_Group_Xichang_Steel_and_Vanadium_Co.,_Ltd._plant" TargetMode="External"/><Relationship Id="rId673" Type="http://schemas.openxmlformats.org/officeDocument/2006/relationships/hyperlink" Target="https://www.gem.wiki/%E6%B1%9F%E8%8B%8F%E6%B2%99%E9%92%A2%E9%9B%86%E5%9B%A2%E6%B7%AE%E9%92%A2%E7%89%B9%E9%92%A2%E8%82%A1%E4%BB%BD%E6%9C%89%E9%99%90%E5%85%AC%E5%8F%B8" TargetMode="External"/><Relationship Id="rId1024" Type="http://schemas.openxmlformats.org/officeDocument/2006/relationships/hyperlink" Target="https://www.gem.wiki/%E6%94%80%E9%92%A2%E9%9B%86%E5%9B%A2%E8%A5%BF%E6%98%8C%E9%92%A2%E9%92%92%E6%9C%89%E9%99%90%E5%85%AC%E5%8F%B8" TargetMode="External"/><Relationship Id="rId672" Type="http://schemas.openxmlformats.org/officeDocument/2006/relationships/hyperlink" Target="https://www.gem.wiki/Jiangsu_Shagang_Group_Huaigang_Special_Steel_Co.,_Ltd._plant" TargetMode="External"/><Relationship Id="rId1025" Type="http://schemas.openxmlformats.org/officeDocument/2006/relationships/hyperlink" Target="https://www.gem.wiki/Luzhou_Xinyang_Vanadium_Titanium_Steel_Co.,_Ltd._plant" TargetMode="External"/><Relationship Id="rId190" Type="http://schemas.openxmlformats.org/officeDocument/2006/relationships/hyperlink" Target="https://www.gem.wiki/Guangxi_Shenglong_Metallurgical_Co.,_Ltd._steel_plant" TargetMode="External"/><Relationship Id="rId194" Type="http://schemas.openxmlformats.org/officeDocument/2006/relationships/hyperlink" Target="https://www.gem.wiki/Guangxi_Iron_and_Steel_Group_Co.,_Ltd._plant" TargetMode="External"/><Relationship Id="rId193" Type="http://schemas.openxmlformats.org/officeDocument/2006/relationships/hyperlink" Target="https://www.gem.wiki/%E5%B9%BF%E8%A5%BF%E7%9B%9B%E9%9A%86%E5%86%B6%E9%87%91%E6%9C%89%E9%99%90%E5%85%AC%E5%8F%B8" TargetMode="External"/><Relationship Id="rId192" Type="http://schemas.openxmlformats.org/officeDocument/2006/relationships/hyperlink" Target="https://www.gem.wiki/Guangxi_Shenglong_Metallurgical_Co.,_Ltd._steel_plant" TargetMode="External"/><Relationship Id="rId191" Type="http://schemas.openxmlformats.org/officeDocument/2006/relationships/hyperlink" Target="https://www.gem.wiki/%E5%B9%BF%E8%A5%BF%E7%9B%9B%E9%9A%86%E5%86%B6%E9%87%91%E6%9C%89%E9%99%90%E5%85%AC%E5%8F%B8" TargetMode="External"/><Relationship Id="rId187" Type="http://schemas.openxmlformats.org/officeDocument/2006/relationships/hyperlink" Target="https://www.gem.wiki/%E7%8F%A0%E6%B5%B7%E7%B2%A4%E8%A3%95%E4%B8%B0%E9%92%A2%E9%93%81%E6%9C%89%E9%99%90%E5%85%AC%E5%8F%B8" TargetMode="External"/><Relationship Id="rId186" Type="http://schemas.openxmlformats.org/officeDocument/2006/relationships/hyperlink" Target="https://www.gem.wiki/Zhuhai_Yueyufeng_Iron_%26_Steel_Co.,_Ltd._plant" TargetMode="External"/><Relationship Id="rId185" Type="http://schemas.openxmlformats.org/officeDocument/2006/relationships/hyperlink" Target="https://www.gem.wiki/%E5%AE%9D%E9%92%A2%E6%B9%9B%E6%B1%9F%E9%92%A2%E9%93%81%E6%9C%89%E9%99%90%E5%85%AC%E5%8F%B8" TargetMode="External"/><Relationship Id="rId184" Type="http://schemas.openxmlformats.org/officeDocument/2006/relationships/hyperlink" Target="https://www.gem.wiki/Baosteel_Zhanjiang_Iron_%26_Steel_Co.,_Ltd._plant" TargetMode="External"/><Relationship Id="rId189" Type="http://schemas.openxmlformats.org/officeDocument/2006/relationships/hyperlink" Target="https://www.gem.wiki/%E5%B9%BF%E8%A5%BF%E5%8C%97%E6%B8%AF%E6%96%B0%E6%9D%90%E6%96%99%E6%9C%89%E9%99%90%E5%85%AC%E5%8F%B8" TargetMode="External"/><Relationship Id="rId188" Type="http://schemas.openxmlformats.org/officeDocument/2006/relationships/hyperlink" Target="https://www.gem.wiki/Guangxi_Beigang_New_Material_Co.,_Ltd._plant" TargetMode="External"/><Relationship Id="rId183" Type="http://schemas.openxmlformats.org/officeDocument/2006/relationships/hyperlink" Target="https://www.gem.wiki/%E5%AE%9D%E9%92%A2%E6%B9%9B%E6%B1%9F%E9%92%A2%E9%93%81%E6%9C%89%E9%99%90%E5%85%AC%E5%8F%B8" TargetMode="External"/><Relationship Id="rId182" Type="http://schemas.openxmlformats.org/officeDocument/2006/relationships/hyperlink" Target="https://www.gem.wiki/Baosteel_Zhanjiang_Iron_%26_Steel_Co.,_Ltd._plant" TargetMode="External"/><Relationship Id="rId181" Type="http://schemas.openxmlformats.org/officeDocument/2006/relationships/hyperlink" Target="https://www.gem.wiki/%E5%B9%BF%E4%B8%9C%E5%8D%97%E6%96%B9%E4%B8%9C%E6%B5%B7%E9%92%A2%E9%93%81%E6%9C%89%E9%99%90%E5%85%AC%E5%8F%B8" TargetMode="External"/><Relationship Id="rId180" Type="http://schemas.openxmlformats.org/officeDocument/2006/relationships/hyperlink" Target="https://www.gem.wiki/Guangdong_Nanfang_Donghai_Iron_and_Steel_Co.,_Ltd._plant" TargetMode="External"/><Relationship Id="rId176" Type="http://schemas.openxmlformats.org/officeDocument/2006/relationships/hyperlink" Target="https://www.gem.wiki/Guangdong_Jinshenglan_Metallurgical_Technology_Co.,_Ltd._plant" TargetMode="External"/><Relationship Id="rId175" Type="http://schemas.openxmlformats.org/officeDocument/2006/relationships/hyperlink" Target="https://www.gem.wiki/%E5%B9%BF%E4%B8%9C%E9%87%91%E6%99%9F%E5%85%B0%E5%86%B6%E9%87%91%E7%A7%91%E6%8A%80%E6%9C%89%E9%99%90%E5%85%AC%E5%8F%B8" TargetMode="External"/><Relationship Id="rId174" Type="http://schemas.openxmlformats.org/officeDocument/2006/relationships/hyperlink" Target="https://www.gem.wiki/Guangdong_Jinshenglan_Metallurgical_Technology_Co.,_Ltd._plant" TargetMode="External"/><Relationship Id="rId173" Type="http://schemas.openxmlformats.org/officeDocument/2006/relationships/hyperlink" Target="https://www.gem.wiki/%E5%B9%BF%E4%B8%9C%E6%96%B0%E5%85%B4%E9%93%B8%E7%AE%A1%E6%9C%89%E9%99%90%E5%85%AC%E5%8F%B8" TargetMode="External"/><Relationship Id="rId179" Type="http://schemas.openxmlformats.org/officeDocument/2006/relationships/hyperlink" Target="https://www.gem.wiki/%E5%B9%BF%E4%B8%9C%E9%87%91%E6%99%9F%E5%85%B0%E5%86%B6%E9%87%91%E7%A7%91%E6%8A%80%E6%9C%89%E9%99%90%E5%85%AC%E5%8F%B8" TargetMode="External"/><Relationship Id="rId178" Type="http://schemas.openxmlformats.org/officeDocument/2006/relationships/hyperlink" Target="https://www.gem.wiki/Guangdong_Jinshenglan_Metallurgical_Technology_Co.,_Ltd._plant" TargetMode="External"/><Relationship Id="rId177" Type="http://schemas.openxmlformats.org/officeDocument/2006/relationships/hyperlink" Target="https://www.gem.wiki/%E5%B9%BF%E4%B8%9C%E9%87%91%E6%99%9F%E5%85%B0%E5%86%B6%E9%87%91%E7%A7%91%E6%8A%80%E6%9C%89%E9%99%90%E5%85%AC%E5%8F%B8" TargetMode="External"/><Relationship Id="rId1910" Type="http://schemas.openxmlformats.org/officeDocument/2006/relationships/hyperlink" Target="https://www.gem.wiki/Cleveland-Cliffs_Indiana_Harbor_steel_plant" TargetMode="External"/><Relationship Id="rId1911" Type="http://schemas.openxmlformats.org/officeDocument/2006/relationships/hyperlink" Target="https://www.gem.wiki/U.S._Steel_Gary_Works" TargetMode="External"/><Relationship Id="rId1912" Type="http://schemas.openxmlformats.org/officeDocument/2006/relationships/hyperlink" Target="https://www.gem.wiki/Steel_Dynamics_Engineered_Bar_Products_steel_plant" TargetMode="External"/><Relationship Id="rId1913" Type="http://schemas.openxmlformats.org/officeDocument/2006/relationships/hyperlink" Target="https://www.gem.wiki/NLMK_Indiana_Steel_Plant" TargetMode="External"/><Relationship Id="rId1914" Type="http://schemas.openxmlformats.org/officeDocument/2006/relationships/hyperlink" Target="https://www.gem.wiki/SSAB_Americas_Iowa_steel_plant" TargetMode="External"/><Relationship Id="rId1915" Type="http://schemas.openxmlformats.org/officeDocument/2006/relationships/hyperlink" Target="https://www.gem.wiki/Nucor_Steel_Brandenburg_plant" TargetMode="External"/><Relationship Id="rId1916" Type="http://schemas.openxmlformats.org/officeDocument/2006/relationships/hyperlink" Target="https://www.gem.wiki/North_American_Stainless_steel_plant" TargetMode="External"/><Relationship Id="rId1917" Type="http://schemas.openxmlformats.org/officeDocument/2006/relationships/hyperlink" Target="https://www.gem.wiki/Nucor_Steel_Gallatin_plant" TargetMode="External"/><Relationship Id="rId1918" Type="http://schemas.openxmlformats.org/officeDocument/2006/relationships/hyperlink" Target="https://www.gem.wiki/Nucor_Steel_Gallatin_plant" TargetMode="External"/><Relationship Id="rId1919" Type="http://schemas.openxmlformats.org/officeDocument/2006/relationships/hyperlink" Target="https://www.gem.wiki/Nucor_Steel_Louisiana" TargetMode="External"/><Relationship Id="rId1900" Type="http://schemas.openxmlformats.org/officeDocument/2006/relationships/hyperlink" Target="https://www.gem.wiki/Nucor_Steel_Kankakee_plant" TargetMode="External"/><Relationship Id="rId1901" Type="http://schemas.openxmlformats.org/officeDocument/2006/relationships/hyperlink" Target="https://www.gem.wiki/Finkl_Steel_Chicago_plant" TargetMode="External"/><Relationship Id="rId1902" Type="http://schemas.openxmlformats.org/officeDocument/2006/relationships/hyperlink" Target="https://www.gem.wiki/U.S._Steel_Granite_City_Works" TargetMode="External"/><Relationship Id="rId1903" Type="http://schemas.openxmlformats.org/officeDocument/2006/relationships/hyperlink" Target="https://www.gem.wiki/Liberty_Steel_%26_Wire_Peoria_plant" TargetMode="External"/><Relationship Id="rId1904" Type="http://schemas.openxmlformats.org/officeDocument/2006/relationships/hyperlink" Target="https://www.gem.wiki/Cleveland-Cliffs_Riverdale_steel_plant" TargetMode="External"/><Relationship Id="rId1905" Type="http://schemas.openxmlformats.org/officeDocument/2006/relationships/hyperlink" Target="https://www.gem.wiki/Leggett_%26_Platt_Sterling_Steel_plant" TargetMode="External"/><Relationship Id="rId1906" Type="http://schemas.openxmlformats.org/officeDocument/2006/relationships/hyperlink" Target="https://www.gem.wiki/ArcelorMittal_Burns_Harbor_steel_plant" TargetMode="External"/><Relationship Id="rId1907" Type="http://schemas.openxmlformats.org/officeDocument/2006/relationships/hyperlink" Target="https://www.gem.wiki/Steel_Dynamics_Butler_plant" TargetMode="External"/><Relationship Id="rId1908" Type="http://schemas.openxmlformats.org/officeDocument/2006/relationships/hyperlink" Target="https://www.gem.wiki/Steel_Dynamics_Columbia_City_plant" TargetMode="External"/><Relationship Id="rId1909" Type="http://schemas.openxmlformats.org/officeDocument/2006/relationships/hyperlink" Target="https://www.gem.wiki/Nucor_Steel_Crawfordsville_plant" TargetMode="External"/><Relationship Id="rId198" Type="http://schemas.openxmlformats.org/officeDocument/2006/relationships/hyperlink" Target="https://www.gem.wiki/Fangchenggang_Jinxi_Steel_Technology_Co.,_Ltd.plant" TargetMode="External"/><Relationship Id="rId197" Type="http://schemas.openxmlformats.org/officeDocument/2006/relationships/hyperlink" Target="https://www.gem.wiki/%E5%B9%BF%E8%A5%BF%E9%92%A2%E9%93%81%E9%9B%86%E5%9B%A2%E6%9C%89%E9%99%90%E5%85%AC%E5%8F%B8" TargetMode="External"/><Relationship Id="rId196" Type="http://schemas.openxmlformats.org/officeDocument/2006/relationships/hyperlink" Target="https://www.gem.wiki/Guangxi_Iron_and_Steel_Group_Co.,_Ltd._plant" TargetMode="External"/><Relationship Id="rId195" Type="http://schemas.openxmlformats.org/officeDocument/2006/relationships/hyperlink" Target="https://www.gem.wiki/%E5%B9%BF%E8%A5%BF%E9%92%A2%E9%93%81%E9%9B%86%E5%9B%A2%E6%9C%89%E9%99%90%E5%85%AC%E5%8F%B8" TargetMode="External"/><Relationship Id="rId199" Type="http://schemas.openxmlformats.org/officeDocument/2006/relationships/hyperlink" Target="https://www.gem.wiki/%E9%98%B2%E5%9F%8E%E6%B8%AF%E6%B4%A5%E8%A5%BF%E5%9E%8B%E9%92%A2%E7%A7%91%E6%8A%80%E6%9C%89%E9%99%90%E5%85%AC%E5%8F%B8" TargetMode="External"/><Relationship Id="rId150" Type="http://schemas.openxmlformats.org/officeDocument/2006/relationships/hyperlink" Target="https://www.gem.wiki/Jiugang_Group_Yuzhong_Iron_%26_Steel_Co.,_Ltd._plant" TargetMode="External"/><Relationship Id="rId149" Type="http://schemas.openxmlformats.org/officeDocument/2006/relationships/hyperlink" Target="https://www.gem.wiki/%E7%94%98%E8%82%83%E9%85%92%E9%92%A2%E9%9B%86%E5%9B%A2%E5%AE%8F%E5%85%B4%E9%92%A2%E9%93%81%E8%82%A1%E4%BB%BD%E6%9C%89%E9%99%90%E5%85%AC%E5%8F%B8" TargetMode="External"/><Relationship Id="rId148" Type="http://schemas.openxmlformats.org/officeDocument/2006/relationships/hyperlink" Target="https://www.gem.wiki/Gansu_Jiu_Steel_Group_Hongxing_Iron_and_Steel_Co.,_Ltd._plant" TargetMode="External"/><Relationship Id="rId1090" Type="http://schemas.openxmlformats.org/officeDocument/2006/relationships/hyperlink" Target="https://www.gem.wiki/%E6%AD%A6%E9%92%A2%E9%9B%86%E5%9B%A2%E6%98%86%E6%98%8E%E9%92%A2%E9%93%81%E8%82%A1%E4%BB%BD%E6%9C%89%E9%99%90%E5%85%AC%E5%8F%B8%E5%AE%89%E5%AE%81%E5%88%86%E5%85%AC%E5%8F%B8" TargetMode="External"/><Relationship Id="rId1091" Type="http://schemas.openxmlformats.org/officeDocument/2006/relationships/hyperlink" Target="https://www.gem.wiki/WISCO_Group_Kunming_Steel_Co.,_Ltd._New_District_Branch_plant" TargetMode="External"/><Relationship Id="rId1092" Type="http://schemas.openxmlformats.org/officeDocument/2006/relationships/hyperlink" Target="https://www.gem.wiki/%E6%AD%A6%E9%92%A2%E9%9B%86%E5%9B%A2%E6%98%86%E6%98%8E%E9%92%A2%E9%93%81%E8%82%A1%E4%BB%BD%E6%9C%89%E9%99%90%E5%85%AC%E5%8F%B8%E6%96%B0%E5%8C%BA%E5%88%86%E5%85%AC%E5%8F%B8" TargetMode="External"/><Relationship Id="rId1093" Type="http://schemas.openxmlformats.org/officeDocument/2006/relationships/hyperlink" Target="https://www.gem.wiki/Yunnan_Jingye_Steel_Co.,_Ltd._plant" TargetMode="External"/><Relationship Id="rId1094" Type="http://schemas.openxmlformats.org/officeDocument/2006/relationships/hyperlink" Target="https://www.gem.wiki/%E4%BA%91%E5%8D%97%E6%95%AC%E4%B8%9A%E9%92%A2%E9%93%81%E6%9C%89%E9%99%90%E5%85%AC%E5%8F%B8" TargetMode="External"/><Relationship Id="rId143" Type="http://schemas.openxmlformats.org/officeDocument/2006/relationships/hyperlink" Target="https://www.gem.wiki/%E7%A6%8F%E5%BB%BA%E4%B8%89%E5%AE%9D%E9%92%A2%E9%93%81%E6%9C%89%E9%99%90%E5%85%AC%E5%8F%B8" TargetMode="External"/><Relationship Id="rId1095" Type="http://schemas.openxmlformats.org/officeDocument/2006/relationships/hyperlink" Target="https://www.gem.wiki/Yunnan_Tiangao_Nickel_Alloy_Co.,_Ltd._plant" TargetMode="External"/><Relationship Id="rId142" Type="http://schemas.openxmlformats.org/officeDocument/2006/relationships/hyperlink" Target="https://www.gem.wiki/Fujian_Sanbao_Iron_and_Steel_Co.,_Ltd._plant" TargetMode="External"/><Relationship Id="rId1096" Type="http://schemas.openxmlformats.org/officeDocument/2006/relationships/hyperlink" Target="https://www.gem.wiki/%E4%BA%91%E5%8D%97%E5%A4%A9%E9%AB%98%E9%95%8D%E4%B8%9A%E6%9C%89%E9%99%90%E5%85%AC%E5%8F%B8" TargetMode="External"/><Relationship Id="rId141" Type="http://schemas.openxmlformats.org/officeDocument/2006/relationships/hyperlink" Target="https://www.gem.wiki/%E7%A6%8F%E5%BB%BA%E4%B8%89%E5%AE%9D%E9%92%A2%E9%93%81%E6%9C%89%E9%99%90%E5%85%AC%E5%8F%B8" TargetMode="External"/><Relationship Id="rId1097" Type="http://schemas.openxmlformats.org/officeDocument/2006/relationships/hyperlink" Target="https://www.gem.wiki/Yunnan_Tiangao_Nickel_Alloy_Co.,_Ltd._plant" TargetMode="External"/><Relationship Id="rId140" Type="http://schemas.openxmlformats.org/officeDocument/2006/relationships/hyperlink" Target="https://www.gem.wiki/Fujian_Sanbao_Iron_and_Steel_Co.,_Ltd._plant" TargetMode="External"/><Relationship Id="rId1098" Type="http://schemas.openxmlformats.org/officeDocument/2006/relationships/hyperlink" Target="https://www.gem.wiki/%E4%BA%91%E5%8D%97%E5%A4%A9%E9%AB%98%E9%95%8D%E4%B8%9A%E6%9C%89%E9%99%90%E5%85%AC%E5%8F%B8" TargetMode="External"/><Relationship Id="rId147" Type="http://schemas.openxmlformats.org/officeDocument/2006/relationships/hyperlink" Target="https://www.gem.wiki/%E7%94%98%E8%82%83%E9%85%92%E9%92%A2%E9%9B%86%E5%9B%A2%E5%AE%8F%E5%85%B4%E9%92%A2%E9%93%81%E8%82%A1%E4%BB%BD%E6%9C%89%E9%99%90%E5%85%AC%E5%8F%B8" TargetMode="External"/><Relationship Id="rId1099" Type="http://schemas.openxmlformats.org/officeDocument/2006/relationships/hyperlink" Target="https://www.gem.wiki/Yunnan_Qujing_Iron_and_Steel_Group_Yanggang_Iron_and_Steel_Co.,_Ltd._plant" TargetMode="External"/><Relationship Id="rId146" Type="http://schemas.openxmlformats.org/officeDocument/2006/relationships/hyperlink" Target="https://www.gem.wiki/Gansu_Jiu_Steel_Group_Hongxing_Iron_and_Steel_Co.,_Ltd._plant" TargetMode="External"/><Relationship Id="rId145" Type="http://schemas.openxmlformats.org/officeDocument/2006/relationships/hyperlink" Target="https://www.gem.wiki/%E7%A6%8F%E5%BB%BA%E7%A6%8F%E6%AC%A3%E7%89%B9%E6%AE%8A%E9%92%A2%E6%9C%89%E9%99%90%E5%85%AC%E5%8F%B8" TargetMode="External"/><Relationship Id="rId144" Type="http://schemas.openxmlformats.org/officeDocument/2006/relationships/hyperlink" Target="https://www.gem.wiki/Fujian_Fuxin_Special_Steel_Co.,_Ltd._plant" TargetMode="External"/><Relationship Id="rId139" Type="http://schemas.openxmlformats.org/officeDocument/2006/relationships/hyperlink" Target="https://www.gem.wiki/%E7%A6%8F%E5%BB%BA%E4%B8%89%E5%AE%9D%E9%92%A2%E9%93%81%E6%9C%89%E9%99%90%E5%85%AC%E5%8F%B8" TargetMode="External"/><Relationship Id="rId138" Type="http://schemas.openxmlformats.org/officeDocument/2006/relationships/hyperlink" Target="https://www.gem.wiki/Fujian_Sanbao_Iron_and_Steel_Co.,_Ltd._plant" TargetMode="External"/><Relationship Id="rId137" Type="http://schemas.openxmlformats.org/officeDocument/2006/relationships/hyperlink" Target="https://www.gem.wiki/%E7%A6%8F%E5%BB%BA%E4%B8%89%E9%92%A2%E9%97%BD%E5%85%89%E8%82%A1%E4%BB%BD%E6%9C%89%E9%99%90%E5%85%AC%E5%8F%B8" TargetMode="External"/><Relationship Id="rId1080" Type="http://schemas.openxmlformats.org/officeDocument/2006/relationships/hyperlink" Target="https://www.gem.wiki/%E6%96%B0%E7%96%86%E6%98%86%E7%8E%89%E9%92%A2%E9%93%81%E6%9C%89%E9%99%90%E5%85%AC%E5%8F%B8" TargetMode="External"/><Relationship Id="rId1081" Type="http://schemas.openxmlformats.org/officeDocument/2006/relationships/hyperlink" Target="https://www.gem.wiki/Xinjiang_Yili_Iron_and_Steel_Co.,_Ltd._plant" TargetMode="External"/><Relationship Id="rId1082" Type="http://schemas.openxmlformats.org/officeDocument/2006/relationships/hyperlink" Target="https://www.gem.wiki/%E6%96%B0%E7%96%86%E4%BC%8A%E7%8A%81%E9%92%A2%E9%93%81%E6%9C%89%E9%99%90%E5%85%AC%E5%8F%B8" TargetMode="External"/><Relationship Id="rId1083" Type="http://schemas.openxmlformats.org/officeDocument/2006/relationships/hyperlink" Target="https://www.gem.wiki/Baosteel_Group_Xinjiang_Bayi_Iron_%26_Steel_Co.,_Ltd._plant" TargetMode="External"/><Relationship Id="rId132" Type="http://schemas.openxmlformats.org/officeDocument/2006/relationships/hyperlink" Target="https://www.gem.wiki/Sansteel_Minguang_Co.,_Ltd._Fujian_plant" TargetMode="External"/><Relationship Id="rId1084" Type="http://schemas.openxmlformats.org/officeDocument/2006/relationships/hyperlink" Target="https://www.gem.wiki/%E5%AE%9D%E9%92%A2%E9%9B%86%E5%9B%A2%E6%96%B0%E7%96%86%E5%85%AB%E2%80%94%E9%92%A2%E9%93%81%E6%9C%89%E9%99%90%E5%85%AC%E5%8F%B8" TargetMode="External"/><Relationship Id="rId131" Type="http://schemas.openxmlformats.org/officeDocument/2006/relationships/hyperlink" Target="https://www.gem.wiki/%E7%A6%8F%E5%BB%BA%E6%B3%89%E5%B7%9E%E9%97%BD%E5%85%89%E9%92%A2%E9%93%81%E6%9C%89%E9%99%90%E8%B4%A3%E4%BB%BB%E5%85%AC%E5%8F%B8" TargetMode="External"/><Relationship Id="rId1085" Type="http://schemas.openxmlformats.org/officeDocument/2006/relationships/hyperlink" Target="https://www.gem.wiki/Yunnan_Desheng_Iron_and_Steel_Co.,_Ltd._plant" TargetMode="External"/><Relationship Id="rId130" Type="http://schemas.openxmlformats.org/officeDocument/2006/relationships/hyperlink" Target="https://www.gem.wiki/Fujian_Quanzhou_Minguang_Iron_and_Steel_Co.,_Ltd._plant" TargetMode="External"/><Relationship Id="rId1086" Type="http://schemas.openxmlformats.org/officeDocument/2006/relationships/hyperlink" Target="https://www.gem.wiki/%E4%BA%91%E5%8D%97%E5%BE%B7%E8%83%9C%E9%92%A2%E9%93%81%E6%9C%89%E9%99%90%E5%85%AC%E5%8F%B8" TargetMode="External"/><Relationship Id="rId1087" Type="http://schemas.openxmlformats.org/officeDocument/2006/relationships/hyperlink" Target="https://www.gem.wiki/WISCO_Group_Kunming_Steel_Co.,_Ltd._Honghe_Iron_and_Steel_Company_plant" TargetMode="External"/><Relationship Id="rId136" Type="http://schemas.openxmlformats.org/officeDocument/2006/relationships/hyperlink" Target="https://www.gem.wiki/Sansteel_Minguang_Co.,_Ltd._Fujian_plant" TargetMode="External"/><Relationship Id="rId1088" Type="http://schemas.openxmlformats.org/officeDocument/2006/relationships/hyperlink" Target="https://www.gem.wiki/%E6%AD%A6%E9%92%A2%E9%9B%86%E5%9B%A2%E6%98%86%E6%98%8E%E9%92%A2%E9%93%81%E8%82%A1%E4%BB%BD%E6%9C%89%E9%99%90%E5%85%AC%E5%8F%B8%E7%BA%A2%E6%B2%B3%E9%92%A2%E9%93%81%E5%85%AC%E5%8F%B8" TargetMode="External"/><Relationship Id="rId135" Type="http://schemas.openxmlformats.org/officeDocument/2006/relationships/hyperlink" Target="https://www.gem.wiki/%E7%A6%8F%E5%BB%BA%E4%B8%89%E9%92%A2%E9%97%BD%E5%85%89%E8%82%A1%E4%BB%BD%E6%9C%89%E9%99%90%E5%85%AC%E5%8F%B8" TargetMode="External"/><Relationship Id="rId1089" Type="http://schemas.openxmlformats.org/officeDocument/2006/relationships/hyperlink" Target="https://www.gem.wiki/WISCO_Group_Kunming_Steel_Co.,_Ltd._Anning_Branch_plant" TargetMode="External"/><Relationship Id="rId134" Type="http://schemas.openxmlformats.org/officeDocument/2006/relationships/hyperlink" Target="https://www.gem.wiki/Sansteel_Minguang_Co.,_Ltd._Fujian_plant" TargetMode="External"/><Relationship Id="rId133" Type="http://schemas.openxmlformats.org/officeDocument/2006/relationships/hyperlink" Target="https://www.gem.wiki/%E7%A6%8F%E5%BB%BA%E4%B8%89%E9%92%A2%E9%97%BD%E5%85%89%E8%82%A1%E4%BB%BD%E6%9C%89%E9%99%90%E5%85%AC%E5%8F%B8" TargetMode="External"/><Relationship Id="rId172" Type="http://schemas.openxmlformats.org/officeDocument/2006/relationships/hyperlink" Target="https://www.gem.wiki/GuangDong_Xinxing_Ductile_Iron_Pipes_Co.,_Ltd._plant" TargetMode="External"/><Relationship Id="rId171" Type="http://schemas.openxmlformats.org/officeDocument/2006/relationships/hyperlink" Target="https://www.gem.wiki/%E9%98%B3%E6%98%A5%E6%96%B0%E9%92%A2%E9%93%81%E6%9C%89%E9%99%90%E8%B4%A3%E4%BB%BB%E5%85%AC%E5%8F%B8" TargetMode="External"/><Relationship Id="rId170" Type="http://schemas.openxmlformats.org/officeDocument/2006/relationships/hyperlink" Target="https://www.gem.wiki/Yangchun_New_Steel_Co.,_Ltd._plant" TargetMode="External"/><Relationship Id="rId165" Type="http://schemas.openxmlformats.org/officeDocument/2006/relationships/hyperlink" Target="https://www.gem.wiki/%E5%B9%BF%E4%B8%9C%E6%95%AC%E4%B8%9A%E9%92%A2%E9%93%81%E6%9C%89%E9%99%90%E8%B4%A3%E4%BB%BB%E5%85%AC%E5%8F%B8" TargetMode="External"/><Relationship Id="rId164" Type="http://schemas.openxmlformats.org/officeDocument/2006/relationships/hyperlink" Target="https://www.gem.wiki/Guangdong_Jingye_Steel_Co.,_Ltd._plant" TargetMode="External"/><Relationship Id="rId163" Type="http://schemas.openxmlformats.org/officeDocument/2006/relationships/hyperlink" Target="https://www.gem.wiki/%E5%92%8C%E5%B9%B3%E5%8E%BF%E7%B2%B5%E6%B7%B1%E9%92%A2%E5%AE%9E%E4%B8%9A%E6%9C%89%E9%99%90%E5%85%AC%E5%8F%B8" TargetMode="External"/><Relationship Id="rId162" Type="http://schemas.openxmlformats.org/officeDocument/2006/relationships/hyperlink" Target="https://www.gem.wiki/Heping_Yueshen_Steel_Industry_Co.,_Ltd._plant" TargetMode="External"/><Relationship Id="rId169" Type="http://schemas.openxmlformats.org/officeDocument/2006/relationships/hyperlink" Target="https://www.gem.wiki/%E5%B9%BF%E4%B8%9C%E5%B9%BF%E9%9D%92%E9%87%91%E5%B1%9E%E7%A7%91%E6%8A%80%E6%9C%89%E9%99%90%E5%85%AC%E5%8F%B8" TargetMode="External"/><Relationship Id="rId168" Type="http://schemas.openxmlformats.org/officeDocument/2006/relationships/hyperlink" Target="https://www.gem.wiki/Guangdong_Guangqing_Metal_Technology_Co.,_Ltd._steel_plant" TargetMode="External"/><Relationship Id="rId167" Type="http://schemas.openxmlformats.org/officeDocument/2006/relationships/hyperlink" Target="https://www.gem.wiki/%E5%B9%BF%E4%B8%9C%E9%9F%B6%E9%92%A2%E6%9D%BE%E5%B1%B1%E8%82%A1%E4%BB%BD%E6%9C%89%E9%99%90%E5%85%AC%E5%8F%B8" TargetMode="External"/><Relationship Id="rId166" Type="http://schemas.openxmlformats.org/officeDocument/2006/relationships/hyperlink" Target="https://www.gem.wiki/SGIS_Songshan_Co.,Ltd." TargetMode="External"/><Relationship Id="rId161" Type="http://schemas.openxmlformats.org/officeDocument/2006/relationships/hyperlink" Target="https://www.gem.wiki/%E6%B2%B3%E6%BA%90%E5%BE%B7%E6%B6%A6%E9%92%A2%E9%93%81%E6%9C%89%E9%99%90%E5%85%AC%E5%8F%B8" TargetMode="External"/><Relationship Id="rId160" Type="http://schemas.openxmlformats.org/officeDocument/2006/relationships/hyperlink" Target="https://www.gem.wiki/Heyuan_Derun_Steel_Co.,_Ltd._plant" TargetMode="External"/><Relationship Id="rId159" Type="http://schemas.openxmlformats.org/officeDocument/2006/relationships/hyperlink" Target="https://www.gem.wiki/%E6%B2%B3%E6%BA%90%E5%BE%B7%E6%B6%A6%E9%92%A2%E9%93%81%E6%9C%89%E9%99%90%E5%85%AC%E5%8F%B8" TargetMode="External"/><Relationship Id="rId154" Type="http://schemas.openxmlformats.org/officeDocument/2006/relationships/hyperlink" Target="https://www.gem.wiki/Lanxin_Steel_Group_Co.,_Ltd._plant" TargetMode="External"/><Relationship Id="rId153" Type="http://schemas.openxmlformats.org/officeDocument/2006/relationships/hyperlink" Target="https://www.gem.wiki/%E5%85%B0%E9%91%AB%E9%92%A2%E9%93%81%E9%9B%86%E5%9B%A2%E6%9C%89%E9%99%90%E5%85%AC%E5%8F%B8" TargetMode="External"/><Relationship Id="rId152" Type="http://schemas.openxmlformats.org/officeDocument/2006/relationships/hyperlink" Target="https://www.gem.wiki/Lanxin_Steel_Group_Co.,_Ltd._plant" TargetMode="External"/><Relationship Id="rId151" Type="http://schemas.openxmlformats.org/officeDocument/2006/relationships/hyperlink" Target="https://www.gem.wiki/%E9%85%92%E9%92%A2%E9%9B%86%E5%9B%A2%E6%A6%86%E4%B8%AD%E9%92%A2%E9%93%81%E6%9C%89%E9%99%90%E8%B4%A3%E4%BB%BB%E5%85%AC%E5%8F%B8" TargetMode="External"/><Relationship Id="rId158" Type="http://schemas.openxmlformats.org/officeDocument/2006/relationships/hyperlink" Target="https://www.gem.wiki/Heyuan_Derun_Steel_Co.,_Ltd._plant" TargetMode="External"/><Relationship Id="rId157" Type="http://schemas.openxmlformats.org/officeDocument/2006/relationships/hyperlink" Target="https://www.gem.wiki/%E9%9E%8D%E9%92%A2%E8%81%94%E4%BC%97%EF%BC%88%E5%B9%BF%E5%B7%9E%EF%BC%89%E4%B8%8D%E9%94%88%E9%92%A2%E6%9C%89%E9%99%90%E5%85%AC%E5%8F%B8" TargetMode="External"/><Relationship Id="rId156" Type="http://schemas.openxmlformats.org/officeDocument/2006/relationships/hyperlink" Target="https://www.gem.wiki/Angang_Lianzhong_(Guangzhou)_Stainless_Steel_Co.,_Ltd._plant" TargetMode="External"/><Relationship Id="rId155" Type="http://schemas.openxmlformats.org/officeDocument/2006/relationships/hyperlink" Target="https://www.gem.wiki/%E5%85%B0%E9%91%AB%E9%92%A2%E9%93%81%E9%9B%86%E5%9B%A2%E6%9C%89%E9%99%90%E5%85%AC%E5%8F%B8" TargetMode="External"/><Relationship Id="rId1961" Type="http://schemas.openxmlformats.org/officeDocument/2006/relationships/hyperlink" Target="https://www.gem.wiki/Steel_Dynamics_Roanoke_steel_plant" TargetMode="External"/><Relationship Id="rId1962" Type="http://schemas.openxmlformats.org/officeDocument/2006/relationships/hyperlink" Target="https://www.gem.wiki/Nucor_Steel_Seattle_plant" TargetMode="External"/><Relationship Id="rId1963" Type="http://schemas.openxmlformats.org/officeDocument/2006/relationships/hyperlink" Target="https://www.gem.wiki/Charter_Steel_Saukville_plant" TargetMode="External"/><Relationship Id="rId1964" Type="http://schemas.openxmlformats.org/officeDocument/2006/relationships/drawing" Target="../drawings/drawing2.xml"/><Relationship Id="rId1965" Type="http://schemas.openxmlformats.org/officeDocument/2006/relationships/vmlDrawing" Target="../drawings/vmlDrawing1.vml"/><Relationship Id="rId1960" Type="http://schemas.openxmlformats.org/officeDocument/2006/relationships/hyperlink" Target="https://www.gem.wiki/Gerdau_Petersburg_Steel_Mill" TargetMode="External"/><Relationship Id="rId1510" Type="http://schemas.openxmlformats.org/officeDocument/2006/relationships/hyperlink" Target="https://www.gem.wiki/%D0%9B%D0%B8%D1%82%D0%B5%D0%B9%D0%BD%D0%BE-%D0%BF%D1%80%D0%BE%D0%BA%D0%B0%D1%82%D0%BD%D1%8B%D0%B9_%D0%BA%D0%BE%D0%BC%D0%BF%D0%BB%D0%B5%D0%BA%D1%81_%D0%9E%D0%9C%D0%9A-%D0%A1%D1%82%D0%B0%D0%BB%D1%8C" TargetMode="External"/><Relationship Id="rId1511" Type="http://schemas.openxmlformats.org/officeDocument/2006/relationships/hyperlink" Target="https://www.gem.wiki/Metalloinvest_Ural_Steel_plant" TargetMode="External"/><Relationship Id="rId1512" Type="http://schemas.openxmlformats.org/officeDocument/2006/relationships/hyperlink" Target="https://www.gem.wiki/%D0%9C%D0%B5%D1%82%D0%B0%D0%BB%D0%BB%D1%83%D1%80%D0%B3%D0%B8%D1%87%D0%B5%D1%81%D0%BA%D0%B8%D0%B9_%D0%B7%D0%B0%D0%B2%D0%BE%D0%B4_%D0%A3%D1%80%D0%B0%D0%BB%D1%8C%D1%81%D0%BA%D0%B0%D1%8F_%D0%A1%D1%82%D0%B0%D0%BB%D1%8C" TargetMode="External"/><Relationship Id="rId1513" Type="http://schemas.openxmlformats.org/officeDocument/2006/relationships/hyperlink" Target="https://www.gem.wiki/Novotroitskaya_Ural_Steel_power_station" TargetMode="External"/><Relationship Id="rId1514" Type="http://schemas.openxmlformats.org/officeDocument/2006/relationships/hyperlink" Target="https://www.gem.wiki/Metalloinvest_Ural_Steel_plant" TargetMode="External"/><Relationship Id="rId1515" Type="http://schemas.openxmlformats.org/officeDocument/2006/relationships/hyperlink" Target="https://www.gem.wiki/%D0%9C%D0%B5%D1%82%D0%B0%D0%BB%D0%BB%D1%83%D1%80%D0%B3%D0%B8%D1%87%D0%B5%D1%81%D0%BA%D0%B8%D0%B9_%D0%B7%D0%B0%D0%B2%D0%BE%D0%B4_%D0%A3%D1%80%D0%B0%D0%BB%D1%8C%D1%81%D0%BA%D0%B0%D1%8F_%D0%A1%D1%82%D0%B0%D0%BB%D1%8C" TargetMode="External"/><Relationship Id="rId1516" Type="http://schemas.openxmlformats.org/officeDocument/2006/relationships/hyperlink" Target="https://www.gem.wiki/Novotroitskaya_Ural_Steel_power_station" TargetMode="External"/><Relationship Id="rId1517" Type="http://schemas.openxmlformats.org/officeDocument/2006/relationships/hyperlink" Target="https://www.gem.wiki/Kamsky_Metallurgical_Works_TEMPO" TargetMode="External"/><Relationship Id="rId1518" Type="http://schemas.openxmlformats.org/officeDocument/2006/relationships/hyperlink" Target="https://www.gem.wiki/%D0%9A%D0%B0%D0%BC%D1%81%D0%BA%D0%B8%D0%B9_%D0%BC%D0%B5%D1%82%D0%B0%D0%BB%D0%BB%D1%83%D1%80%D0%B3%D0%B8%D1%87%D0%B5%D1%81%D0%BA%D0%B8%D0%B9_%D0%BA%D0%BE%D0%BC%D0%B1%D0%B8%D0%BD%D0%B0%D1%82_%D0%A2%D0%AD%D0%9C%D0%9F%D0%9E" TargetMode="External"/><Relationship Id="rId1519" Type="http://schemas.openxmlformats.org/officeDocument/2006/relationships/hyperlink" Target="https://www.gem.wiki/TMK_Taganrog_Metallurgical_Plant" TargetMode="External"/><Relationship Id="rId1500" Type="http://schemas.openxmlformats.org/officeDocument/2006/relationships/hyperlink" Target="https://www.gem.wiki/%D0%9C%D0%B5%D1%82%D0%B0%D0%BB%D0%BB%D1%83%D1%80%D0%B3%D0%B8%D1%87%D0%B5%D1%81%D0%BA%D0%B8%D0%B9_%D0%B7%D0%B0%D0%B2%D0%BE%D0%B4_%D0%90%D0%BC%D1%83%D1%80%D1%81%D1%82%D0%B0%D0%BB%D1%8C" TargetMode="External"/><Relationship Id="rId1501" Type="http://schemas.openxmlformats.org/officeDocument/2006/relationships/hyperlink" Target="https://www.gem.wiki/Abinsk_Electric_Steel_Works" TargetMode="External"/><Relationship Id="rId1502" Type="http://schemas.openxmlformats.org/officeDocument/2006/relationships/hyperlink" Target="https://www.gem.wiki/%D0%90%D0%B1%D0%B8%D0%BD%D1%81%D0%BA%D0%B8%D0%B9_%D0%AD%D0%BB%D0%B5%D0%BA%D1%82%D1%80%D0%BE%D0%9C%D0%B5%D1%82%D0%B0%D0%BB%D0%BB%D1%83%D1%80%D0%B3%D0%B8%D1%87%D0%B5%D1%81%D0%BA%D0%B8%D0%B9_%D0%B7%D0%B0%D0%B2%D0%BE%D0%B4" TargetMode="External"/><Relationship Id="rId1503" Type="http://schemas.openxmlformats.org/officeDocument/2006/relationships/hyperlink" Target="https://www.gem.wiki/Mikhailovsky_HBI_plant" TargetMode="External"/><Relationship Id="rId1504" Type="http://schemas.openxmlformats.org/officeDocument/2006/relationships/hyperlink" Target="https://www.gem.wiki/%D0%9C%D0%B8%D1%85%D0%B0%D0%B9%D0%BB%D0%BE%D0%B2%D1%81%D0%BA%D0%B8%D0%B9_%D0%93%D0%91%D0%96" TargetMode="External"/><Relationship Id="rId1505" Type="http://schemas.openxmlformats.org/officeDocument/2006/relationships/hyperlink" Target="https://www.gem.wiki/NLMK_Lipetsk_steel_plant" TargetMode="External"/><Relationship Id="rId1506" Type="http://schemas.openxmlformats.org/officeDocument/2006/relationships/hyperlink" Target="https://www.gem.wiki/%D0%9D%D0%BE%D0%B2%D0%BE%D0%BB%D0%B8%D0%BF%D0%B5%D1%86%D0%BA%D0%B8%D0%B9_%D0%BC%D0%B5%D1%82%D0%B0%D0%BB%D0%BB%D1%83%D1%80%D0%B3%D0%B8%D1%87%D0%B5%D1%81%D0%BA%D0%B8%D0%B9_%D0%BA%D0%BE%D0%BC%D0%B1%D0%B8%D0%BD%D0%B0%D1%82" TargetMode="External"/><Relationship Id="rId1507" Type="http://schemas.openxmlformats.org/officeDocument/2006/relationships/hyperlink" Target="https://www.gem.wiki/OMK_Ecolant_steel_plant" TargetMode="External"/><Relationship Id="rId1508" Type="http://schemas.openxmlformats.org/officeDocument/2006/relationships/hyperlink" Target="https://www.gem.wiki/%D0%9C%D0%B5%D1%82%D0%B0%D0%BB%D0%BB%D1%83%D1%80%D0%B3%D0%B8%D1%87%D0%B5%D1%81%D0%BA%D0%B8%D0%B9_%D0%B7%D0%B0%D0%B2%D0%BE%D0%B4_%D0%AD%D0%BA%D0%BE%D0%BB%D0%B0%D0%BD%D1%82" TargetMode="External"/><Relationship Id="rId1509" Type="http://schemas.openxmlformats.org/officeDocument/2006/relationships/hyperlink" Target="https://www.gem.wiki/OMK_Vyksa_Casting_and_Rolling_Complex" TargetMode="External"/><Relationship Id="rId1930" Type="http://schemas.openxmlformats.org/officeDocument/2006/relationships/hyperlink" Target="https://www.gem.wiki/Timken_Faircrest_steel_plant" TargetMode="External"/><Relationship Id="rId1931" Type="http://schemas.openxmlformats.org/officeDocument/2006/relationships/hyperlink" Target="https://www.gem.wiki/Cleveland-Cliffs_Cleveland_steel_plant" TargetMode="External"/><Relationship Id="rId1932" Type="http://schemas.openxmlformats.org/officeDocument/2006/relationships/hyperlink" Target="https://www.gem.wiki/Charter_Steel_Cleveland_plant" TargetMode="External"/><Relationship Id="rId1933" Type="http://schemas.openxmlformats.org/officeDocument/2006/relationships/hyperlink" Target="https://www.gem.wiki/North_Star_BlueScope_Steel_plant" TargetMode="External"/><Relationship Id="rId1934" Type="http://schemas.openxmlformats.org/officeDocument/2006/relationships/hyperlink" Target="https://www.gem.wiki/North_Star_BlueScope_Steel_plant" TargetMode="External"/><Relationship Id="rId1935" Type="http://schemas.openxmlformats.org/officeDocument/2006/relationships/hyperlink" Target="https://www.gem.wiki/Republic_Steel_Lorain_plant" TargetMode="External"/><Relationship Id="rId1936" Type="http://schemas.openxmlformats.org/officeDocument/2006/relationships/hyperlink" Target="https://www.gem.wiki/Cleveland-Cliffs_Mansfield_Works" TargetMode="External"/><Relationship Id="rId1937" Type="http://schemas.openxmlformats.org/officeDocument/2006/relationships/hyperlink" Target="https://www.gem.wiki/Cleveland-Cliffs_Middletown_steel_plant" TargetMode="External"/><Relationship Id="rId1938" Type="http://schemas.openxmlformats.org/officeDocument/2006/relationships/hyperlink" Target="https://www.gem.wiki/JSW_Steel_USA_Ohio_plant" TargetMode="External"/><Relationship Id="rId1939" Type="http://schemas.openxmlformats.org/officeDocument/2006/relationships/hyperlink" Target="https://www.gem.wiki/Cleveland-Cliffs_Toledo_DRI_plant" TargetMode="External"/><Relationship Id="rId1920" Type="http://schemas.openxmlformats.org/officeDocument/2006/relationships/hyperlink" Target="https://www.gem.wiki/Cleveland-Cliffs_Dearborn_steel_plant" TargetMode="External"/><Relationship Id="rId1921" Type="http://schemas.openxmlformats.org/officeDocument/2006/relationships/hyperlink" Target="https://www.gem.wiki/U.S._Steel_Great_Lakes_Works" TargetMode="External"/><Relationship Id="rId1922" Type="http://schemas.openxmlformats.org/officeDocument/2006/relationships/hyperlink" Target="https://www.gem.wiki/Gerdau_Monroe_steel_plant" TargetMode="External"/><Relationship Id="rId1923" Type="http://schemas.openxmlformats.org/officeDocument/2006/relationships/hyperlink" Target="https://www.gem.wiki/Gerdau_Saint_Paul_steel_plant" TargetMode="External"/><Relationship Id="rId1924" Type="http://schemas.openxmlformats.org/officeDocument/2006/relationships/hyperlink" Target="https://www.gem.wiki/Steel_Dynamics_Columbus_plant" TargetMode="External"/><Relationship Id="rId1925" Type="http://schemas.openxmlformats.org/officeDocument/2006/relationships/hyperlink" Target="https://www.gem.wiki/Nucor_Steel_Norfolk_plant" TargetMode="External"/><Relationship Id="rId1926" Type="http://schemas.openxmlformats.org/officeDocument/2006/relationships/hyperlink" Target="https://www.gem.wiki/CMC_Steel_New_Jersey_plant" TargetMode="External"/><Relationship Id="rId1927" Type="http://schemas.openxmlformats.org/officeDocument/2006/relationships/hyperlink" Target="https://www.gem.wiki/Nucor_Steel_Hertford_plant" TargetMode="External"/><Relationship Id="rId1928" Type="http://schemas.openxmlformats.org/officeDocument/2006/relationships/hyperlink" Target="https://www.gem.wiki/Republic_Steel_Canton_plant" TargetMode="External"/><Relationship Id="rId1929" Type="http://schemas.openxmlformats.org/officeDocument/2006/relationships/hyperlink" Target="https://www.gem.wiki/Timken_Harrison_steel_plant" TargetMode="External"/><Relationship Id="rId1950" Type="http://schemas.openxmlformats.org/officeDocument/2006/relationships/hyperlink" Target="https://www.gem.wiki/CMC_Tennessee_steel_plant" TargetMode="External"/><Relationship Id="rId1951" Type="http://schemas.openxmlformats.org/officeDocument/2006/relationships/hyperlink" Target="https://www.gem.wiki/Nucor_Steel_Memphis_plant" TargetMode="External"/><Relationship Id="rId1952" Type="http://schemas.openxmlformats.org/officeDocument/2006/relationships/hyperlink" Target="https://www.gem.wiki/Optimus_Steel_Beaumont_plant" TargetMode="External"/><Relationship Id="rId1953" Type="http://schemas.openxmlformats.org/officeDocument/2006/relationships/hyperlink" Target="https://www.gem.wiki/Nucor_Steel_Jewett_plant" TargetMode="External"/><Relationship Id="rId1954" Type="http://schemas.openxmlformats.org/officeDocument/2006/relationships/hyperlink" Target="https://www.gem.wiki/Gerdau_Midlothian_Steel_Mill" TargetMode="External"/><Relationship Id="rId1955" Type="http://schemas.openxmlformats.org/officeDocument/2006/relationships/hyperlink" Target="https://www.gem.wiki/Voestalpine_Texas_DRI_plant" TargetMode="External"/><Relationship Id="rId1956" Type="http://schemas.openxmlformats.org/officeDocument/2006/relationships/hyperlink" Target="https://www.gem.wiki/CMC_Steel_Texas_plant" TargetMode="External"/><Relationship Id="rId1957" Type="http://schemas.openxmlformats.org/officeDocument/2006/relationships/hyperlink" Target="https://www.gem.wiki/Steel_Dynamics_Sinton_plant" TargetMode="External"/><Relationship Id="rId1958" Type="http://schemas.openxmlformats.org/officeDocument/2006/relationships/hyperlink" Target="https://www.gem.wiki/BlueScope_Steel_EAF_plant" TargetMode="External"/><Relationship Id="rId1959" Type="http://schemas.openxmlformats.org/officeDocument/2006/relationships/hyperlink" Target="https://www.gem.wiki/Nucor_Steel_Plymouth_plant" TargetMode="External"/><Relationship Id="rId1940" Type="http://schemas.openxmlformats.org/officeDocument/2006/relationships/hyperlink" Target="https://www.gem.wiki/Vallourec_Star_Youngstown_steel_plant" TargetMode="External"/><Relationship Id="rId1941" Type="http://schemas.openxmlformats.org/officeDocument/2006/relationships/hyperlink" Target="https://www.gem.wiki/Cascade_Steel_Rolling_Mills" TargetMode="External"/><Relationship Id="rId1942" Type="http://schemas.openxmlformats.org/officeDocument/2006/relationships/hyperlink" Target="https://www.gem.wiki/U.S._Steel_Edgar_Thomson_Plant" TargetMode="External"/><Relationship Id="rId1943" Type="http://schemas.openxmlformats.org/officeDocument/2006/relationships/hyperlink" Target="https://www.gem.wiki/Cleveland-Cliffs_Coatesville_steel_plant" TargetMode="External"/><Relationship Id="rId1944" Type="http://schemas.openxmlformats.org/officeDocument/2006/relationships/hyperlink" Target="https://www.gem.wiki/Cleveland-Cliffs_Butler_steel_plant" TargetMode="External"/><Relationship Id="rId1945" Type="http://schemas.openxmlformats.org/officeDocument/2006/relationships/hyperlink" Target="https://www.gem.wiki/Cleveland-Cliffs_Steelton_steel_plant" TargetMode="External"/><Relationship Id="rId1946" Type="http://schemas.openxmlformats.org/officeDocument/2006/relationships/hyperlink" Target="https://www.gem.wiki/CMC_South_Carolina_steel_plant" TargetMode="External"/><Relationship Id="rId1947" Type="http://schemas.openxmlformats.org/officeDocument/2006/relationships/hyperlink" Target="https://www.gem.wiki/Nucor_Steel_Darlington_plant" TargetMode="External"/><Relationship Id="rId1948" Type="http://schemas.openxmlformats.org/officeDocument/2006/relationships/hyperlink" Target="https://www.gem.wiki/Liberty_Steel_Georgetown_plant" TargetMode="External"/><Relationship Id="rId1949" Type="http://schemas.openxmlformats.org/officeDocument/2006/relationships/hyperlink" Target="https://www.gem.wiki/Nucor_Steel_Berkeley_plant" TargetMode="External"/><Relationship Id="rId1576" Type="http://schemas.openxmlformats.org/officeDocument/2006/relationships/hyperlink" Target="https://www.gem.wiki/ArcelorMittal_Dunkerque_steel_plant" TargetMode="External"/><Relationship Id="rId1577" Type="http://schemas.openxmlformats.org/officeDocument/2006/relationships/hyperlink" Target="https://www.gem.wiki/ArcelorMittal_Dunkerque_steel_plant" TargetMode="External"/><Relationship Id="rId1578" Type="http://schemas.openxmlformats.org/officeDocument/2006/relationships/hyperlink" Target="https://www.gem.wiki/ArcelorMittal_Dunkerque_steel_plant" TargetMode="External"/><Relationship Id="rId1579" Type="http://schemas.openxmlformats.org/officeDocument/2006/relationships/hyperlink" Target="https://www.gem.wiki/Saarstahl_Ascoval_Saint-Saulve_steel_plant" TargetMode="External"/><Relationship Id="rId509" Type="http://schemas.openxmlformats.org/officeDocument/2006/relationships/hyperlink" Target="https://www.gem.wiki/%E5%AE%89%E9%98%B3%E9%92%A2%E9%93%81%E8%82%A1%E4%BB%BD%E6%9C%89%E9%99%90%E5%85%AC%E5%8F%B8" TargetMode="External"/><Relationship Id="rId508" Type="http://schemas.openxmlformats.org/officeDocument/2006/relationships/hyperlink" Target="https://www.gem.wiki/Anyang_Iron_%26_Steel_Co.,_Ltd._plant" TargetMode="External"/><Relationship Id="rId503" Type="http://schemas.openxmlformats.org/officeDocument/2006/relationships/hyperlink" Target="https://www.gem.wiki/%E5%BB%BA%E9%BE%99%E5%8C%97%E6%BB%A1%E7%89%B9%E6%AE%8A%E9%92%A2%E6%9C%89%E9%99%90%E8%B4%A3%E4%BB%BB%E5%85%AC%E5%8F%B8" TargetMode="External"/><Relationship Id="rId987" Type="http://schemas.openxmlformats.org/officeDocument/2006/relationships/hyperlink" Target="https://www.gem.wiki/Shanxi_Zhongyang_Iron_and_Steel_Co.,_Ltd._plant" TargetMode="External"/><Relationship Id="rId502" Type="http://schemas.openxmlformats.org/officeDocument/2006/relationships/hyperlink" Target="https://www.gem.wiki/Jianlong_Beiman_Special_Steel_Co.,_Ltd._plant" TargetMode="External"/><Relationship Id="rId986" Type="http://schemas.openxmlformats.org/officeDocument/2006/relationships/hyperlink" Target="https://www.gem.wiki/%E5%B1%B1%E8%A5%BF%E5%8D%8E%E5%BC%BA%E9%92%A2%E9%93%81%E6%9C%89%E9%99%90%E5%85%AC%E5%8F%B8" TargetMode="External"/><Relationship Id="rId501" Type="http://schemas.openxmlformats.org/officeDocument/2006/relationships/hyperlink" Target="https://www.gem.wiki/%E5%BB%BA%E9%BE%99%E9%98%BF%E5%9F%8E%E9%92%A2%E9%93%81%E6%9C%89%E9%99%90%E5%85%AC%E5%8F%B8" TargetMode="External"/><Relationship Id="rId985" Type="http://schemas.openxmlformats.org/officeDocument/2006/relationships/hyperlink" Target="https://www.gem.wiki/Shanxi_Huaqiang_Iron_and_Steel_Co.,_Ltd._plant" TargetMode="External"/><Relationship Id="rId500" Type="http://schemas.openxmlformats.org/officeDocument/2006/relationships/hyperlink" Target="https://www.gem.wiki/Jianglong_Acheng_Iron_%26_Steel_Co.,_Ltd." TargetMode="External"/><Relationship Id="rId984" Type="http://schemas.openxmlformats.org/officeDocument/2006/relationships/hyperlink" Target="https://www.gem.wiki/%E5%B1%B1%E8%A5%BF%E6%99%8B%E5%8D%97%E9%92%A2%E9%93%81%E9%9B%86%E5%9B%A2%E6%9C%89%E9%99%90%E5%85%AC%E5%8F%B8" TargetMode="External"/><Relationship Id="rId507" Type="http://schemas.openxmlformats.org/officeDocument/2006/relationships/hyperlink" Target="https://www.gem.wiki/%E5%BB%BA%E9%BE%99%E8%A5%BF%E6%9E%97%E9%92%A2%E9%93%81%E9%9B%86%E5%9B%A2%E6%9C%89%E9%99%90%E5%85%AC%E5%8F%B8" TargetMode="External"/><Relationship Id="rId506" Type="http://schemas.openxmlformats.org/officeDocument/2006/relationships/hyperlink" Target="https://www.gem.wiki/Jianlong_Xilin_Iron_and_Steel_Co.,_Ltd." TargetMode="External"/><Relationship Id="rId505" Type="http://schemas.openxmlformats.org/officeDocument/2006/relationships/hyperlink" Target="https://www.gem.wiki/%E9%BB%91%E9%BE%99%E6%B1%9F%E5%BB%BA%E9%BE%99%E9%92%A2%E9%93%81%E6%9C%89%E9%99%90%E5%85%AC%E5%8F%B8" TargetMode="External"/><Relationship Id="rId989" Type="http://schemas.openxmlformats.org/officeDocument/2006/relationships/hyperlink" Target="https://www.gem.wiki/Wenshui_Haiwei_Steel_Co.,_Ltd._plant" TargetMode="External"/><Relationship Id="rId504" Type="http://schemas.openxmlformats.org/officeDocument/2006/relationships/hyperlink" Target="https://www.gem.wiki/Heilongjiang_Jianlong_Iron_and_Steel_Co.,_Ltd._plant" TargetMode="External"/><Relationship Id="rId988" Type="http://schemas.openxmlformats.org/officeDocument/2006/relationships/hyperlink" Target="https://www.gem.wiki/%E5%B1%B1%E8%A5%BF%E4%B8%AD%E9%98%B3%E9%92%A2%E9%93%81%E6%9C%89%E9%99%90%E5%85%AC%E5%8F%B8" TargetMode="External"/><Relationship Id="rId1570" Type="http://schemas.openxmlformats.org/officeDocument/2006/relationships/hyperlink" Target="https://www.gem.wiki/Outokumpu_Tornio_steel_plant" TargetMode="External"/><Relationship Id="rId1571" Type="http://schemas.openxmlformats.org/officeDocument/2006/relationships/hyperlink" Target="https://www.gem.wiki/SSAB_Raahe_steel_plant" TargetMode="External"/><Relationship Id="rId983" Type="http://schemas.openxmlformats.org/officeDocument/2006/relationships/hyperlink" Target="https://www.gem.wiki/Shanxi_Jinnan_Iron_and_Steel_Group_Co.,_Ltd._plant" TargetMode="External"/><Relationship Id="rId1572" Type="http://schemas.openxmlformats.org/officeDocument/2006/relationships/hyperlink" Target="https://www.gem.wiki/SSAB_Raahe_steel_plant" TargetMode="External"/><Relationship Id="rId982" Type="http://schemas.openxmlformats.org/officeDocument/2006/relationships/hyperlink" Target="https://www.gem.wiki/%E5%B1%B1%E8%A5%BF%E6%99%8B%E5%8D%97%E9%92%A2%E9%93%81%E9%9B%86%E5%9B%A2%E6%9C%89%E9%99%90%E5%85%AC%E5%8F%B8" TargetMode="External"/><Relationship Id="rId1573" Type="http://schemas.openxmlformats.org/officeDocument/2006/relationships/hyperlink" Target="https://www.gem.wiki/SSAB_Raahe_steel_plant" TargetMode="External"/><Relationship Id="rId981" Type="http://schemas.openxmlformats.org/officeDocument/2006/relationships/hyperlink" Target="https://www.gem.wiki/Shanxi_Jinnan_Iron_and_Steel_Group_Co.,_Ltd._plant" TargetMode="External"/><Relationship Id="rId1574" Type="http://schemas.openxmlformats.org/officeDocument/2006/relationships/hyperlink" Target="https://www.gem.wiki/ArcelorMittal_Florange_steel_plant" TargetMode="External"/><Relationship Id="rId980" Type="http://schemas.openxmlformats.org/officeDocument/2006/relationships/hyperlink" Target="https://www.gem.wiki/%E5%B1%B1%E8%A5%BF%E6%99%8B%E5%8D%97%E9%92%A2%E9%93%81%E9%9B%86%E5%9B%A2%E6%9C%89%E9%99%90%E5%85%AC%E5%8F%B8" TargetMode="External"/><Relationship Id="rId1575" Type="http://schemas.openxmlformats.org/officeDocument/2006/relationships/hyperlink" Target="https://www.gem.wiki/Riva_Sam_Neuves-Maisons_steel_plant" TargetMode="External"/><Relationship Id="rId1565" Type="http://schemas.openxmlformats.org/officeDocument/2006/relationships/hyperlink" Target="https://www.gem.wiki/GFG_Liberty_Ostrava_steel_plant" TargetMode="External"/><Relationship Id="rId1566" Type="http://schemas.openxmlformats.org/officeDocument/2006/relationships/hyperlink" Target="https://www.gem.wiki/GFG_Liberty_Ostrava_steel_plant" TargetMode="External"/><Relationship Id="rId1567" Type="http://schemas.openxmlformats.org/officeDocument/2006/relationships/hyperlink" Target="https://www.gem.wiki/GFG_Liberty_Ostrava_steel_plant" TargetMode="External"/><Relationship Id="rId1568" Type="http://schemas.openxmlformats.org/officeDocument/2006/relationships/hyperlink" Target="https://www.gem.wiki/TZMS_T%C5%99ineck%C3%A9_%C5%BEelez%C3%A1rny_Trinec_steel_plant" TargetMode="External"/><Relationship Id="rId1569" Type="http://schemas.openxmlformats.org/officeDocument/2006/relationships/hyperlink" Target="https://www.gem.wiki/Ovako_Imatra_steel_plant" TargetMode="External"/><Relationship Id="rId976" Type="http://schemas.openxmlformats.org/officeDocument/2006/relationships/hyperlink" Target="https://www.gem.wiki/%E8%A5%84%E6%B1%BE%E5%8E%BF%E6%96%B0%E9%87%91%E5%B1%B1%E7%89%B9%E9%92%A2%E6%9C%89%E9%99%90%E5%85%AC%E5%8F%B8" TargetMode="External"/><Relationship Id="rId975" Type="http://schemas.openxmlformats.org/officeDocument/2006/relationships/hyperlink" Target="https://www.gem.wiki/Xiangfen_County_Xinjinshan_Special_Steel_Co.,_Ltd._plant" TargetMode="External"/><Relationship Id="rId974" Type="http://schemas.openxmlformats.org/officeDocument/2006/relationships/hyperlink" Target="https://www.gem.wiki/%E8%A5%84%E6%B1%BE%E5%8E%BF%E6%96%B0%E9%87%91%E5%B1%B1%E7%89%B9%E9%92%A2%E6%9C%89%E9%99%90%E5%85%AC%E5%8F%B8" TargetMode="External"/><Relationship Id="rId973" Type="http://schemas.openxmlformats.org/officeDocument/2006/relationships/hyperlink" Target="https://www.gem.wiki/Xiangfen_County_Xinjinshan_Special_Steel_Co.,_Ltd._plant" TargetMode="External"/><Relationship Id="rId979" Type="http://schemas.openxmlformats.org/officeDocument/2006/relationships/hyperlink" Target="https://www.gem.wiki/Shanxi_Jinnan_Iron_and_Steel_Group_Co.,_Ltd._plant" TargetMode="External"/><Relationship Id="rId978" Type="http://schemas.openxmlformats.org/officeDocument/2006/relationships/hyperlink" Target="https://www.gem.wiki/%E5%B1%B1%E8%A5%BF%E5%BB%BA%E9%82%A6%E9%9B%86%E5%9B%A2%E9%93%B8%E9%80%A0%E6%9C%89%E9%99%90%E5%85%AC%E5%8F%B8" TargetMode="External"/><Relationship Id="rId977" Type="http://schemas.openxmlformats.org/officeDocument/2006/relationships/hyperlink" Target="https://www.gem.wiki/Shanxi_Jianbang_Group_Casting_Co.,_Ltd._plant" TargetMode="External"/><Relationship Id="rId1560" Type="http://schemas.openxmlformats.org/officeDocument/2006/relationships/hyperlink" Target="https://www.gem.wiki/ArcelorMittal_Gent_steel_plant" TargetMode="External"/><Relationship Id="rId972" Type="http://schemas.openxmlformats.org/officeDocument/2006/relationships/hyperlink" Target="https://www.gem.wiki/%E5%B1%B1%E8%A5%BF%E4%B8%AD%E5%8D%87%E9%92%A2%E9%93%81%E6%9C%89%E9%99%90%E5%85%AC%E5%8F%B8" TargetMode="External"/><Relationship Id="rId1561" Type="http://schemas.openxmlformats.org/officeDocument/2006/relationships/hyperlink" Target="https://www.gem.wiki/Thy_Marcinelle_Charleroi_steel_plant" TargetMode="External"/><Relationship Id="rId971" Type="http://schemas.openxmlformats.org/officeDocument/2006/relationships/hyperlink" Target="https://www.gem.wiki/Shanxi_Zhongsheng_Iron_and_Steel_Co.,_Ltd._plant" TargetMode="External"/><Relationship Id="rId1562" Type="http://schemas.openxmlformats.org/officeDocument/2006/relationships/hyperlink" Target="https://www.gem.wiki/Aperam_Stainless_Belgium_Ch%C3%A2telet_steel_plant" TargetMode="External"/><Relationship Id="rId970" Type="http://schemas.openxmlformats.org/officeDocument/2006/relationships/hyperlink" Target="https://www.gem.wiki/%E5%B1%B1%E8%A5%BF%E4%B8%AD%E5%8D%87%E9%92%A2%E9%93%81%E6%9C%89%E9%99%90%E5%85%AC%E5%8F%B8" TargetMode="External"/><Relationship Id="rId1563" Type="http://schemas.openxmlformats.org/officeDocument/2006/relationships/hyperlink" Target="https://www.gem.wiki/ArcelorMittal_Zenica_steel_plant" TargetMode="External"/><Relationship Id="rId1564" Type="http://schemas.openxmlformats.org/officeDocument/2006/relationships/hyperlink" Target="https://www.gem.wiki/Stomana_Industry_Pernik_steel_plant" TargetMode="External"/><Relationship Id="rId1114" Type="http://schemas.openxmlformats.org/officeDocument/2006/relationships/hyperlink" Target="https://www.gem.wiki/%E4%BA%91%E5%8D%97%E7%8E%89%E6%BA%AA%E4%BB%99%E7%A6%8F%E9%92%A2%E9%93%81%EF%BC%88%E9%9B%86%E5%9B%A2%EF%BC%89%E6%9C%89%E9%99%90%E5%85%AC%E5%8F%B8" TargetMode="External"/><Relationship Id="rId1598" Type="http://schemas.openxmlformats.org/officeDocument/2006/relationships/hyperlink" Target="https://www.gem.wiki/ArcelorMittal_Hamburg_steel_plant" TargetMode="External"/><Relationship Id="rId1115" Type="http://schemas.openxmlformats.org/officeDocument/2006/relationships/hyperlink" Target="https://www.gem.wiki/Yunnan_Yuxi_Xianfu_Iron_%26_Steel_(Group)_Co.,_Ltd._plant" TargetMode="External"/><Relationship Id="rId1599" Type="http://schemas.openxmlformats.org/officeDocument/2006/relationships/hyperlink" Target="https://www.gem.wiki/ArcelorMittal_Hamburg_steel_plant" TargetMode="External"/><Relationship Id="rId1116" Type="http://schemas.openxmlformats.org/officeDocument/2006/relationships/hyperlink" Target="https://www.gem.wiki/%E4%BA%91%E5%8D%97%E7%8E%89%E6%BA%AA%E4%BB%99%E7%A6%8F%E9%92%A2%E9%93%81%EF%BC%88%E9%9B%86%E5%9B%A2%EF%BC%89%E6%9C%89%E9%99%90%E5%85%AC%E5%8F%B8" TargetMode="External"/><Relationship Id="rId1117" Type="http://schemas.openxmlformats.org/officeDocument/2006/relationships/hyperlink" Target="https://www.gem.wiki/Yunnan_Yuxi_Xianfu_Iron_%26_Steel_(Group)_Co.,_Ltd._plant" TargetMode="External"/><Relationship Id="rId1118" Type="http://schemas.openxmlformats.org/officeDocument/2006/relationships/hyperlink" Target="https://www.gem.wiki/%E4%BA%91%E5%8D%97%E7%8E%89%E6%BA%AA%E4%BB%99%E7%A6%8F%E9%92%A2%E9%93%81%EF%BC%88%E9%9B%86%E5%9B%A2%EF%BC%89%E6%9C%89%E9%99%90%E5%85%AC%E5%8F%B8" TargetMode="External"/><Relationship Id="rId1119" Type="http://schemas.openxmlformats.org/officeDocument/2006/relationships/hyperlink" Target="https://www.gem.wiki/Yunnan_Yuxi_Xianfu_Iron_%26_Steel_(Group)_Co.,_Ltd._plant" TargetMode="External"/><Relationship Id="rId525" Type="http://schemas.openxmlformats.org/officeDocument/2006/relationships/hyperlink" Target="https://www.gem.wiki/%E6%B2%B3%E5%8D%97%E6%B5%8E%E6%BA%90%E9%92%A2%E9%93%81%EF%BC%88%E9%9B%86%E5%9B%A2%EF%BC%89%E6%9C%89%E9%99%90%E5%85%AC%E5%8F%B8" TargetMode="External"/><Relationship Id="rId524" Type="http://schemas.openxmlformats.org/officeDocument/2006/relationships/hyperlink" Target="https://www.gem.wiki/Henan_Jiyuan_Iron_%26_Steel_(Group)_Co.,_Ltd._plant" TargetMode="External"/><Relationship Id="rId523" Type="http://schemas.openxmlformats.org/officeDocument/2006/relationships/hyperlink" Target="https://www.gem.wiki/%E6%B2%B3%E5%8D%97%E6%98%8C%E6%B3%B0%E4%B8%8D%E9%94%88%E9%92%A2%E6%9D%BF%E6%9C%89%E9%99%90%E5%85%AC%E5%8F%B8" TargetMode="External"/><Relationship Id="rId522" Type="http://schemas.openxmlformats.org/officeDocument/2006/relationships/hyperlink" Target="https://www.gem.wiki/Henan_Changtai_Stainless_Steel_Plate_Co.,_Ltd._plant" TargetMode="External"/><Relationship Id="rId529" Type="http://schemas.openxmlformats.org/officeDocument/2006/relationships/hyperlink" Target="https://www.gem.wiki/%E6%B2%B3%E5%8D%97%E6%B5%8E%E6%BA%90%E9%92%A2%E9%93%81%EF%BC%88%E9%9B%86%E5%9B%A2%EF%BC%89%E6%9C%89%E9%99%90%E5%85%AC%E5%8F%B8" TargetMode="External"/><Relationship Id="rId528" Type="http://schemas.openxmlformats.org/officeDocument/2006/relationships/hyperlink" Target="https://www.gem.wiki/Henan_Jiyuan_Iron_%26_Steel_(Group)_Co.,_Ltd._plant" TargetMode="External"/><Relationship Id="rId527" Type="http://schemas.openxmlformats.org/officeDocument/2006/relationships/hyperlink" Target="https://www.gem.wiki/%E6%B2%B3%E5%8D%97%E6%B5%8E%E6%BA%90%E9%92%A2%E9%93%81%EF%BC%88%E9%9B%86%E5%9B%A2%EF%BC%89%E6%9C%89%E9%99%90%E5%85%AC%E5%8F%B8" TargetMode="External"/><Relationship Id="rId526" Type="http://schemas.openxmlformats.org/officeDocument/2006/relationships/hyperlink" Target="https://www.gem.wiki/Henan_Jiyuan_Iron_%26_Steel_(Group)_Co.,_Ltd._plant" TargetMode="External"/><Relationship Id="rId1590" Type="http://schemas.openxmlformats.org/officeDocument/2006/relationships/hyperlink" Target="https://www.gem.wiki/Riva_Brandenburg_Electric_Steel_Works" TargetMode="External"/><Relationship Id="rId1591" Type="http://schemas.openxmlformats.org/officeDocument/2006/relationships/hyperlink" Target="https://www.gem.wiki/ArcelorMittal_Eisenh%C3%BCttenstadt_steel_plant" TargetMode="External"/><Relationship Id="rId1592" Type="http://schemas.openxmlformats.org/officeDocument/2006/relationships/hyperlink" Target="https://www.gem.wiki/ArcelorMittal_Eisenh%C3%BCttenstadt_steel_plant" TargetMode="External"/><Relationship Id="rId1593" Type="http://schemas.openxmlformats.org/officeDocument/2006/relationships/hyperlink" Target="https://www.gem.wiki/ArcelorMittal_Eisenh%C3%BCttenstadt_steel_plant" TargetMode="External"/><Relationship Id="rId521" Type="http://schemas.openxmlformats.org/officeDocument/2006/relationships/hyperlink" Target="https://www.gem.wiki/%E6%B2%B3%E5%8D%97%E9%91%AB%E9%87%91%E6%B1%87%E4%B8%8D%E9%94%88%E9%92%A2%E4%BA%A7%E4%B8%9A%E6%9C%89%E9%99%90%E5%85%AC%E5%8F%B8" TargetMode="External"/><Relationship Id="rId1110" Type="http://schemas.openxmlformats.org/officeDocument/2006/relationships/hyperlink" Target="https://www.gem.wiki/%E4%BA%91%E5%8D%97%E7%8E%89%E6%BA%AA%E9%92%A2%E9%93%81%E9%9B%86%E5%9B%A2%E7%8E%89%E6%98%86%E9%92%A2%E9%93%81%E6%9C%89%E9%99%90%E5%85%AC%E5%8F%B8" TargetMode="External"/><Relationship Id="rId1594" Type="http://schemas.openxmlformats.org/officeDocument/2006/relationships/hyperlink" Target="https://www.gem.wiki/Riva_Hennigsdorfer_Electric_Steel_Works" TargetMode="External"/><Relationship Id="rId520" Type="http://schemas.openxmlformats.org/officeDocument/2006/relationships/hyperlink" Target="https://www.gem.wiki/Henan_Xinjinhui_Stainless_Steel_Industry_Co.,_Ltd._plant" TargetMode="External"/><Relationship Id="rId1111" Type="http://schemas.openxmlformats.org/officeDocument/2006/relationships/hyperlink" Target="https://www.gem.wiki/Yunnan_Yuxi_Xianfu_Iron_%26_Steel_(Group)_Co.,_Ltd._plant" TargetMode="External"/><Relationship Id="rId1595" Type="http://schemas.openxmlformats.org/officeDocument/2006/relationships/hyperlink" Target="https://www.gem.wiki/ArcelorMittal_Bremen_steel_plant" TargetMode="External"/><Relationship Id="rId1112" Type="http://schemas.openxmlformats.org/officeDocument/2006/relationships/hyperlink" Target="https://www.gem.wiki/%E4%BA%91%E5%8D%97%E7%8E%89%E6%BA%AA%E4%BB%99%E7%A6%8F%E9%92%A2%E9%93%81%EF%BC%88%E9%9B%86%E5%9B%A2%EF%BC%89%E6%9C%89%E9%99%90%E5%85%AC%E5%8F%B8" TargetMode="External"/><Relationship Id="rId1596" Type="http://schemas.openxmlformats.org/officeDocument/2006/relationships/hyperlink" Target="https://www.gem.wiki/ArcelorMittal_Bremen_steel_plant" TargetMode="External"/><Relationship Id="rId1113" Type="http://schemas.openxmlformats.org/officeDocument/2006/relationships/hyperlink" Target="https://www.gem.wiki/Yunnan_Yuxi_Xianfu_Iron_%26_Steel_(Group)_Co.,_Ltd._plant" TargetMode="External"/><Relationship Id="rId1597" Type="http://schemas.openxmlformats.org/officeDocument/2006/relationships/hyperlink" Target="https://www.gem.wiki/ArcelorMittal_Bremen_steel_plant" TargetMode="External"/><Relationship Id="rId1103" Type="http://schemas.openxmlformats.org/officeDocument/2006/relationships/hyperlink" Target="https://www.gem.wiki/Yunnan_Qujing_Iron_and_Steel_Group_Fenghuang_Steel_Co.,_Ltd._plant" TargetMode="External"/><Relationship Id="rId1587" Type="http://schemas.openxmlformats.org/officeDocument/2006/relationships/hyperlink" Target="https://www.gem.wiki/ArcelorMittal_M%C3%A9diterran%C3%A9e_Fos_sur_Mer_steel_plant" TargetMode="External"/><Relationship Id="rId1104" Type="http://schemas.openxmlformats.org/officeDocument/2006/relationships/hyperlink" Target="https://www.gem.wiki/%E4%BA%91%E5%8D%97%E6%9B%B2%E9%9D%96%E9%92%A2%E9%93%81%E9%9B%86%E5%9B%A2%E5%87%A4%E5%87%B0%E9%92%A2%E9%93%81%E6%9C%89%E9%99%90%E5%85%AC%E5%8F%B8" TargetMode="External"/><Relationship Id="rId1588" Type="http://schemas.openxmlformats.org/officeDocument/2006/relationships/hyperlink" Target="https://www.gem.wiki/Kehler_Baden_Steel_Works" TargetMode="External"/><Relationship Id="rId1105" Type="http://schemas.openxmlformats.org/officeDocument/2006/relationships/hyperlink" Target="https://www.gem.wiki/WISCO_Group_Kunming_Steel_Co.,_Ltd._Yuxi_Xinxing_Steel_Company_plant" TargetMode="External"/><Relationship Id="rId1589" Type="http://schemas.openxmlformats.org/officeDocument/2006/relationships/hyperlink" Target="https://www.gem.wiki/Lech_Stahlwerke_Meitingen_steel_plant" TargetMode="External"/><Relationship Id="rId1106" Type="http://schemas.openxmlformats.org/officeDocument/2006/relationships/hyperlink" Target="https://www.gem.wiki/%E6%AD%A6%E9%92%A2%E9%9B%86%E5%9B%A2%E6%98%86%E6%98%8E%E9%92%A2%E9%93%81%E8%82%A1%E4%BB%BD%E6%9C%89%E9%99%90%E5%85%AC%E5%8F%B8%E7%8E%89%E6%BA%AA%E6%96%B0%E5%85%B4%E9%92%A2%E9%93%81%E5%85%AC%E5%8F%B8" TargetMode="External"/><Relationship Id="rId1107" Type="http://schemas.openxmlformats.org/officeDocument/2006/relationships/hyperlink" Target="https://www.gem.wiki/Yunnan_Yuxi_Iron_and_Steel_Group_Yukun_Iron_and_Steel_Co.,_Ltd._plant" TargetMode="External"/><Relationship Id="rId1108" Type="http://schemas.openxmlformats.org/officeDocument/2006/relationships/hyperlink" Target="https://www.gem.wiki/%E4%BA%91%E5%8D%97%E7%8E%89%E6%BA%AA%E9%92%A2%E9%93%81%E9%9B%86%E5%9B%A2%E7%8E%89%E6%98%86%E9%92%A2%E9%93%81%E6%9C%89%E9%99%90%E5%85%AC%E5%8F%B8" TargetMode="External"/><Relationship Id="rId1109" Type="http://schemas.openxmlformats.org/officeDocument/2006/relationships/hyperlink" Target="https://www.gem.wiki/Yunnan_Yuxi_Iron_and_Steel_Group_Yukun_Iron_and_Steel_Co.,_Ltd._plant" TargetMode="External"/><Relationship Id="rId519" Type="http://schemas.openxmlformats.org/officeDocument/2006/relationships/hyperlink" Target="https://www.gem.wiki/%E5%AE%89%E9%98%B3%E6%B1%87%E9%91%AB%E7%89%B9%E9%92%A2%E6%9C%89%E9%99%90%E5%85%AC%E5%8F%B8" TargetMode="External"/><Relationship Id="rId514" Type="http://schemas.openxmlformats.org/officeDocument/2006/relationships/hyperlink" Target="https://www.gem.wiki/Anyang_Xinpu_Steel_Co.,_Ltd._plant" TargetMode="External"/><Relationship Id="rId998" Type="http://schemas.openxmlformats.org/officeDocument/2006/relationships/hyperlink" Target="https://www.gem.wiki/%E5%B1%B1%E8%A5%BF%E7%BE%8E%E9%94%A6%E9%92%A2%E9%93%81%E6%9C%89%E9%99%90%E5%85%AC%E5%8F%B8" TargetMode="External"/><Relationship Id="rId513" Type="http://schemas.openxmlformats.org/officeDocument/2006/relationships/hyperlink" Target="https://www.gem.wiki/%E6%B2%99%E9%92%A2%E9%9B%86%E5%9B%A2%E5%AE%89%E9%98%B3%E6%B0%B8%E5%85%B4%E7%89%B9%E9%92%A2%E6%9C%89%E9%99%90%E5%85%AC%E5%8F%B8" TargetMode="External"/><Relationship Id="rId997" Type="http://schemas.openxmlformats.org/officeDocument/2006/relationships/hyperlink" Target="https://www.gem.wiki/Shanxi_Meijin_Iron_and_Steel_Co.,_Ltd._plant" TargetMode="External"/><Relationship Id="rId512" Type="http://schemas.openxmlformats.org/officeDocument/2006/relationships/hyperlink" Target="https://www.gem.wiki/Shagang_Group_Anyang_Yongxing_Special_Steel_Co.,_Ltd._plant" TargetMode="External"/><Relationship Id="rId996" Type="http://schemas.openxmlformats.org/officeDocument/2006/relationships/hyperlink" Target="https://www.gem.wiki/%E5%B1%B1%E8%A5%BF%E5%A4%AA%E9%92%A2%E4%B8%8D%E9%94%88%E9%92%A2%E8%82%A1%E4%BB%BD%E6%9C%89%E9%99%90%E5%85%AC%E5%8F%B8" TargetMode="External"/><Relationship Id="rId511" Type="http://schemas.openxmlformats.org/officeDocument/2006/relationships/hyperlink" Target="https://www.gem.wiki/%E8%88%9E%E9%98%B3%E9%92%A2%E9%93%81%E6%9C%89%E9%99%90%E8%B4%A3%E4%BB%BB%E5%85%AC%E5%8F%B8" TargetMode="External"/><Relationship Id="rId995" Type="http://schemas.openxmlformats.org/officeDocument/2006/relationships/hyperlink" Target="https://www.gem.wiki/Shanxi_Taigang_Stainless_Steel_Co.,_Ltd." TargetMode="External"/><Relationship Id="rId518" Type="http://schemas.openxmlformats.org/officeDocument/2006/relationships/hyperlink" Target="https://www.gem.wiki/Anyang_Huixin_Special_Steel_Co.,_Ltd._plant" TargetMode="External"/><Relationship Id="rId517" Type="http://schemas.openxmlformats.org/officeDocument/2006/relationships/hyperlink" Target="https://www.gem.wiki/%E6%B2%B3%E5%8D%97%E4%BA%9A%E6%96%B0%E9%92%A2%E9%93%81%E9%9B%86%E5%9B%A2%E6%9C%89%E9%99%90%E5%85%AC%E5%8F%B8" TargetMode="External"/><Relationship Id="rId516" Type="http://schemas.openxmlformats.org/officeDocument/2006/relationships/hyperlink" Target="https://www.gem.wiki/Henan_Yaxin_Iron_and_Steel_Group_Co.,_Ltd._plant" TargetMode="External"/><Relationship Id="rId515" Type="http://schemas.openxmlformats.org/officeDocument/2006/relationships/hyperlink" Target="https://www.gem.wiki/%E5%AE%89%E9%98%B3%E5%B8%82%E6%96%B0%E6%99%AE%E9%92%A2%E9%93%81%E6%9C%89%E9%99%90%E5%85%AC%E5%8F%B8" TargetMode="External"/><Relationship Id="rId999" Type="http://schemas.openxmlformats.org/officeDocument/2006/relationships/hyperlink" Target="https://www.gem.wiki/Shanxi_Meijin_Iron_and_Steel_Co.,_Ltd._plant" TargetMode="External"/><Relationship Id="rId990" Type="http://schemas.openxmlformats.org/officeDocument/2006/relationships/hyperlink" Target="https://www.gem.wiki/%E6%96%87%E6%B0%B4%E6%B5%B7%E5%A8%81%E9%92%A2%E9%93%81%E6%9C%89%E9%99%90%E5%85%AC%E5%8F%B8" TargetMode="External"/><Relationship Id="rId1580" Type="http://schemas.openxmlformats.org/officeDocument/2006/relationships/hyperlink" Target="https://www.gem.wiki/LME_Trith-Saint-L%C3%A9ger_steel_plant" TargetMode="External"/><Relationship Id="rId1581" Type="http://schemas.openxmlformats.org/officeDocument/2006/relationships/hyperlink" Target="https://www.gem.wiki/Riva_Iton_Seine_Bonnieres_Sur_Seine_steel_plant" TargetMode="External"/><Relationship Id="rId1582" Type="http://schemas.openxmlformats.org/officeDocument/2006/relationships/hyperlink" Target="https://www.gem.wiki/Riva_Alpa_Gargenville_steel_plant" TargetMode="External"/><Relationship Id="rId510" Type="http://schemas.openxmlformats.org/officeDocument/2006/relationships/hyperlink" Target="https://www.gem.wiki/Wuyang_Iron_and_Steel_Co.,_Ltd._plant" TargetMode="External"/><Relationship Id="rId994" Type="http://schemas.openxmlformats.org/officeDocument/2006/relationships/hyperlink" Target="https://www.gem.wiki/%E5%B1%B1%E8%A5%BF%E5%A4%AA%E9%92%A2%E4%B8%8D%E9%94%88%E9%92%A2%E8%82%A1%E4%BB%BD%E6%9C%89%E9%99%90%E5%85%AC%E5%8F%B8" TargetMode="External"/><Relationship Id="rId1583" Type="http://schemas.openxmlformats.org/officeDocument/2006/relationships/hyperlink" Target="https://www.gem.wiki/Riva_Sam_Montereau_steel_plant" TargetMode="External"/><Relationship Id="rId993" Type="http://schemas.openxmlformats.org/officeDocument/2006/relationships/hyperlink" Target="https://www.gem.wiki/Shanxi_Taigang_Stainless_Steel_Co.,_Ltd." TargetMode="External"/><Relationship Id="rId1100" Type="http://schemas.openxmlformats.org/officeDocument/2006/relationships/hyperlink" Target="https://www.gem.wiki/%E4%BA%91%E5%8D%97%E6%9B%B2%E9%9D%96%E9%92%A2%E9%93%81%E9%9B%86%E5%9B%A2%E6%89%AC%E9%92%A2%E9%92%A2%E9%93%81%E6%9C%89%E9%99%90%E8%B4%A3%E4%BB%BB%E5%85%AC%E5%8F%B8" TargetMode="External"/><Relationship Id="rId1584" Type="http://schemas.openxmlformats.org/officeDocument/2006/relationships/hyperlink" Target="https://www.gem.wiki/Celsa_France_Boucau_steel_plant" TargetMode="External"/><Relationship Id="rId992" Type="http://schemas.openxmlformats.org/officeDocument/2006/relationships/hyperlink" Target="https://www.gem.wiki/%E5%90%95%E6%A2%81%E5%BB%BA%E9%BE%99%E5%AE%9E%E4%B8%9A%E6%9C%89%E9%99%90%E5%85%AC%E5%8F%B8" TargetMode="External"/><Relationship Id="rId1101" Type="http://schemas.openxmlformats.org/officeDocument/2006/relationships/hyperlink" Target="https://www.gem.wiki/Yunnan_Qujing_Iron_and_Steel_Group_Chenggang_Iron_and_Steel_Co.,_Ltd._plant" TargetMode="External"/><Relationship Id="rId1585" Type="http://schemas.openxmlformats.org/officeDocument/2006/relationships/hyperlink" Target="https://www.gem.wiki/ArcelorMittal_M%C3%A9diterran%C3%A9e_Fos_sur_Mer_steel_plant" TargetMode="External"/><Relationship Id="rId991" Type="http://schemas.openxmlformats.org/officeDocument/2006/relationships/hyperlink" Target="https://www.gem.wiki/Lvliang_Jianlong_Industrial_Co.,_Ltd._plant" TargetMode="External"/><Relationship Id="rId1102" Type="http://schemas.openxmlformats.org/officeDocument/2006/relationships/hyperlink" Target="https://www.gem.wiki/%E4%BA%91%E5%8D%97%E6%9B%B2%E9%9D%96%E9%92%A2%E9%93%81%E9%9B%86%E5%9B%A2%E5%91%88%E9%92%A2%E9%92%A2%E9%93%81%E6%9C%89%E9%99%90%E5%85%AC%E5%8F%B8" TargetMode="External"/><Relationship Id="rId1586" Type="http://schemas.openxmlformats.org/officeDocument/2006/relationships/hyperlink" Target="https://www.gem.wiki/ArcelorMittal_M%C3%A9diterran%C3%A9e_Fos_sur_Mer_steel_plant" TargetMode="External"/><Relationship Id="rId1532" Type="http://schemas.openxmlformats.org/officeDocument/2006/relationships/hyperlink" Target="https://www.gem.wiki/%D0%A1%D0%B5%D0%B2%D0%B5%D1%80%D1%81%D0%BA%D0%B8%D0%B9_%D1%82%D1%80%D1%83%D0%B1%D0%BD%D1%8B%D0%B9_%D0%B7%D0%B0%D0%B2%D0%BE%D0%B4" TargetMode="External"/><Relationship Id="rId1533" Type="http://schemas.openxmlformats.org/officeDocument/2006/relationships/hyperlink" Target="https://www.gem.wiki/NLMK_Ural_steel_plant" TargetMode="External"/><Relationship Id="rId1534" Type="http://schemas.openxmlformats.org/officeDocument/2006/relationships/hyperlink" Target="https://www.gem.wiki/%D0%9C%D0%B5%D1%82%D0%B0%D0%BB%D0%BB%D1%83%D1%80%D0%B3%D0%B8%D1%87%D0%B5%D1%81%D0%BA%D0%B8%D0%B9_%D0%B7%D0%B0%D0%B2%D0%BE%D0%B4_%D0%9D%D0%9B%D0%9C%D0%9A-%D0%A3%D1%80%D0%B0%D0%BB" TargetMode="External"/><Relationship Id="rId1535" Type="http://schemas.openxmlformats.org/officeDocument/2006/relationships/hyperlink" Target="https://www.gem.wiki/Nadezhdinski_Metallurgical_Plant" TargetMode="External"/><Relationship Id="rId1536" Type="http://schemas.openxmlformats.org/officeDocument/2006/relationships/hyperlink" Target="https://www.gem.wiki/%D0%9D%D0%B0%D0%B4%D0%B5%D0%B6%D0%B4%D0%B8%D0%BD%D1%81%D0%BA%D0%B8%D0%B9_%D0%BC%D0%B5%D1%82%D0%B0%D0%BB%D0%BB%D1%83%D1%80%D0%B3%D0%B8%D1%87%D0%B5%D1%81%D0%BA%D0%B8%D0%B9_%D0%B7%D0%B0%D0%B2%D0%BE%D0%B4" TargetMode="External"/><Relationship Id="rId1537" Type="http://schemas.openxmlformats.org/officeDocument/2006/relationships/hyperlink" Target="https://www.gem.wiki/IMH_Tulachermet" TargetMode="External"/><Relationship Id="rId1538" Type="http://schemas.openxmlformats.org/officeDocument/2006/relationships/hyperlink" Target="https://www.gem.wiki/%D0%9C%D0%B5%D1%82%D0%B0%D0%BB%D0%BB%D1%83%D1%80%D0%B3%D0%B8%D1%87%D0%B5%D1%81%D0%BA%D0%B8%D0%B9_%D0%B7%D0%B0%D0%B2%D0%BE%D0%B4_%D0%A2%D1%83%D0%BB%D0%B0%D1%87%D0%B5%D1%80%D0%BC%D0%B5%D1%82" TargetMode="External"/><Relationship Id="rId1539" Type="http://schemas.openxmlformats.org/officeDocument/2006/relationships/hyperlink" Target="https://www.gem.wiki/Tyumen_Electrosteel_plant" TargetMode="External"/><Relationship Id="rId949" Type="http://schemas.openxmlformats.org/officeDocument/2006/relationships/hyperlink" Target="https://www.gem.wiki/Hejin_Huaxinyuan_Steel_%26_Iron_Co.,_Ltd._plant" TargetMode="External"/><Relationship Id="rId948" Type="http://schemas.openxmlformats.org/officeDocument/2006/relationships/hyperlink" Target="https://www.gem.wiki/%E6%B2%B3%E6%B4%A5%E5%B8%82%E5%8D%8E%E9%91%AB%E6%BA%90%E9%92%A2%E9%93%81%E6%9C%89%E9%99%90%E8%B4%A3%E4%BB%BB%E5%85%AC%E5%8F%B8" TargetMode="External"/><Relationship Id="rId943" Type="http://schemas.openxmlformats.org/officeDocument/2006/relationships/hyperlink" Target="https://www.gem.wiki/Shanxi_Tongde_Xinghua_Special_Steel_Co.,_Ltd._plant" TargetMode="External"/><Relationship Id="rId942" Type="http://schemas.openxmlformats.org/officeDocument/2006/relationships/hyperlink" Target="https://www.gem.wiki/%E9%87%91%E7%83%A8%E9%92%A2%E9%93%81%E9%9B%86%E5%9B%A2%E6%9C%89%E9%99%90%E5%85%AC%E5%8F%B8" TargetMode="External"/><Relationship Id="rId941" Type="http://schemas.openxmlformats.org/officeDocument/2006/relationships/hyperlink" Target="https://www.gem.wiki/Jinye_Iron_and_Steel_Group_Co.,_Ltd._plant" TargetMode="External"/><Relationship Id="rId940" Type="http://schemas.openxmlformats.org/officeDocument/2006/relationships/hyperlink" Target="https://www.gem.wiki/%E9%A6%96%E9%92%A2%E9%95%BF%E6%B2%BB%E9%92%A2%E9%93%81%E6%9C%89%E9%99%90%E5%85%AC%E5%8F%B8" TargetMode="External"/><Relationship Id="rId947" Type="http://schemas.openxmlformats.org/officeDocument/2006/relationships/hyperlink" Target="https://www.gem.wiki/Hejin_Huaxinyuan_Steel_%26_Iron_Co.,_Ltd._plant" TargetMode="External"/><Relationship Id="rId946" Type="http://schemas.openxmlformats.org/officeDocument/2006/relationships/hyperlink" Target="https://www.gem.wiki/%E5%B1%B1%E8%A5%BF%E5%AE%8F%E8%BE%BE%E9%92%A2%E9%93%81%E9%9B%86%E5%9B%A2%E6%9C%89%E9%99%90%E5%85%AC%E5%8F%B8" TargetMode="External"/><Relationship Id="rId945" Type="http://schemas.openxmlformats.org/officeDocument/2006/relationships/hyperlink" Target="https://www.gem.wiki/Shanxi_Hongda_Iron_and_Steel_Group_Co.,_Ltd._plant" TargetMode="External"/><Relationship Id="rId944" Type="http://schemas.openxmlformats.org/officeDocument/2006/relationships/hyperlink" Target="https://www.gem.wiki/%E5%B1%B1%E8%A5%BF%E5%90%8C%E5%BE%B7%E5%85%B4%E5%8D%8E%E7%89%B9%E9%92%A2%E6%9C%89%E9%99%90%E5%85%AC%E5%8F%B8" TargetMode="External"/><Relationship Id="rId1530"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1531" Type="http://schemas.openxmlformats.org/officeDocument/2006/relationships/hyperlink" Target="https://www.gem.wiki/TMK_Seversky_Pipe_Plant" TargetMode="External"/><Relationship Id="rId1521" Type="http://schemas.openxmlformats.org/officeDocument/2006/relationships/hyperlink" Target="https://www.gem.wiki/Balakovo_Steel_Factory" TargetMode="External"/><Relationship Id="rId1522" Type="http://schemas.openxmlformats.org/officeDocument/2006/relationships/hyperlink" Target="https://www.gem.wiki/%D0%9C%D0%B5%D1%82%D0%B0%D0%BB%D0%BB%D1%83%D1%80%D0%B3%D0%B8%D1%87%D0%B5%D1%81%D0%BA%D0%B8%D0%B9_%D0%B7%D0%B0%D0%B2%D0%BE%D0%B4_%D0%91%D0%B0%D0%BB%D0%B0%D0%BA%D0%BE%D0%B2%D0%BE" TargetMode="External"/><Relationship Id="rId1523" Type="http://schemas.openxmlformats.org/officeDocument/2006/relationships/hyperlink" Target="https://www.gem.wiki/Novostal-M_Balakovo_steel_mill" TargetMode="External"/><Relationship Id="rId1524" Type="http://schemas.openxmlformats.org/officeDocument/2006/relationships/hyperlink" Target="https://www.gem.wiki/%D0%9D%D0%BE%D0%B2%D0%BE%D1%81%D1%82%D0%B0%D0%BB%D1%8C-%D0%9C_%D0%91%D0%B0%D0%BB%D0%B0%D0%BA%D0%BE%D0%B2%D0%BE_%D1%80%D0%B5%D0%BB%D1%8C%D1%81%D0%BE%D0%B1%D0%B0%D0%BB%D0%BE%D1%87%D0%BD%D1%8B%D0%B9_%D1%81%D1%82%D0%B0%D0%BD" TargetMode="External"/><Relationship Id="rId1525" Type="http://schemas.openxmlformats.org/officeDocument/2006/relationships/hyperlink" Target="https://www.gem.wiki/StavStal_Metallurgical_Plant" TargetMode="External"/><Relationship Id="rId1526" Type="http://schemas.openxmlformats.org/officeDocument/2006/relationships/hyperlink" Target="https://www.gem.wiki/%D0%9C%D0%B5%D1%82%D0%B0%D0%BB%D0%BB%D1%83%D1%80%D0%B3%D0%B8%D1%87%D0%B5%D1%81%D0%BA%D0%B8%D0%B9_%D0%B7%D0%B0%D0%B2%D0%BE%D0%B4_%D0%A1%D1%82%D0%B0%D0%B2%D0%A1%D1%82%D0%B0%D0%BB%D1%8C" TargetMode="External"/><Relationship Id="rId1527" Type="http://schemas.openxmlformats.org/officeDocument/2006/relationships/hyperlink" Target="https://www.gem.wiki/Evraz_NTMK_steel_plant" TargetMode="External"/><Relationship Id="rId1528"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529" Type="http://schemas.openxmlformats.org/officeDocument/2006/relationships/hyperlink" Target="https://www.gem.wiki/Iron_Ozone_32_steel_plant" TargetMode="External"/><Relationship Id="rId939" Type="http://schemas.openxmlformats.org/officeDocument/2006/relationships/hyperlink" Target="https://www.gem.wiki/Shougang_Changzhi_Iron_and_Steel_Co.,_Ltd._plant" TargetMode="External"/><Relationship Id="rId938" Type="http://schemas.openxmlformats.org/officeDocument/2006/relationships/hyperlink" Target="https://www.gem.wiki/%E5%B1%B1%E8%A5%BF%E9%95%BF%E4%BF%A1%E5%B7%A5%E4%B8%9A%E6%9C%89%E9%99%90%E5%85%AC%E5%8F%B8" TargetMode="External"/><Relationship Id="rId937" Type="http://schemas.openxmlformats.org/officeDocument/2006/relationships/hyperlink" Target="https://www.gem.wiki/Shanxi_Changxin_Industrial_Co.,_Ltd._steel_plant" TargetMode="External"/><Relationship Id="rId932" Type="http://schemas.openxmlformats.org/officeDocument/2006/relationships/hyperlink" Target="https://www.gem.wiki/%E5%AE%9D%E9%92%A2%E7%89%B9%E9%92%A2%E6%9C%89%E9%99%90%E5%85%AC%E5%8F%B8" TargetMode="External"/><Relationship Id="rId931" Type="http://schemas.openxmlformats.org/officeDocument/2006/relationships/hyperlink" Target="https://www.gem.wiki/Baosteel_Special_Steel_Co.,_Ltd._plant" TargetMode="External"/><Relationship Id="rId930" Type="http://schemas.openxmlformats.org/officeDocument/2006/relationships/hyperlink" Target="https://www.gem.wiki/%E5%AE%9D%E5%B1%B1%E9%92%A2%E9%93%81%E8%82%A1%E4%BB%BD%E6%9C%89%E9%99%90%E5%85%AC%E5%8F%B8%E5%AE%9D%E5%B1%B1%E6%9C%AC%E9%83%A8" TargetMode="External"/><Relationship Id="rId936" Type="http://schemas.openxmlformats.org/officeDocument/2006/relationships/hyperlink" Target="https://www.gem.wiki/%E9%BB%8E%E5%9F%8E%E5%A4%AA%E8%A1%8C%E9%92%A2%E9%93%81%E6%9C%89%E9%99%90%E5%85%AC%E5%8F%B8" TargetMode="External"/><Relationship Id="rId935" Type="http://schemas.openxmlformats.org/officeDocument/2006/relationships/hyperlink" Target="https://www.gem.wiki/Licheng_Taihang_Iron_%26_Steel_Co.,_Ltd._plant" TargetMode="External"/><Relationship Id="rId934" Type="http://schemas.openxmlformats.org/officeDocument/2006/relationships/hyperlink" Target="https://www.gem.wiki/%E9%95%BF%E6%B2%BB%E5%B8%82%E5%85%B4%E5%AE%9D%E9%92%A2%E9%93%81%E6%9C%89%E9%99%90%E8%B4%A3%E4%BB%BB%E5%85%AC%E5%8F%B8" TargetMode="External"/><Relationship Id="rId933" Type="http://schemas.openxmlformats.org/officeDocument/2006/relationships/hyperlink" Target="https://www.gem.wiki/Changzhi_Xingbao_Steel_Co.,_Ltd._plant" TargetMode="External"/><Relationship Id="rId1520" Type="http://schemas.openxmlformats.org/officeDocument/2006/relationships/hyperlink" Target="https://www.gem.wiki/%D0%A2%D0%B0%D0%B3%D0%B0%D0%BD%D1%80%D0%BE%D0%B3%D1%81%D0%BA%D0%B8%D0%B9_%D0%BC%D0%B5%D1%82%D0%B0%D0%BB%D0%BB%D1%83%D1%80%D0%B3%D0%B8%D1%87%D0%B5%D1%81%D0%BA%D0%B8%D0%B9_%D0%B7%D0%B0%D0%B2%D0%BE%D0%B4" TargetMode="External"/><Relationship Id="rId1554" Type="http://schemas.openxmlformats.org/officeDocument/2006/relationships/hyperlink" Target="https://www.gem.wiki/Voestalpine_Stahl_Linz_steel_plant" TargetMode="External"/><Relationship Id="rId1555" Type="http://schemas.openxmlformats.org/officeDocument/2006/relationships/hyperlink" Target="https://www.gem.wiki/Voestalpine_Stahl_Linz_steel_plant" TargetMode="External"/><Relationship Id="rId1556" Type="http://schemas.openxmlformats.org/officeDocument/2006/relationships/hyperlink" Target="https://www.gem.wiki/Byelorussian_Steel_Works" TargetMode="External"/><Relationship Id="rId1557" Type="http://schemas.openxmlformats.org/officeDocument/2006/relationships/hyperlink" Target="https://www.gem.wiki/Aperam_Stainless_Belgium_Genk_steel_plant" TargetMode="External"/><Relationship Id="rId1558" Type="http://schemas.openxmlformats.org/officeDocument/2006/relationships/hyperlink" Target="https://www.gem.wiki/ArcelorMittal_Gent_steel_plant" TargetMode="External"/><Relationship Id="rId1559" Type="http://schemas.openxmlformats.org/officeDocument/2006/relationships/hyperlink" Target="https://www.gem.wiki/ArcelorMittal_Gent_steel_plant" TargetMode="External"/><Relationship Id="rId965" Type="http://schemas.openxmlformats.org/officeDocument/2006/relationships/hyperlink" Target="https://www.gem.wiki/Shanxi_Tongcai_Industry_and_Trade_Co.,_Ltd._steel_plant" TargetMode="External"/><Relationship Id="rId964" Type="http://schemas.openxmlformats.org/officeDocument/2006/relationships/hyperlink" Target="https://www.gem.wiki/%E5%B1%B1%E8%A5%BF%E9%80%9A%E6%89%8D%E5%B7%A5%E8%B4%B8%E6%9C%89%E9%99%90%E5%85%AC%E5%8F%B8" TargetMode="External"/><Relationship Id="rId963" Type="http://schemas.openxmlformats.org/officeDocument/2006/relationships/hyperlink" Target="https://www.gem.wiki/Shanxi_Tongcai_Industry_and_Trade_Co.,_Ltd._steel_plant" TargetMode="External"/><Relationship Id="rId962" Type="http://schemas.openxmlformats.org/officeDocument/2006/relationships/hyperlink" Target="https://www.gem.wiki/%E8%A5%84%E6%B1%BE%E5%8E%BF%E6%98%9F%E5%8E%9F%E9%92%A2%E9%93%81%E9%9B%86%E5%9B%A2%E6%9C%89%E9%99%90%E5%85%AC%E5%8F%B8" TargetMode="External"/><Relationship Id="rId969" Type="http://schemas.openxmlformats.org/officeDocument/2006/relationships/hyperlink" Target="https://www.gem.wiki/Shanxi_Zhongsheng_Iron_and_Steel_Co.,_Ltd._plant" TargetMode="External"/><Relationship Id="rId968" Type="http://schemas.openxmlformats.org/officeDocument/2006/relationships/hyperlink" Target="https://www.gem.wiki/%E5%B1%B1%E8%A5%BF%E9%80%9A%E6%89%8D%E5%B7%A5%E8%B4%B8%E6%9C%89%E9%99%90%E5%85%AC%E5%8F%B8" TargetMode="External"/><Relationship Id="rId967" Type="http://schemas.openxmlformats.org/officeDocument/2006/relationships/hyperlink" Target="https://www.gem.wiki/Shanxi_Tongcai_Industry_and_Trade_Co.,_Ltd._steel_plant" TargetMode="External"/><Relationship Id="rId966" Type="http://schemas.openxmlformats.org/officeDocument/2006/relationships/hyperlink" Target="https://www.gem.wiki/%E5%B1%B1%E8%A5%BF%E9%80%9A%E6%89%8D%E5%B7%A5%E8%B4%B8%E6%9C%89%E9%99%90%E5%85%AC%E5%8F%B8" TargetMode="External"/><Relationship Id="rId961" Type="http://schemas.openxmlformats.org/officeDocument/2006/relationships/hyperlink" Target="https://www.gem.wiki/Xiangfen_County_Xingyuan_Steel_Group_Co.,_Ltd._plant" TargetMode="External"/><Relationship Id="rId1550" Type="http://schemas.openxmlformats.org/officeDocument/2006/relationships/hyperlink" Target="https://www.gem.wiki/Voestalpine_Stahl_Donawitz_steel_plant" TargetMode="External"/><Relationship Id="rId960" Type="http://schemas.openxmlformats.org/officeDocument/2006/relationships/hyperlink" Target="https://www.gem.wiki/%E5%B1%B1%E8%A5%BF%E7%AB%8B%E6%81%92%E9%92%A2%E9%93%81%E9%9B%86%E5%9B%A2%E8%82%A1%E4%BB%BD%E6%9C%89%E9%99%90%E5%85%AC%E5%8F%B8" TargetMode="External"/><Relationship Id="rId1551" Type="http://schemas.openxmlformats.org/officeDocument/2006/relationships/hyperlink" Target="https://www.gem.wiki/Voestalpine_Stahl_Donawitz_steel_plant" TargetMode="External"/><Relationship Id="rId1552" Type="http://schemas.openxmlformats.org/officeDocument/2006/relationships/hyperlink" Target="https://www.gem.wiki/Voestalpine_Stahl_Donawitz_steel_plant" TargetMode="External"/><Relationship Id="rId1553" Type="http://schemas.openxmlformats.org/officeDocument/2006/relationships/hyperlink" Target="https://www.gem.wiki/Voestalpine_Stahl_Linz_steel_plant" TargetMode="External"/><Relationship Id="rId1543" Type="http://schemas.openxmlformats.org/officeDocument/2006/relationships/hyperlink" Target="https://www.gem.wiki/Volzhsky_Pipe_Plant" TargetMode="External"/><Relationship Id="rId1544" Type="http://schemas.openxmlformats.org/officeDocument/2006/relationships/hyperlink" Target="https://www.gem.wiki/%D0%92%D0%BE%D0%BB%D0%B6%D1%81%D0%BA%D0%B8%D0%B9_%D1%82%D1%80%D1%83%D0%B1%D0%BD%D1%8B%D0%B9_%D0%B7%D0%B0%D0%B2%D0%BE%D0%B4" TargetMode="External"/><Relationship Id="rId1545" Type="http://schemas.openxmlformats.org/officeDocument/2006/relationships/hyperlink" Target="https://www.gem.wiki/Severstal_Cherepovets_steel_plant" TargetMode="External"/><Relationship Id="rId1546" Type="http://schemas.openxmlformats.org/officeDocument/2006/relationships/hyperlink" Target="https://www.gem.wiki/%D0%A7%D0%B5%D1%80%D0%B5%D0%BF%D0%BE%D0%B2%D0%B5%D1%86%D0%BA%D0%B8%D0%B9_%D0%BC%D0%B5%D1%82%D0%B0%D0%BB%D0%BB%D1%83%D1%80%D0%B3%D0%B8%D1%87%D0%B5%D1%81%D0%BA%D0%B8%D0%B9_%D0%BA%D0%BE%D0%BC%D0%B1%D0%B8%D0%BD%D0%B0%D1%82" TargetMode="External"/><Relationship Id="rId1547" Type="http://schemas.openxmlformats.org/officeDocument/2006/relationships/hyperlink" Target="https://www.gem.wiki/Uzmetkombinat_steel_plant" TargetMode="External"/><Relationship Id="rId1548" Type="http://schemas.openxmlformats.org/officeDocument/2006/relationships/hyperlink" Target="https://www.gem.wiki/Uzmetkombinat_steel_plant" TargetMode="External"/><Relationship Id="rId1549" Type="http://schemas.openxmlformats.org/officeDocument/2006/relationships/hyperlink" Target="https://www.gem.wiki/Kurum_International_Elbasan_steel_plant" TargetMode="External"/><Relationship Id="rId959" Type="http://schemas.openxmlformats.org/officeDocument/2006/relationships/hyperlink" Target="https://www.gem.wiki/Shanxi_Liheng_Steel_Co.,_Ltd._plant" TargetMode="External"/><Relationship Id="rId954" Type="http://schemas.openxmlformats.org/officeDocument/2006/relationships/hyperlink" Target="https://www.gem.wiki/%E6%99%8B%E5%9F%8E%E7%A6%8F%E7%9B%9B%E9%92%A2%E9%93%81%E6%9C%89%E9%99%90%E5%85%AC%E5%8F%B8" TargetMode="External"/><Relationship Id="rId953" Type="http://schemas.openxmlformats.org/officeDocument/2006/relationships/hyperlink" Target="https://www.gem.wiki/Jincheng_Fusheng_Iron_%26_Steel_Co.,_Ltd._plant" TargetMode="External"/><Relationship Id="rId952" Type="http://schemas.openxmlformats.org/officeDocument/2006/relationships/hyperlink" Target="https://www.gem.wiki/%E6%99%8B%E5%9F%8E%E7%A6%8F%E7%9B%9B%E9%92%A2%E9%93%81%E6%9C%89%E9%99%90%E5%85%AC%E5%8F%B8" TargetMode="External"/><Relationship Id="rId951" Type="http://schemas.openxmlformats.org/officeDocument/2006/relationships/hyperlink" Target="https://www.gem.wiki/Jincheng_Fusheng_Iron_%26_Steel_Co.,_Ltd._plant" TargetMode="External"/><Relationship Id="rId958" Type="http://schemas.openxmlformats.org/officeDocument/2006/relationships/hyperlink" Target="https://www.gem.wiki/%E5%B1%B1%E8%A5%BF%E6%96%B0%E6%B3%B0%E9%92%A2%E9%93%81%E6%9C%89%E9%99%90%E5%85%AC%E5%8F%B8" TargetMode="External"/><Relationship Id="rId957" Type="http://schemas.openxmlformats.org/officeDocument/2006/relationships/hyperlink" Target="https://www.gem.wiki/Shanxi_Xintai_Iron_and_Steel_Co.,_Ltd._plant" TargetMode="External"/><Relationship Id="rId956" Type="http://schemas.openxmlformats.org/officeDocument/2006/relationships/hyperlink" Target="https://www.gem.wiki/%E5%B1%B1%E8%A5%BF%E6%96%B0%E6%B3%B0%E9%92%A2%E9%93%81%E6%9C%89%E9%99%90%E5%85%AC%E5%8F%B8" TargetMode="External"/><Relationship Id="rId955" Type="http://schemas.openxmlformats.org/officeDocument/2006/relationships/hyperlink" Target="https://www.gem.wiki/Shanxi_Xintai_Iron_and_Steel_Co.,_Ltd._plant" TargetMode="External"/><Relationship Id="rId950" Type="http://schemas.openxmlformats.org/officeDocument/2006/relationships/hyperlink" Target="https://www.gem.wiki/%E6%B2%B3%E6%B4%A5%E5%B8%82%E5%8D%8E%E9%91%AB%E6%BA%90%E9%92%A2%E9%93%81%E6%9C%89%E9%99%90%E8%B4%A3%E4%BB%BB%E5%85%AC%E5%8F%B8" TargetMode="External"/><Relationship Id="rId1540"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1541" Type="http://schemas.openxmlformats.org/officeDocument/2006/relationships/hyperlink" Target="https://www.gem.wiki/VMK_Red_October_steel_plant" TargetMode="External"/><Relationship Id="rId1542"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590" Type="http://schemas.openxmlformats.org/officeDocument/2006/relationships/hyperlink" Target="https://www.gem.wiki/Wuhan_Iron_and_Steel_Co.,_Ltd._Qingshan_plant" TargetMode="External"/><Relationship Id="rId107" Type="http://schemas.openxmlformats.org/officeDocument/2006/relationships/hyperlink" Target="https://www.gem.wiki/%E7%A6%8F%E5%BB%BA%E5%A4%A7%E4%B8%9C%E6%B5%B7%E5%AE%9E%E4%B8%9A%E9%9B%86%E5%9B%A2%E6%9C%89%E9%99%90%E5%85%AC%E5%8F%B8" TargetMode="External"/><Relationship Id="rId106" Type="http://schemas.openxmlformats.org/officeDocument/2006/relationships/hyperlink" Target="https://www.gem.wiki/Fujian_Dadonghai_Industrial_Group_Co.,_Ltd._plant" TargetMode="External"/><Relationship Id="rId105" Type="http://schemas.openxmlformats.org/officeDocument/2006/relationships/hyperlink" Target="https://www.gem.wiki/%E7%A6%8F%E5%BB%BA%E5%A4%A7%E4%B8%9C%E6%B5%B7%E5%AE%9E%E4%B8%9A%E9%9B%86%E5%9B%A2%E6%9C%89%E9%99%90%E5%85%AC%E5%8F%B8" TargetMode="External"/><Relationship Id="rId589" Type="http://schemas.openxmlformats.org/officeDocument/2006/relationships/hyperlink" Target="https://www.gem.wiki/%E6%AD%A6%E6%B1%89%E9%92%A2%E9%93%81%E6%9C%89%E9%99%90%E5%85%AC%E5%8F%B8" TargetMode="External"/><Relationship Id="rId104" Type="http://schemas.openxmlformats.org/officeDocument/2006/relationships/hyperlink" Target="https://www.gem.wiki/Fujian_Dadonghai_Industrial_Group_Co.,_Ltd._plant" TargetMode="External"/><Relationship Id="rId588" Type="http://schemas.openxmlformats.org/officeDocument/2006/relationships/hyperlink" Target="https://www.gem.wiki/Wuhan_Iron_and_Steel_Co.,_Ltd._Qingshan_plant" TargetMode="External"/><Relationship Id="rId109" Type="http://schemas.openxmlformats.org/officeDocument/2006/relationships/hyperlink" Target="https://www.gem.wiki/%E7%A6%8F%E5%BB%BA%E5%A4%A7%E4%B8%9C%E6%B5%B7%E5%AE%9E%E4%B8%9A%E9%9B%86%E5%9B%A2%E6%9C%89%E9%99%90%E5%85%AC%E5%8F%B8" TargetMode="External"/><Relationship Id="rId1170" Type="http://schemas.openxmlformats.org/officeDocument/2006/relationships/hyperlink" Target="https://www.gem.wiki/Tata_Steel_Jamshedpur_steel_plant" TargetMode="External"/><Relationship Id="rId108" Type="http://schemas.openxmlformats.org/officeDocument/2006/relationships/hyperlink" Target="https://www.gem.wiki/Fujian_Dadonghai_Industrial_Group_Co.,_Ltd._plant" TargetMode="External"/><Relationship Id="rId1171" Type="http://schemas.openxmlformats.org/officeDocument/2006/relationships/hyperlink" Target="https://www.gem.wiki/Tata_Steel_Long_Products_steel_plant" TargetMode="External"/><Relationship Id="rId583" Type="http://schemas.openxmlformats.org/officeDocument/2006/relationships/hyperlink" Target="https://www.gem.wiki/%E5%8D%81%E5%A0%B0%E7%A6%8F%E5%A0%B0%E9%92%A2%E9%93%81%E6%9C%89%E9%99%90%E5%85%AC%E5%8F%B8" TargetMode="External"/><Relationship Id="rId1172" Type="http://schemas.openxmlformats.org/officeDocument/2006/relationships/hyperlink" Target="https://www.gem.wiki/Tata_Steel_Jamshedpur_steel_plant" TargetMode="External"/><Relationship Id="rId582" Type="http://schemas.openxmlformats.org/officeDocument/2006/relationships/hyperlink" Target="https://www.gem.wiki/Shiyan_Fuyan_Iron_and_Steel_Co.,_Ltd._plant" TargetMode="External"/><Relationship Id="rId1173" Type="http://schemas.openxmlformats.org/officeDocument/2006/relationships/hyperlink" Target="https://www.gem.wiki/JSW_Steel_Jharkhand_steel_plant" TargetMode="External"/><Relationship Id="rId581" Type="http://schemas.openxmlformats.org/officeDocument/2006/relationships/hyperlink" Target="https://www.gem.wiki/%E8%8D%86%E5%B7%9E%E5%B8%82%E7%BE%A4%E5%8A%9B%E9%87%91%E5%B1%9E%E5%88%B6%E5%93%81%E6%9C%89%E9%99%90%E5%85%AC%E5%8F%B8" TargetMode="External"/><Relationship Id="rId1174" Type="http://schemas.openxmlformats.org/officeDocument/2006/relationships/hyperlink" Target="https://www.gem.wiki/JSPL_Jharkhand_steel_plant" TargetMode="External"/><Relationship Id="rId580" Type="http://schemas.openxmlformats.org/officeDocument/2006/relationships/hyperlink" Target="https://www.gem.wiki/Jingzhou_Qunli_Metal_Products_Co.,_Ltd._steel_plant" TargetMode="External"/><Relationship Id="rId1175" Type="http://schemas.openxmlformats.org/officeDocument/2006/relationships/hyperlink" Target="https://www.gem.wiki/JSPL_Jharkhand_steel_plant" TargetMode="External"/><Relationship Id="rId103" Type="http://schemas.openxmlformats.org/officeDocument/2006/relationships/hyperlink" Target="https://www.gem.wiki/%E7%A6%8F%E5%BB%BA%E5%A4%A7%E4%B8%9C%E6%B5%B7%E5%AE%9E%E4%B8%9A%E9%9B%86%E5%9B%A2%E6%9C%89%E9%99%90%E5%85%AC%E5%8F%B8" TargetMode="External"/><Relationship Id="rId587" Type="http://schemas.openxmlformats.org/officeDocument/2006/relationships/hyperlink" Target="https://www.gem.wiki/%E5%B9%BF%E6%B0%B4%E5%8D%8E%E9%91%AB%E5%86%B6%E9%87%91%E5%B7%A5%E4%B8%9A%E6%9C%89%E9%99%90%E5%85%AC%E5%8F%B8" TargetMode="External"/><Relationship Id="rId1176" Type="http://schemas.openxmlformats.org/officeDocument/2006/relationships/hyperlink" Target="https://www.gem.wiki/JSW_BPSL_Jarkhand_steel_plant" TargetMode="External"/><Relationship Id="rId102" Type="http://schemas.openxmlformats.org/officeDocument/2006/relationships/hyperlink" Target="https://www.gem.wiki/Fujian_Dadonghai_Industrial_Group_Co.,_Ltd._plant" TargetMode="External"/><Relationship Id="rId586" Type="http://schemas.openxmlformats.org/officeDocument/2006/relationships/hyperlink" Target="https://www.gem.wiki/Guangshui_Huaxin_Metallurgical_Industry_Co.,_Ltd._steel_plant" TargetMode="External"/><Relationship Id="rId1177" Type="http://schemas.openxmlformats.org/officeDocument/2006/relationships/hyperlink" Target="https://www.gem.wiki/ArcelorMittal_Karnataka_steel_plant" TargetMode="External"/><Relationship Id="rId101" Type="http://schemas.openxmlformats.org/officeDocument/2006/relationships/hyperlink" Target="https://www.gem.wiki/%E5%AE%9D%E9%92%A2%E5%BE%B7%E7%9B%9B%E4%B8%8D%E9%94%88%E9%92%A2%E6%9C%89%E9%99%90%E5%85%AC%E5%8F%B8" TargetMode="External"/><Relationship Id="rId585" Type="http://schemas.openxmlformats.org/officeDocument/2006/relationships/hyperlink" Target="https://www.gem.wiki/%E5%8D%81%E5%A0%B0%E5%B8%82%E9%83%A7%E9%98%B3%E5%8C%BA%E6%A6%95%E5%B3%B0%E9%92%A2%E9%93%81%E6%9C%89%E9%99%90%E5%85%AC%E5%8F%B8" TargetMode="External"/><Relationship Id="rId1178" Type="http://schemas.openxmlformats.org/officeDocument/2006/relationships/hyperlink" Target="https://www.gem.wiki/BMM_Ispat_steel_plant" TargetMode="External"/><Relationship Id="rId100" Type="http://schemas.openxmlformats.org/officeDocument/2006/relationships/hyperlink" Target="https://www.gem.wiki/Baosteel_Desheng_Stainless_Steel_Co.,_Ltd._plant" TargetMode="External"/><Relationship Id="rId584" Type="http://schemas.openxmlformats.org/officeDocument/2006/relationships/hyperlink" Target="https://www.gem.wiki/Shiyan_Yunyang_District_Rongfeng_Iron_%26_Steel_Co.,_Ltd._plant" TargetMode="External"/><Relationship Id="rId1179" Type="http://schemas.openxmlformats.org/officeDocument/2006/relationships/hyperlink" Target="https://www.gem.wiki/BMM_Ispat_steel_plant" TargetMode="External"/><Relationship Id="rId1169" Type="http://schemas.openxmlformats.org/officeDocument/2006/relationships/hyperlink" Target="https://www.gem.wiki/SAIL_Bokaro_steel_plant" TargetMode="External"/><Relationship Id="rId579" Type="http://schemas.openxmlformats.org/officeDocument/2006/relationships/hyperlink" Target="https://www.gem.wiki/%E9%BB%84%E7%9F%B3%E6%96%B0%E6%B8%AF%E9%87%8D%E5%B7%A5%E7%A7%91%E6%8A%80%E6%9C%89%E9%99%90%E5%85%AC%E5%8F%B8" TargetMode="External"/><Relationship Id="rId578" Type="http://schemas.openxmlformats.org/officeDocument/2006/relationships/hyperlink" Target="https://www.gem.wiki/%E5%A4%A7%E5%86%B6%E5%8D%8E%E9%91%AB%E5%AE%9E%E4%B8%9A%E6%9C%89%E9%99%90%E5%85%AC%E5%8F%B8" TargetMode="External"/><Relationship Id="rId577" Type="http://schemas.openxmlformats.org/officeDocument/2006/relationships/hyperlink" Target="https://www.gem.wiki/Daye_Huaxin_Industrial_Co.,_Ltd._plant" TargetMode="External"/><Relationship Id="rId1160" Type="http://schemas.openxmlformats.org/officeDocument/2006/relationships/hyperlink" Target="https://www.gem.wiki/Welspun_Steel_plant" TargetMode="External"/><Relationship Id="rId572" Type="http://schemas.openxmlformats.org/officeDocument/2006/relationships/hyperlink" Target="https://www.gem.wiki/%E6%B9%96%E5%8C%97%E6%96%B0%E5%86%B6%E9%92%A2%E6%9C%89%E9%99%90%E5%85%AC%E5%8F%B8" TargetMode="External"/><Relationship Id="rId1161" Type="http://schemas.openxmlformats.org/officeDocument/2006/relationships/hyperlink" Target="https://www.gem.wiki/Welspun_Steel_plant" TargetMode="External"/><Relationship Id="rId571" Type="http://schemas.openxmlformats.org/officeDocument/2006/relationships/hyperlink" Target="https://www.gem.wiki/Hubei_Xinyegang_Steel_Co.,_Ltd._plant" TargetMode="External"/><Relationship Id="rId1162" Type="http://schemas.openxmlformats.org/officeDocument/2006/relationships/hyperlink" Target="https://www.gem.wiki/Welspun_Steel_plant" TargetMode="External"/><Relationship Id="rId570" Type="http://schemas.openxmlformats.org/officeDocument/2006/relationships/hyperlink" Target="https://www.gem.wiki/%E6%B9%96%E5%8C%97%E6%96%B0%E5%86%B6%E9%92%A2%E6%9C%89%E9%99%90%E5%85%AC%E5%8F%B8" TargetMode="External"/><Relationship Id="rId1163" Type="http://schemas.openxmlformats.org/officeDocument/2006/relationships/hyperlink" Target="https://www.gem.wiki/ArcelorMittal_Nippon_Steel_India" TargetMode="External"/><Relationship Id="rId1164" Type="http://schemas.openxmlformats.org/officeDocument/2006/relationships/hyperlink" Target="https://www.gem.wiki/ArcelorMittal_Nippon_Steel_India" TargetMode="External"/><Relationship Id="rId576" Type="http://schemas.openxmlformats.org/officeDocument/2006/relationships/hyperlink" Target="https://www.gem.wiki/%E5%A4%A7%E5%86%B6%E5%8D%8E%E9%91%AB%E5%AE%9E%E4%B8%9A%E6%9C%89%E9%99%90%E5%85%AC%E5%8F%B8" TargetMode="External"/><Relationship Id="rId1165" Type="http://schemas.openxmlformats.org/officeDocument/2006/relationships/hyperlink" Target="https://www.gem.wiki/Jindal_Stainless_Hisar_steel_plant" TargetMode="External"/><Relationship Id="rId575" Type="http://schemas.openxmlformats.org/officeDocument/2006/relationships/hyperlink" Target="https://www.gem.wiki/Daye_Huaxin_Industrial_Co.,_Ltd._plant" TargetMode="External"/><Relationship Id="rId1166" Type="http://schemas.openxmlformats.org/officeDocument/2006/relationships/hyperlink" Target="https://www.gem.wiki/Atibir_Industries_steel_plant" TargetMode="External"/><Relationship Id="rId574" Type="http://schemas.openxmlformats.org/officeDocument/2006/relationships/hyperlink" Target="https://www.gem.wiki/%E5%A4%A7%E5%86%B6%E5%B8%82%E6%96%B0%E5%86%B6%E7%89%B9%E9%92%A2%E6%9C%89%E9%99%90%E8%B4%A3%E4%BB%BB%E5%85%AC%E5%8F%B8" TargetMode="External"/><Relationship Id="rId1167" Type="http://schemas.openxmlformats.org/officeDocument/2006/relationships/hyperlink" Target="https://www.gem.wiki/ESL_Steel_Ltd_plant" TargetMode="External"/><Relationship Id="rId573" Type="http://schemas.openxmlformats.org/officeDocument/2006/relationships/hyperlink" Target="https://www.gem.wiki/Daye_Xinye_Special_Steel_Co.,_Ltd._plant" TargetMode="External"/><Relationship Id="rId1168" Type="http://schemas.openxmlformats.org/officeDocument/2006/relationships/hyperlink" Target="https://www.gem.wiki/SAIL_Bokaro_steel_plant" TargetMode="External"/><Relationship Id="rId129" Type="http://schemas.openxmlformats.org/officeDocument/2006/relationships/hyperlink" Target="https://www.gem.wiki/%E7%A6%8F%E5%BB%BA%E6%B3%89%E5%B7%9E%E9%97%BD%E5%85%89%E9%92%A2%E9%93%81%E6%9C%89%E9%99%90%E8%B4%A3%E4%BB%BB%E5%85%AC%E5%8F%B8" TargetMode="External"/><Relationship Id="rId128" Type="http://schemas.openxmlformats.org/officeDocument/2006/relationships/hyperlink" Target="https://www.gem.wiki/Fujian_Quanzhou_Minguang_Iron_and_Steel_Co.,_Ltd._plant" TargetMode="External"/><Relationship Id="rId127" Type="http://schemas.openxmlformats.org/officeDocument/2006/relationships/hyperlink" Target="https://www.gem.wiki/%E7%A6%8F%E5%BB%BA%E7%A6%8F%E5%8D%8E%E6%96%B0%E6%9D%90%E6%96%99%E9%9B%86%E5%9B%A2%E6%9C%89%E9%99%90%E5%85%AC%E5%8F%B8" TargetMode="External"/><Relationship Id="rId126" Type="http://schemas.openxmlformats.org/officeDocument/2006/relationships/hyperlink" Target="https://www.gem.wiki/Fujian_Fuhua_New_Materials_Group_Co.,_Ltd._plant" TargetMode="External"/><Relationship Id="rId1190" Type="http://schemas.openxmlformats.org/officeDocument/2006/relationships/hyperlink" Target="https://www.gem.wiki/Lloyds_Steel_Industries_steel_plant" TargetMode="External"/><Relationship Id="rId1191" Type="http://schemas.openxmlformats.org/officeDocument/2006/relationships/hyperlink" Target="https://www.gem.wiki/Jayaswal_Neco_Industries_steel_plant" TargetMode="External"/><Relationship Id="rId1192" Type="http://schemas.openxmlformats.org/officeDocument/2006/relationships/hyperlink" Target="https://www.gem.wiki/JSW_Steel_Salav_DRI_plant" TargetMode="External"/><Relationship Id="rId1193" Type="http://schemas.openxmlformats.org/officeDocument/2006/relationships/hyperlink" Target="https://www.gem.wiki/JSPL_Odisha_steel_plant" TargetMode="External"/><Relationship Id="rId121" Type="http://schemas.openxmlformats.org/officeDocument/2006/relationships/hyperlink" Target="https://www.gem.wiki/%E7%A6%8F%E5%BB%BA%E9%BC%8E%E7%9B%9B%E9%92%A2%E9%93%81%E6%9C%89%E9%99%90%E5%85%AC%E5%8F%B8" TargetMode="External"/><Relationship Id="rId1194" Type="http://schemas.openxmlformats.org/officeDocument/2006/relationships/hyperlink" Target="https://www.gem.wiki/JSPL_Odisha_steel_plant" TargetMode="External"/><Relationship Id="rId120" Type="http://schemas.openxmlformats.org/officeDocument/2006/relationships/hyperlink" Target="https://www.gem.wiki/Fujian_Dingsheng_Iron_and_Steel_Co.,_Ltd._plant" TargetMode="External"/><Relationship Id="rId1195" Type="http://schemas.openxmlformats.org/officeDocument/2006/relationships/hyperlink" Target="https://www.gem.wiki/JSPL_Odisha_steel_plant" TargetMode="External"/><Relationship Id="rId1196" Type="http://schemas.openxmlformats.org/officeDocument/2006/relationships/hyperlink" Target="https://www.gem.wiki/Neelachal_Ispat_Nigam_steel_plant" TargetMode="External"/><Relationship Id="rId1197" Type="http://schemas.openxmlformats.org/officeDocument/2006/relationships/hyperlink" Target="https://www.gem.wiki/Neelachal_Ispat_Nigam_steel_plant" TargetMode="External"/><Relationship Id="rId125" Type="http://schemas.openxmlformats.org/officeDocument/2006/relationships/hyperlink" Target="https://www.gem.wiki/%E7%A6%8F%E5%BB%BA%E7%A6%8F%E5%8D%8E%E6%96%B0%E6%9D%90%E6%96%99%E9%9B%86%E5%9B%A2%E6%9C%89%E9%99%90%E5%85%AC%E5%8F%B8" TargetMode="External"/><Relationship Id="rId1198" Type="http://schemas.openxmlformats.org/officeDocument/2006/relationships/hyperlink" Target="https://www.gem.wiki/Jindal_Stainless_Odisha_steel_plant" TargetMode="External"/><Relationship Id="rId124" Type="http://schemas.openxmlformats.org/officeDocument/2006/relationships/hyperlink" Target="https://www.gem.wiki/Fujian_Fuhua_New_Materials_Group_Co.,_Ltd._plant" TargetMode="External"/><Relationship Id="rId1199" Type="http://schemas.openxmlformats.org/officeDocument/2006/relationships/hyperlink" Target="https://www.gem.wiki/Jindal_Stainless_Odisha_steel_plant" TargetMode="External"/><Relationship Id="rId123" Type="http://schemas.openxmlformats.org/officeDocument/2006/relationships/hyperlink" Target="https://www.gem.wiki/%E7%A6%8F%E5%BB%BA%E9%9D%92%E6%8B%93%E6%96%B0%E6%9D%90%E6%96%99%E6%9C%89%E9%99%90%E5%85%AC%E5%8F%B8" TargetMode="External"/><Relationship Id="rId122" Type="http://schemas.openxmlformats.org/officeDocument/2006/relationships/hyperlink" Target="https://www.gem.wiki/Fujian_Qingtuo_New_Material_Co.,_Ltd._plant" TargetMode="External"/><Relationship Id="rId118" Type="http://schemas.openxmlformats.org/officeDocument/2006/relationships/hyperlink" Target="https://www.gem.wiki/Fujian_Dingsheng_Iron_and_Steel_Co.,_Ltd._plant" TargetMode="External"/><Relationship Id="rId117" Type="http://schemas.openxmlformats.org/officeDocument/2006/relationships/hyperlink" Target="https://www.gem.wiki/%E7%A6%8F%E5%BB%BA%E9%BC%8E%E4%BF%A1%E5%AE%9E%E4%B8%9A%E6%9C%89%E9%99%90%E5%85%AC%E5%8F%B8" TargetMode="External"/><Relationship Id="rId116" Type="http://schemas.openxmlformats.org/officeDocument/2006/relationships/hyperlink" Target="https://www.gem.wiki/Fujian_Dingxin_Industrial_Co.,_Ltd._steel_plant" TargetMode="External"/><Relationship Id="rId115" Type="http://schemas.openxmlformats.org/officeDocument/2006/relationships/hyperlink" Target="https://www.gem.wiki/%E7%A6%8F%E5%BB%BA%E9%9D%92%E6%8B%93%E9%95%8D%E4%B8%9A%E6%9C%89%E9%99%90%E5%85%AC%E5%8F%B8" TargetMode="External"/><Relationship Id="rId599" Type="http://schemas.openxmlformats.org/officeDocument/2006/relationships/hyperlink" Target="https://www.gem.wiki/%E6%B9%96%E5%8C%97%E9%87%91%E7%9B%9B%E5%85%B0%E5%86%B6%E9%87%91%E7%A7%91%E6%8A%80%E6%9C%89%E9%99%90%E5%85%AC%E5%8F%B8" TargetMode="External"/><Relationship Id="rId1180" Type="http://schemas.openxmlformats.org/officeDocument/2006/relationships/hyperlink" Target="https://www.gem.wiki/Kalyani_Steels_Hospet_plant" TargetMode="External"/><Relationship Id="rId1181" Type="http://schemas.openxmlformats.org/officeDocument/2006/relationships/hyperlink" Target="https://www.gem.wiki/Kalyani_Steels_Hospet_plant" TargetMode="External"/><Relationship Id="rId119" Type="http://schemas.openxmlformats.org/officeDocument/2006/relationships/hyperlink" Target="https://www.gem.wiki/%E7%A6%8F%E5%BB%BA%E9%BC%8E%E7%9B%9B%E9%92%A2%E9%93%81%E6%9C%89%E9%99%90%E5%85%AC%E5%8F%B8" TargetMode="External"/><Relationship Id="rId1182" Type="http://schemas.openxmlformats.org/officeDocument/2006/relationships/hyperlink" Target="https://www.gem.wiki/Kalyani_Steels_Hospet_plant" TargetMode="External"/><Relationship Id="rId110" Type="http://schemas.openxmlformats.org/officeDocument/2006/relationships/hyperlink" Target="https://www.gem.wiki/Fuzhou_Wuhang_Steel_Products_Co.,_Ltd._plant" TargetMode="External"/><Relationship Id="rId594" Type="http://schemas.openxmlformats.org/officeDocument/2006/relationships/hyperlink" Target="https://www.gem.wiki/WISCO_Group_Xiangyang_Heavy_Equipment_Materials_Co.,_Ltd._steel_plant" TargetMode="External"/><Relationship Id="rId1183" Type="http://schemas.openxmlformats.org/officeDocument/2006/relationships/hyperlink" Target="https://www.gem.wiki/JSW_Steel_Vijayanagar_steel_plant" TargetMode="External"/><Relationship Id="rId593" Type="http://schemas.openxmlformats.org/officeDocument/2006/relationships/hyperlink" Target="https://www.gem.wiki/%E6%AD%A6%E6%B1%89%E9%A1%BA%E4%B9%90%E4%B8%8D%E9%94%88%E9%92%A2%E6%9C%89%E9%99%90%E5%85%AC%E5%8F%B8" TargetMode="External"/><Relationship Id="rId1184" Type="http://schemas.openxmlformats.org/officeDocument/2006/relationships/hyperlink" Target="https://www.gem.wiki/JSW_Steel_Vijayanagar_steel_plant" TargetMode="External"/><Relationship Id="rId592" Type="http://schemas.openxmlformats.org/officeDocument/2006/relationships/hyperlink" Target="https://www.gem.wiki/Wuhan_Shunle_Stainless_Steel_Co.,_Ltd._plant" TargetMode="External"/><Relationship Id="rId1185" Type="http://schemas.openxmlformats.org/officeDocument/2006/relationships/hyperlink" Target="https://www.gem.wiki/JSW_Steel_Vijayanagar_steel_plant" TargetMode="External"/><Relationship Id="rId591" Type="http://schemas.openxmlformats.org/officeDocument/2006/relationships/hyperlink" Target="https://www.gem.wiki/%E6%AD%A6%E6%B1%89%E9%92%A2%E9%93%81%E6%9C%89%E9%99%90%E5%85%AC%E5%8F%B8" TargetMode="External"/><Relationship Id="rId1186" Type="http://schemas.openxmlformats.org/officeDocument/2006/relationships/hyperlink" Target="https://www.gem.wiki/JSW_Steel_Vijayanagar_steel_plant" TargetMode="External"/><Relationship Id="rId114" Type="http://schemas.openxmlformats.org/officeDocument/2006/relationships/hyperlink" Target="https://www.gem.wiki/Fujian_Tsingtuo_Nickel_Industry_Co.,_Ltd._plant" TargetMode="External"/><Relationship Id="rId598" Type="http://schemas.openxmlformats.org/officeDocument/2006/relationships/hyperlink" Target="https://www.gem.wiki/Hubei_Jinshenglan_Metallurgical_Technology_Co.,_Ltd._plant" TargetMode="External"/><Relationship Id="rId1187" Type="http://schemas.openxmlformats.org/officeDocument/2006/relationships/hyperlink" Target="https://www.gem.wiki/JSW_Vijayanagar_Metallics_steel_plant" TargetMode="External"/><Relationship Id="rId113" Type="http://schemas.openxmlformats.org/officeDocument/2006/relationships/hyperlink" Target="https://www.gem.wiki/%E7%A6%8F%E5%BB%BA%E9%BE%99%E9%92%A2%E6%96%B0%E5%9E%8B%E6%9D%90%E6%96%99%E6%9C%89%E9%99%90%E5%85%AC%E5%8F%B8" TargetMode="External"/><Relationship Id="rId597" Type="http://schemas.openxmlformats.org/officeDocument/2006/relationships/hyperlink" Target="https://www.gem.wiki/%E6%B9%96%E5%8C%97%E7%AB%8B%E6%99%8B%E9%92%A2%E9%93%81%E9%9B%86%E5%9B%A2%E6%9C%89%E9%99%90%E5%85%AC%E5%8F%B8" TargetMode="External"/><Relationship Id="rId1188" Type="http://schemas.openxmlformats.org/officeDocument/2006/relationships/hyperlink" Target="https://www.gem.wiki/JSW_Steel_Dolvi_steel_plant" TargetMode="External"/><Relationship Id="rId112" Type="http://schemas.openxmlformats.org/officeDocument/2006/relationships/hyperlink" Target="https://www.gem.wiki/Fujian_Longgang_New_Materials_Co.,_Ltd._plant" TargetMode="External"/><Relationship Id="rId596" Type="http://schemas.openxmlformats.org/officeDocument/2006/relationships/hyperlink" Target="https://www.gem.wiki/Hubei_Lijin_Steel_Group_Co.,_Ltd._plant" TargetMode="External"/><Relationship Id="rId1189" Type="http://schemas.openxmlformats.org/officeDocument/2006/relationships/hyperlink" Target="https://www.gem.wiki/JSW_Steel_Dolvi_steel_plant" TargetMode="External"/><Relationship Id="rId111" Type="http://schemas.openxmlformats.org/officeDocument/2006/relationships/hyperlink" Target="https://www.gem.wiki/%E7%A6%8F%E5%B7%9E%E5%90%B4%E8%88%AA%E9%92%A2%E9%93%81%E5%88%B6%E5%93%81%E6%9C%89%E9%99%90%E5%85%AC%E5%8F%B8" TargetMode="External"/><Relationship Id="rId595" Type="http://schemas.openxmlformats.org/officeDocument/2006/relationships/hyperlink" Target="https://www.gem.wiki/%E6%AD%A6%E9%92%A2%E9%9B%86%E5%9B%A2%E8%A5%84%E9%98%B3%E9%87%8D%E5%9E%8B%E8%A3%85%E5%A4%87%E6%9D%90%E6%96%99%E6%9C%89%E9%99%90%E5%85%AC%E5%8F%B8" TargetMode="External"/><Relationship Id="rId1136" Type="http://schemas.openxmlformats.org/officeDocument/2006/relationships/hyperlink" Target="https://www.gem.wiki/%E5%AE%81%E6%B3%A2%E6%98%8A%E9%98%B3%E6%96%B0%E6%9D%90%E6%96%99%E7%A7%91%E6%8A%80%E6%9C%89%E9%99%90%E5%85%AC%E5%8F%B8" TargetMode="External"/><Relationship Id="rId1137" Type="http://schemas.openxmlformats.org/officeDocument/2006/relationships/hyperlink" Target="https://www.gem.wiki/Quzhou_Yuanli_Metal_Products_Co.,_Ltd._steel_plant" TargetMode="External"/><Relationship Id="rId1138" Type="http://schemas.openxmlformats.org/officeDocument/2006/relationships/hyperlink" Target="https://www.gem.wiki/%E8%A1%A2%E5%B7%9E%E5%85%83%E7%AB%8B%E9%87%91%E5%B1%9E%E5%88%B6%E5%93%81%E6%9C%89%E9%99%90%E5%85%AC%E5%8F%B8" TargetMode="External"/><Relationship Id="rId1139" Type="http://schemas.openxmlformats.org/officeDocument/2006/relationships/hyperlink" Target="https://www.gem.wiki/Quzhou_Yuanli_Metal_Products_Co.,_Ltd._steel_plant" TargetMode="External"/><Relationship Id="rId547" Type="http://schemas.openxmlformats.org/officeDocument/2006/relationships/hyperlink" Target="https://www.gem.wiki/%E5%AE%89%E9%92%A2%E9%9B%86%E5%9B%A2%E4%BF%A1%E9%98%B3%E9%92%A2%E9%93%81%E6%9C%89%E9%99%90%E8%B4%A3%E4%BB%BB%E5%85%AC%E5%8F%B8" TargetMode="External"/><Relationship Id="rId546" Type="http://schemas.openxmlformats.org/officeDocument/2006/relationships/hyperlink" Target="https://www.gem.wiki/Angang_Group_Xinyang_Iron_and_Steel_Co.,_Ltd._plant" TargetMode="External"/><Relationship Id="rId545" Type="http://schemas.openxmlformats.org/officeDocument/2006/relationships/hyperlink" Target="https://www.gem.wiki/%E5%AE%89%E9%92%A2%E9%9B%86%E5%9B%A2%E4%BF%A1%E9%98%B3%E9%92%A2%E9%93%81%E6%9C%89%E9%99%90%E8%B4%A3%E4%BB%BB%E5%85%AC%E5%8F%B8" TargetMode="External"/><Relationship Id="rId544" Type="http://schemas.openxmlformats.org/officeDocument/2006/relationships/hyperlink" Target="https://www.gem.wiki/Angang_Group_Xinyang_Iron_and_Steel_Co.,_Ltd._plant" TargetMode="External"/><Relationship Id="rId549" Type="http://schemas.openxmlformats.org/officeDocument/2006/relationships/hyperlink" Target="https://www.gem.wiki/%E9%97%BD%E6%BA%90%E9%92%A2%E9%93%81%E9%9B%86%E5%9B%A2%E6%9C%89%E9%99%90%E5%85%AC%E5%8F%B8" TargetMode="External"/><Relationship Id="rId548" Type="http://schemas.openxmlformats.org/officeDocument/2006/relationships/hyperlink" Target="https://www.gem.wiki/Minyuan_Iron_and_Steel_Group_Co.,_Ltd._plant" TargetMode="External"/><Relationship Id="rId1130" Type="http://schemas.openxmlformats.org/officeDocument/2006/relationships/hyperlink" Target="https://www.gem.wiki/%E6%B5%99%E6%B1%9F%E8%AA%89%E9%91%AB%E5%AE%9E%E4%B8%9A%E6%9C%89%E9%99%90%E5%85%AC%E5%8F%B8" TargetMode="External"/><Relationship Id="rId1131" Type="http://schemas.openxmlformats.org/officeDocument/2006/relationships/hyperlink" Target="https://www.gem.wiki/Zhejiang_Yuxin_Industrial_Co.,_Ltd._plant" TargetMode="External"/><Relationship Id="rId543" Type="http://schemas.openxmlformats.org/officeDocument/2006/relationships/hyperlink" Target="https://www.gem.wiki/%E5%AE%89%E9%92%A2%E9%9B%86%E5%9B%A2%E4%BF%A1%E9%98%B3%E9%92%A2%E9%93%81%E6%9C%89%E9%99%90%E8%B4%A3%E4%BB%BB%E5%85%AC%E5%8F%B8" TargetMode="External"/><Relationship Id="rId1132" Type="http://schemas.openxmlformats.org/officeDocument/2006/relationships/hyperlink" Target="https://www.gem.wiki/%E6%B5%99%E6%B1%9F%E8%AA%89%E9%91%AB%E5%AE%9E%E4%B8%9A%E6%9C%89%E9%99%90%E5%85%AC%E5%8F%B8" TargetMode="External"/><Relationship Id="rId542" Type="http://schemas.openxmlformats.org/officeDocument/2006/relationships/hyperlink" Target="https://www.gem.wiki/Angang_Group_Xinyang_Iron_and_Steel_Co.,_Ltd._plant" TargetMode="External"/><Relationship Id="rId1133" Type="http://schemas.openxmlformats.org/officeDocument/2006/relationships/hyperlink" Target="https://www.gem.wiki/Ningbo_Iron_%26_Steel_Co.,_Ltd._plant" TargetMode="External"/><Relationship Id="rId541" Type="http://schemas.openxmlformats.org/officeDocument/2006/relationships/hyperlink" Target="https://www.gem.wiki/%E8%88%9E%E9%92%A2%E4%B8%AD%E5%8A%A0%E9%92%A2%E9%93%81%E6%9C%89%E9%99%90%E5%85%AC%E5%8F%B8" TargetMode="External"/><Relationship Id="rId1134" Type="http://schemas.openxmlformats.org/officeDocument/2006/relationships/hyperlink" Target="https://www.gem.wiki/%E5%AE%81%E6%B3%A2%E9%92%A2%E9%93%81%E6%9C%89%E9%99%90%E5%85%AC%E5%8F%B8" TargetMode="External"/><Relationship Id="rId540" Type="http://schemas.openxmlformats.org/officeDocument/2006/relationships/hyperlink" Target="https://www.gem.wiki/Wugang_Zhongjia_Iron_%26_Steel_Co.,_Ltd._plant" TargetMode="External"/><Relationship Id="rId1135" Type="http://schemas.openxmlformats.org/officeDocument/2006/relationships/hyperlink" Target="https://www.gem.wiki/Ningbo_Haoyang_New_Materials_Techonology_Co.,_Ltd._plant" TargetMode="External"/><Relationship Id="rId1125" Type="http://schemas.openxmlformats.org/officeDocument/2006/relationships/hyperlink" Target="https://www.gem.wiki/Zhejiang_Tsingshan_Iron_%26_Steel_Co.,_Ltd._plant" TargetMode="External"/><Relationship Id="rId1126" Type="http://schemas.openxmlformats.org/officeDocument/2006/relationships/hyperlink" Target="https://www.gem.wiki/%E6%B5%99%E6%B1%9F%E9%9D%92%E5%B1%B1%E9%92%A2%E9%93%81%E6%9C%89%E9%99%90%E5%85%AC%E5%8F%B8" TargetMode="External"/><Relationship Id="rId1127" Type="http://schemas.openxmlformats.org/officeDocument/2006/relationships/hyperlink" Target="https://www.gem.wiki/Lishui_Huahong_Iron_and_Steel_Products_Co.,_Ltd._plant" TargetMode="External"/><Relationship Id="rId1128" Type="http://schemas.openxmlformats.org/officeDocument/2006/relationships/hyperlink" Target="https://www.gem.wiki/%E4%B8%BD%E6%B0%B4%E5%8D%8E%E5%AE%8F%E9%92%A2%E9%93%81%E5%88%B6%E5%93%81%E6%9C%89%E9%99%90%E5%85%AC%E5%8F%B8" TargetMode="External"/><Relationship Id="rId1129" Type="http://schemas.openxmlformats.org/officeDocument/2006/relationships/hyperlink" Target="https://www.gem.wiki/Zhejiang_Yuxin_Industrial_Co.,_Ltd._plant" TargetMode="External"/><Relationship Id="rId536" Type="http://schemas.openxmlformats.org/officeDocument/2006/relationships/hyperlink" Target="https://www.gem.wiki/Luoyang_Luogang_Group_of_Steel_and_Iron_Co.,_Ltd._plant" TargetMode="External"/><Relationship Id="rId535" Type="http://schemas.openxmlformats.org/officeDocument/2006/relationships/hyperlink" Target="https://www.gem.wiki/%E6%9E%97%E5%B7%9E%E5%B8%82%E6%9E%97%E9%92%A2%E9%92%A2%E9%93%81%E6%9C%89%E9%99%90%E5%85%AC%E5%8F%B8" TargetMode="External"/><Relationship Id="rId534" Type="http://schemas.openxmlformats.org/officeDocument/2006/relationships/hyperlink" Target="https://www.gem.wiki/Puyang_Linzhou_Iron_and_Steel_Co.,_Ltd._plant" TargetMode="External"/><Relationship Id="rId533" Type="http://schemas.openxmlformats.org/officeDocument/2006/relationships/hyperlink" Target="https://www.gem.wiki/%E6%B2%B3%E5%8D%97%E5%87%A4%E5%AE%9D%E7%89%B9%E9%92%A2%E6%9C%89%E9%99%90%E5%85%AC%E5%8F%B8" TargetMode="External"/><Relationship Id="rId539" Type="http://schemas.openxmlformats.org/officeDocument/2006/relationships/hyperlink" Target="https://www.gem.wiki/%E5%8D%97%E9%98%B3%E6%B1%89%E5%86%B6%E7%89%B9%E9%92%A2%E6%9C%89%E9%99%90%E5%85%AC%E5%8F%B8" TargetMode="External"/><Relationship Id="rId538" Type="http://schemas.openxmlformats.org/officeDocument/2006/relationships/hyperlink" Target="https://www.gem.wiki/Nanyang_Hanye_Special_Steel_Co.,_Ltd._plant" TargetMode="External"/><Relationship Id="rId537" Type="http://schemas.openxmlformats.org/officeDocument/2006/relationships/hyperlink" Target="https://www.gem.wiki/%E6%B4%9B%E9%98%B3%E6%B4%9B%E9%92%A2%E9%9B%86%E5%9B%A2%E9%92%A2%E9%93%81%E6%9C%89%E9%99%90%E5%85%AC%E5%8F%B8" TargetMode="External"/><Relationship Id="rId1120" Type="http://schemas.openxmlformats.org/officeDocument/2006/relationships/hyperlink" Target="https://www.gem.wiki/%E4%BA%91%E5%8D%97%E7%8E%89%E6%BA%AA%E4%BB%99%E7%A6%8F%E9%92%A2%E9%93%81%EF%BC%88%E9%9B%86%E5%9B%A2%EF%BC%89%E6%9C%89%E9%99%90%E5%85%AC%E5%8F%B8" TargetMode="External"/><Relationship Id="rId532" Type="http://schemas.openxmlformats.org/officeDocument/2006/relationships/hyperlink" Target="https://www.gem.wiki/Henan_Fengbao_Special_Steel_Co.,_Ltd._plant" TargetMode="External"/><Relationship Id="rId1121" Type="http://schemas.openxmlformats.org/officeDocument/2006/relationships/hyperlink" Target="https://www.gem.wiki/Zhenshi_Group_Eastern_Special_Steel_Co.,_Ltd._plant" TargetMode="External"/><Relationship Id="rId531" Type="http://schemas.openxmlformats.org/officeDocument/2006/relationships/hyperlink" Target="https://www.gem.wiki/%E6%B2%B3%E5%8D%97%E5%87%A4%E5%AE%9D%E7%89%B9%E9%92%A2%E6%9C%89%E9%99%90%E5%85%AC%E5%8F%B8" TargetMode="External"/><Relationship Id="rId1122" Type="http://schemas.openxmlformats.org/officeDocument/2006/relationships/hyperlink" Target="https://www.gem.wiki/%E6%8C%AF%E7%9F%B3%E9%9B%86%E5%9B%A2%E4%B8%9C%E6%96%B9%E7%89%B9%E9%92%A2%E6%9C%89%E9%99%90%E5%85%AC%E5%8F%B8" TargetMode="External"/><Relationship Id="rId530" Type="http://schemas.openxmlformats.org/officeDocument/2006/relationships/hyperlink" Target="https://www.gem.wiki/Henan_Fengbao_Special_Steel_Co.,_Ltd._plant" TargetMode="External"/><Relationship Id="rId1123" Type="http://schemas.openxmlformats.org/officeDocument/2006/relationships/hyperlink" Target="https://www.gem.wiki/Zhejiang_Wantai_Special_Steel_Co.,_Ltd._plant" TargetMode="External"/><Relationship Id="rId1124" Type="http://schemas.openxmlformats.org/officeDocument/2006/relationships/hyperlink" Target="https://www.gem.wiki/%E6%B5%99%E6%B1%9F%E4%B8%87%E6%B3%B0%E7%89%B9%E9%92%A2%E6%9C%89%E9%99%90%E5%85%AC%E5%8F%B8" TargetMode="External"/><Relationship Id="rId1158" Type="http://schemas.openxmlformats.org/officeDocument/2006/relationships/hyperlink" Target="https://www.gem.wiki/Godawari_Power_and_Ispat_steel_plant" TargetMode="External"/><Relationship Id="rId1159" Type="http://schemas.openxmlformats.org/officeDocument/2006/relationships/hyperlink" Target="https://www.gem.wiki/JSW_Ispat_Special_Products_Raipur_steel_plant" TargetMode="External"/><Relationship Id="rId569" Type="http://schemas.openxmlformats.org/officeDocument/2006/relationships/hyperlink" Target="https://www.gem.wiki/Hubei_Xinyegang_Steel_Co.,_Ltd._plant" TargetMode="External"/><Relationship Id="rId568" Type="http://schemas.openxmlformats.org/officeDocument/2006/relationships/hyperlink" Target="https://www.gem.wiki/%E6%B9%96%E5%8C%97%E6%96%B0%E5%86%B6%E9%92%A2%E6%9C%89%E9%99%90%E5%85%AC%E5%8F%B8" TargetMode="External"/><Relationship Id="rId567" Type="http://schemas.openxmlformats.org/officeDocument/2006/relationships/hyperlink" Target="https://www.gem.wiki/Hubei_Xinyegang_Steel_Co.,_Ltd._plant" TargetMode="External"/><Relationship Id="rId566" Type="http://schemas.openxmlformats.org/officeDocument/2006/relationships/hyperlink" Target="https://www.gem.wiki/%E6%B9%96%E5%8C%97%E5%90%B4%E5%9F%8E%E9%92%A2%E9%93%81%E9%9B%86%E5%9B%A2%E6%9C%89%E9%99%90%E5%85%AC%E5%8F%B8" TargetMode="External"/><Relationship Id="rId561" Type="http://schemas.openxmlformats.org/officeDocument/2006/relationships/hyperlink" Target="https://www.gem.wiki/Ezhou_Hongtai_Steel_Co.,_Ltd._plant" TargetMode="External"/><Relationship Id="rId1150" Type="http://schemas.openxmlformats.org/officeDocument/2006/relationships/hyperlink" Target="https://www.gem.wiki/JSPL_Chhattisgarh_steel_plant" TargetMode="External"/><Relationship Id="rId560" Type="http://schemas.openxmlformats.org/officeDocument/2006/relationships/hyperlink" Target="https://www.gem.wiki/%E6%AD%A6%E6%B1%89%E9%92%A2%E9%93%81%E9%9B%86%E5%9B%A2%E9%84%82%E5%9F%8E%E9%92%A2%E9%93%81%E6%9C%89%E9%99%90%E8%B4%A3%E4%BB%BB%E5%85%AC%E5%8F%B8" TargetMode="External"/><Relationship Id="rId1151" Type="http://schemas.openxmlformats.org/officeDocument/2006/relationships/hyperlink" Target="https://www.gem.wiki/JSPL_Chhattisgarh_steel_plant" TargetMode="External"/><Relationship Id="rId1152" Type="http://schemas.openxmlformats.org/officeDocument/2006/relationships/hyperlink" Target="https://www.gem.wiki/JSW_Ispat_Special_Products_Raigarh_steel_plant" TargetMode="External"/><Relationship Id="rId1153" Type="http://schemas.openxmlformats.org/officeDocument/2006/relationships/hyperlink" Target="https://www.gem.wiki/MSP_Steel_%26_Power_Raigarh_plant" TargetMode="External"/><Relationship Id="rId565" Type="http://schemas.openxmlformats.org/officeDocument/2006/relationships/hyperlink" Target="https://www.gem.wiki/Hubei_Wucheng_Iron_and_Steel_Group_Co.,_Ltd._plant" TargetMode="External"/><Relationship Id="rId1154" Type="http://schemas.openxmlformats.org/officeDocument/2006/relationships/hyperlink" Target="https://www.gem.wiki/MSP_Steel_%26_Power_Raigarh_plant" TargetMode="External"/><Relationship Id="rId564" Type="http://schemas.openxmlformats.org/officeDocument/2006/relationships/hyperlink" Target="https://www.gem.wiki/%E9%84%82%E5%B7%9E%E9%B8%BF%E6%B3%B0%E9%92%A2%E9%93%81%E6%9C%89%E9%99%90%E5%85%AC%E5%8F%B8" TargetMode="External"/><Relationship Id="rId1155" Type="http://schemas.openxmlformats.org/officeDocument/2006/relationships/hyperlink" Target="https://www.gem.wiki/Jayaswal_Neco_Industries_Raipur_steel_plant" TargetMode="External"/><Relationship Id="rId563" Type="http://schemas.openxmlformats.org/officeDocument/2006/relationships/hyperlink" Target="https://www.gem.wiki/Ezhou_Hongtai_Steel_Co.,_Ltd._plant" TargetMode="External"/><Relationship Id="rId1156" Type="http://schemas.openxmlformats.org/officeDocument/2006/relationships/hyperlink" Target="https://www.gem.wiki/Jayaswal_Neco_Industries_Raipur_steel_plant" TargetMode="External"/><Relationship Id="rId562" Type="http://schemas.openxmlformats.org/officeDocument/2006/relationships/hyperlink" Target="https://www.gem.wiki/%E9%84%82%E5%B7%9E%E9%B8%BF%E6%B3%B0%E9%92%A2%E9%93%81%E6%9C%89%E9%99%90%E5%85%AC%E5%8F%B8" TargetMode="External"/><Relationship Id="rId1157" Type="http://schemas.openxmlformats.org/officeDocument/2006/relationships/hyperlink" Target="https://www.gem.wiki/Godawari_Power_and_Ispat_steel_plant" TargetMode="External"/><Relationship Id="rId1147" Type="http://schemas.openxmlformats.org/officeDocument/2006/relationships/hyperlink" Target="https://www.gem.wiki/SAIL_Bhilai_steel_plant" TargetMode="External"/><Relationship Id="rId1148" Type="http://schemas.openxmlformats.org/officeDocument/2006/relationships/hyperlink" Target="https://www.gem.wiki/Prakash_Industries_steel_plant" TargetMode="External"/><Relationship Id="rId1149" Type="http://schemas.openxmlformats.org/officeDocument/2006/relationships/hyperlink" Target="https://www.gem.wiki/NMDC_Nagarnar_steel_plant" TargetMode="External"/><Relationship Id="rId558" Type="http://schemas.openxmlformats.org/officeDocument/2006/relationships/hyperlink" Target="https://www.gem.wiki/%E6%AD%A6%E6%B1%89%E9%92%A2%E9%93%81%E9%9B%86%E5%9B%A2%E9%84%82%E5%9F%8E%E9%92%A2%E9%93%81%E6%9C%89%E9%99%90%E8%B4%A3%E4%BB%BB%E5%85%AC%E5%8F%B8" TargetMode="External"/><Relationship Id="rId557" Type="http://schemas.openxmlformats.org/officeDocument/2006/relationships/hyperlink" Target="https://www.gem.wiki/Wuhan_Iron_%26_Steel_Group_Echeng_Iron_%26_Steel_Co.,_Ltd._plant" TargetMode="External"/><Relationship Id="rId556" Type="http://schemas.openxmlformats.org/officeDocument/2006/relationships/hyperlink" Target="http://www.shenqiu.gov.cn/newslast_23038.html" TargetMode="External"/><Relationship Id="rId555" Type="http://schemas.openxmlformats.org/officeDocument/2006/relationships/hyperlink" Target="https://www.gem.wiki/%E6%B2%B3%E5%8D%97%E5%AE%89%E9%92%A2%E5%91%A8%E5%8F%A3%E9%92%A2%E9%93%81%E6%9C%89%E9%99%90%E8%B4%A3%E4%BB%BB%E5%85%AC%E5%8F%B8" TargetMode="External"/><Relationship Id="rId559" Type="http://schemas.openxmlformats.org/officeDocument/2006/relationships/hyperlink" Target="https://www.gem.wiki/Wuhan_Iron_%26_Steel_Group_Echeng_Iron_%26_Steel_Co.,_Ltd._plant" TargetMode="External"/><Relationship Id="rId550" Type="http://schemas.openxmlformats.org/officeDocument/2006/relationships/hyperlink" Target="https://www.gem.wiki/Minyuan_Iron_and_Steel_Group_Co.,_Ltd._plant" TargetMode="External"/><Relationship Id="rId1140" Type="http://schemas.openxmlformats.org/officeDocument/2006/relationships/hyperlink" Target="https://www.gem.wiki/%E8%A1%A2%E5%B7%9E%E5%85%83%E7%AB%8B%E9%87%91%E5%B1%9E%E5%88%B6%E5%93%81%E6%9C%89%E9%99%90%E5%85%AC%E5%8F%B8" TargetMode="External"/><Relationship Id="rId1141" Type="http://schemas.openxmlformats.org/officeDocument/2006/relationships/hyperlink" Target="https://www.gem.wiki/Arjas_Steel_Tadipatri_plant" TargetMode="External"/><Relationship Id="rId1142" Type="http://schemas.openxmlformats.org/officeDocument/2006/relationships/hyperlink" Target="https://www.gem.wiki/Arjas_Steel_Tadipatri_plant" TargetMode="External"/><Relationship Id="rId554" Type="http://schemas.openxmlformats.org/officeDocument/2006/relationships/hyperlink" Target="https://www.gem.wiki/Henan_Angang_Zhoukou_Iron_and_Steel_Co.,_Ltd._plant" TargetMode="External"/><Relationship Id="rId1143" Type="http://schemas.openxmlformats.org/officeDocument/2006/relationships/hyperlink" Target="https://www.gem.wiki/Vizag_Steel_plant" TargetMode="External"/><Relationship Id="rId553" Type="http://schemas.openxmlformats.org/officeDocument/2006/relationships/hyperlink" Target="https://www.gem.wiki/%E9%83%91%E5%B7%9E%E6%B0%B8%E9%80%9A%E7%89%B9%E9%92%A2%E6%9C%89%E9%99%90%E5%85%AC%E5%8F%B8" TargetMode="External"/><Relationship Id="rId1144" Type="http://schemas.openxmlformats.org/officeDocument/2006/relationships/hyperlink" Target="https://www.gem.wiki/SAIL_Bhilai_steel_plant" TargetMode="External"/><Relationship Id="rId552" Type="http://schemas.openxmlformats.org/officeDocument/2006/relationships/hyperlink" Target="https://www.gem.wiki/Zhengzhou_Yongtong_Special_Steel_Co.,_Ltd._plant" TargetMode="External"/><Relationship Id="rId1145" Type="http://schemas.openxmlformats.org/officeDocument/2006/relationships/hyperlink" Target="https://www.gem.wiki/SAIL_Bhilai_steel_plant" TargetMode="External"/><Relationship Id="rId551" Type="http://schemas.openxmlformats.org/officeDocument/2006/relationships/hyperlink" Target="https://www.gem.wiki/%E9%97%BD%E6%BA%90%E9%92%A2%E9%93%81%E9%9B%86%E5%9B%A2%E6%9C%89%E9%99%90%E5%85%AC%E5%8F%B8" TargetMode="External"/><Relationship Id="rId1146" Type="http://schemas.openxmlformats.org/officeDocument/2006/relationships/hyperlink" Target="https://www.gem.wiki/SAIL_Bhilai_steel_plant" TargetMode="External"/><Relationship Id="rId495" Type="http://schemas.openxmlformats.org/officeDocument/2006/relationships/hyperlink" Target="https://www.gem.wiki/%E5%AE%A3%E5%8C%96%E9%92%A2%E9%93%81%E9%9B%86%E5%9B%A2%E6%9C%89%E9%99%90%E5%85%AC%E5%8F%B8" TargetMode="External"/><Relationship Id="rId494" Type="http://schemas.openxmlformats.org/officeDocument/2006/relationships/hyperlink" Target="https://www.gem.wiki/Xuanhua_Iron_and_Steel_Group_Co.,_Ltd._plant" TargetMode="External"/><Relationship Id="rId493" Type="http://schemas.openxmlformats.org/officeDocument/2006/relationships/hyperlink" Target="https://www.gem.wiki/%E5%BE%B7%E9%BE%99%E9%92%A2%E9%93%81%E6%9C%89%E9%99%90%E5%85%AC%E5%8F%B8" TargetMode="External"/><Relationship Id="rId492" Type="http://schemas.openxmlformats.org/officeDocument/2006/relationships/hyperlink" Target="https://www.gem.wiki/Delong_Steel_Co.,_Ltd._plant" TargetMode="External"/><Relationship Id="rId499" Type="http://schemas.openxmlformats.org/officeDocument/2006/relationships/hyperlink" Target="https://www.gem.wiki/%E6%B2%B3%E5%8C%97%E5%BC%A0%E5%AE%A3%E9%AB%98%E7%A7%91%E7%A7%91%E6%8A%80%E6%9C%89%E9%99%90%E5%85%AC%E5%8F%B8" TargetMode="External"/><Relationship Id="rId498" Type="http://schemas.openxmlformats.org/officeDocument/2006/relationships/hyperlink" Target="https://www.gem.wiki/Hebei_Zhangxuan_High_Tech_Co.,_Ltd._plant" TargetMode="External"/><Relationship Id="rId497" Type="http://schemas.openxmlformats.org/officeDocument/2006/relationships/hyperlink" Target="https://www.gem.wiki/%E6%B2%B3%E5%8C%97%E5%BC%A0%E5%AE%A3%E9%AB%98%E7%A7%91%E7%A7%91%E6%8A%80%E6%9C%89%E9%99%90%E5%85%AC%E5%8F%B8" TargetMode="External"/><Relationship Id="rId496" Type="http://schemas.openxmlformats.org/officeDocument/2006/relationships/hyperlink" Target="https://www.gem.wiki/Hebei_Zhangxuan_High_Tech_Co.,_Ltd._plant" TargetMode="External"/><Relationship Id="rId1610" Type="http://schemas.openxmlformats.org/officeDocument/2006/relationships/hyperlink" Target="https://www.gem.wiki/H%C3%BCttenwerke_Krupp_Mannesmann_(HKM)_steel_plant" TargetMode="External"/><Relationship Id="rId1611" Type="http://schemas.openxmlformats.org/officeDocument/2006/relationships/hyperlink" Target="https://www.gem.wiki/H%C3%BCttenwerke_Krupp_Mannesmann_(HKM)_steel_plant" TargetMode="External"/><Relationship Id="rId1612" Type="http://schemas.openxmlformats.org/officeDocument/2006/relationships/hyperlink" Target="https://www.gem.wiki/ThyssenKrupp_Steel_Duisburg_steel_plant" TargetMode="External"/><Relationship Id="rId1613" Type="http://schemas.openxmlformats.org/officeDocument/2006/relationships/hyperlink" Target="https://www.gem.wiki/ThyssenKrupp_Steel_Duisburg_steel_plant" TargetMode="External"/><Relationship Id="rId1614" Type="http://schemas.openxmlformats.org/officeDocument/2006/relationships/hyperlink" Target="https://www.gem.wiki/ThyssenKrupp_Steel_Duisburg_steel_plant" TargetMode="External"/><Relationship Id="rId1615" Type="http://schemas.openxmlformats.org/officeDocument/2006/relationships/hyperlink" Target="https://www.gem.wiki/H%C3%BCttenwerke_Krupp_Mannesmann_(HKM)_steel_plant" TargetMode="External"/><Relationship Id="rId1616" Type="http://schemas.openxmlformats.org/officeDocument/2006/relationships/hyperlink" Target="https://www.gem.wiki/ArcelorMittal_Duisburg_steel_plant" TargetMode="External"/><Relationship Id="rId907" Type="http://schemas.openxmlformats.org/officeDocument/2006/relationships/hyperlink" Target="https://www.gem.wiki/Rizhao_Steel_Holding_Group_Co.,_Ltd._plant" TargetMode="External"/><Relationship Id="rId1617" Type="http://schemas.openxmlformats.org/officeDocument/2006/relationships/hyperlink" Target="https://www.gem.wiki/Deutsche_Edelstahlwerke_GmbH" TargetMode="External"/><Relationship Id="rId906" Type="http://schemas.openxmlformats.org/officeDocument/2006/relationships/hyperlink" Target="https://www.gem.wiki/%E6%97%A5%E7%85%A7%E9%92%A2%E9%93%81%E6%8E%A7%E8%82%A1%E9%9B%86%E5%9B%A2%E6%9C%89%E9%99%90%E5%85%AC%E5%8F%B8" TargetMode="External"/><Relationship Id="rId1618" Type="http://schemas.openxmlformats.org/officeDocument/2006/relationships/hyperlink" Target="https://www.gem.wiki/AG_der_Dillinger_H%C3%BCttenwerke_Dillingen_steel_plant" TargetMode="External"/><Relationship Id="rId905" Type="http://schemas.openxmlformats.org/officeDocument/2006/relationships/hyperlink" Target="https://www.gem.wiki/Rizhao_Steel_Holding_Group_Co.,_Ltd._plant" TargetMode="External"/><Relationship Id="rId1619" Type="http://schemas.openxmlformats.org/officeDocument/2006/relationships/hyperlink" Target="https://www.gem.wiki/AG_der_Dillinger_H%C3%BCttenwerke_Dillingen_steel_plant" TargetMode="External"/><Relationship Id="rId904" Type="http://schemas.openxmlformats.org/officeDocument/2006/relationships/hyperlink" Target="https://www.gem.wiki/%E9%9D%92%E5%B2%9B%E7%89%B9%E6%AE%8A%E9%92%A2%E9%93%81%E6%9C%89%E9%99%90%E5%85%AC%E5%8F%B8" TargetMode="External"/><Relationship Id="rId909" Type="http://schemas.openxmlformats.org/officeDocument/2006/relationships/hyperlink" Target="https://www.gem.wiki/Shandong_IRON%26STEEL_Group_Rizhao_Co.,_Ltd._plant" TargetMode="External"/><Relationship Id="rId908" Type="http://schemas.openxmlformats.org/officeDocument/2006/relationships/hyperlink" Target="https://www.gem.wiki/%E6%97%A5%E7%85%A7%E9%92%A2%E9%93%81%E6%8E%A7%E8%82%A1%E9%9B%86%E5%9B%A2%E6%9C%89%E9%99%90%E5%85%AC%E5%8F%B8" TargetMode="External"/><Relationship Id="rId903" Type="http://schemas.openxmlformats.org/officeDocument/2006/relationships/hyperlink" Target="https://www.gem.wiki/Qingdao_Special_Iron_and_Steel_Co.,_Ltd._plant" TargetMode="External"/><Relationship Id="rId902" Type="http://schemas.openxmlformats.org/officeDocument/2006/relationships/hyperlink" Target="https://www.gem.wiki/%E5%B1%B1%E4%B8%9C%E9%92%A2%E9%93%81%E9%9B%86%E5%9B%A2%E6%B0%B8%E9%94%8B%E4%B8%B4%E6%B8%AF%E6%9C%89%E9%99%90%E5%85%AC%E5%8F%B8" TargetMode="External"/><Relationship Id="rId901" Type="http://schemas.openxmlformats.org/officeDocument/2006/relationships/hyperlink" Target="https://www.gem.wiki/Shandong_Iron_and_Steel_Group_Yongfeng_Lingang_Co.,_Ltd._plant" TargetMode="External"/><Relationship Id="rId900" Type="http://schemas.openxmlformats.org/officeDocument/2006/relationships/hyperlink" Target="https://www.gem.wiki/%E5%B1%B1%E4%B8%9C%E9%92%A2%E9%93%81%E9%9B%86%E5%9B%A2%E6%B0%B8%E9%94%8B%E4%B8%B4%E6%B8%AF%E6%9C%89%E9%99%90%E5%85%AC%E5%8F%B8" TargetMode="External"/><Relationship Id="rId1600" Type="http://schemas.openxmlformats.org/officeDocument/2006/relationships/hyperlink" Target="https://www.gem.wiki/ArcelorMittal_Hamburg_steel_plant" TargetMode="External"/><Relationship Id="rId1601" Type="http://schemas.openxmlformats.org/officeDocument/2006/relationships/hyperlink" Target="https://www.gem.wiki/Benteler_Steel_Tube_Lingen_plant" TargetMode="External"/><Relationship Id="rId1602" Type="http://schemas.openxmlformats.org/officeDocument/2006/relationships/hyperlink" Target="https://www.gem.wiki/Salzgitter_Peiner_Tr%C3%A4ger_steel_plant" TargetMode="External"/><Relationship Id="rId1603" Type="http://schemas.openxmlformats.org/officeDocument/2006/relationships/hyperlink" Target="https://www.gem.wiki/Salzgitter_Flachstahl_steel_plant" TargetMode="External"/><Relationship Id="rId1604" Type="http://schemas.openxmlformats.org/officeDocument/2006/relationships/hyperlink" Target="https://www.gem.wiki/Salzgitter_Flachstahl_steel_plant" TargetMode="External"/><Relationship Id="rId1605" Type="http://schemas.openxmlformats.org/officeDocument/2006/relationships/hyperlink" Target="https://www.gem.wiki/Salzgitter_Flachstahl_steel_plant" TargetMode="External"/><Relationship Id="rId1606" Type="http://schemas.openxmlformats.org/officeDocument/2006/relationships/hyperlink" Target="https://www.gem.wiki/ArcelorMittal_Duisburg_steel_plant" TargetMode="External"/><Relationship Id="rId1607" Type="http://schemas.openxmlformats.org/officeDocument/2006/relationships/hyperlink" Target="https://www.gem.wiki/ArcelorMittal_Duisburg_steel_plant" TargetMode="External"/><Relationship Id="rId1608" Type="http://schemas.openxmlformats.org/officeDocument/2006/relationships/hyperlink" Target="https://www.gem.wiki/H%C3%BCttenwerke_Krupp_Mannesmann_(HKM)_steel_plant" TargetMode="External"/><Relationship Id="rId1609" Type="http://schemas.openxmlformats.org/officeDocument/2006/relationships/hyperlink" Target="https://www.gem.wiki/H%C3%BCttenwerke_Krupp_Mannesmann_(HKM)_steel_plant" TargetMode="External"/><Relationship Id="rId1631" Type="http://schemas.openxmlformats.org/officeDocument/2006/relationships/hyperlink" Target="https://www.gem.wiki/%C3%93AM_%C3%93zdi_Ac%C3%A9lm%C5%B1vek_Kft_%C3%93zd_steel_plant" TargetMode="External"/><Relationship Id="rId1632" Type="http://schemas.openxmlformats.org/officeDocument/2006/relationships/hyperlink" Target="https://www.gem.wiki/ISD_Dunaferr_Duna%C3%BAjv%C3%A1ros_steel_plant" TargetMode="External"/><Relationship Id="rId1633" Type="http://schemas.openxmlformats.org/officeDocument/2006/relationships/hyperlink" Target="https://www.gem.wiki/Tenaris_Dalmine_steel_plant" TargetMode="External"/><Relationship Id="rId1634" Type="http://schemas.openxmlformats.org/officeDocument/2006/relationships/hyperlink" Target="https://www.gem.wiki/Alfa_Acciai_Brescia_steel_plant" TargetMode="External"/><Relationship Id="rId1635" Type="http://schemas.openxmlformats.org/officeDocument/2006/relationships/hyperlink" Target="https://www.gem.wiki/Feralpi_Siderurgica_Lonato_steel_plant" TargetMode="External"/><Relationship Id="rId1636" Type="http://schemas.openxmlformats.org/officeDocument/2006/relationships/hyperlink" Target="https://www.gem.wiki/Ori_Martin_Brescia_steel_plant" TargetMode="External"/><Relationship Id="rId1637" Type="http://schemas.openxmlformats.org/officeDocument/2006/relationships/hyperlink" Target="https://www.gem.wiki/Acciaieria_Di_Calvisano_Lenato_steel_plant" TargetMode="External"/><Relationship Id="rId1638" Type="http://schemas.openxmlformats.org/officeDocument/2006/relationships/hyperlink" Target="https://www.gem.wiki/Ferriera_Valsabbia_Odolo_steel_plant" TargetMode="External"/><Relationship Id="rId929" Type="http://schemas.openxmlformats.org/officeDocument/2006/relationships/hyperlink" Target="https://www.gem.wiki/Baoshan_Iron_and_Steel_Co.,_Ltd._Baoshan_headquarters" TargetMode="External"/><Relationship Id="rId1639" Type="http://schemas.openxmlformats.org/officeDocument/2006/relationships/hyperlink" Target="https://www.gem.wiki/IRO_Odolo_steel_plant" TargetMode="External"/><Relationship Id="rId928" Type="http://schemas.openxmlformats.org/officeDocument/2006/relationships/hyperlink" Target="https://www.gem.wiki/%E6%B7%84%E5%8D%9A%E9%BD%90%E6%9E%97%E5%82%85%E5%B1%B1%E9%92%A2%E9%93%81%E6%9C%89%E9%99%90%E5%85%AC%E5%8F%B8" TargetMode="External"/><Relationship Id="rId927" Type="http://schemas.openxmlformats.org/officeDocument/2006/relationships/hyperlink" Target="https://www.gem.wiki/Zibo_Qilin_Fushan_Iron_and_Steel_Co.,_Ltd._plant" TargetMode="External"/><Relationship Id="rId926" Type="http://schemas.openxmlformats.org/officeDocument/2006/relationships/hyperlink" Target="https://www.gem.wiki/%E5%B1%B1%E4%B8%9C%E9%9A%86%E7%9B%9B%E9%92%A2%E9%93%81%E6%9C%89%E9%99%90%E5%85%AC%E5%8F%B8" TargetMode="External"/><Relationship Id="rId921" Type="http://schemas.openxmlformats.org/officeDocument/2006/relationships/hyperlink" Target="https://www.gem.wiki/Yantai_Walsin_Stainless_Steel_Co.,_Ltd._plant" TargetMode="External"/><Relationship Id="rId920" Type="http://schemas.openxmlformats.org/officeDocument/2006/relationships/hyperlink" Target="https://www.gem.wiki/%E5%B1%B1%E4%B8%9C%E9%B2%81%E4%B8%BD%E9%92%A2%E9%93%81%E6%9C%89%E9%99%90%E5%85%AC%E5%8F%B8" TargetMode="External"/><Relationship Id="rId925" Type="http://schemas.openxmlformats.org/officeDocument/2006/relationships/hyperlink" Target="https://www.gem.wiki/Shandong_Longsheng_Iron_and_Steel_Co.,_Ltd._plant" TargetMode="External"/><Relationship Id="rId924" Type="http://schemas.openxmlformats.org/officeDocument/2006/relationships/hyperlink" Target="https://www.gem.wiki/%E5%B1%B1%E4%B8%9C%E9%92%A2%E9%93%81%E9%9B%86%E5%9B%A2%E6%B0%B8%E9%94%8B%E6%B7%84%E5%8D%9A%E6%9C%89%E9%99%90%E5%85%AC%E5%8F%B8" TargetMode="External"/><Relationship Id="rId923" Type="http://schemas.openxmlformats.org/officeDocument/2006/relationships/hyperlink" Target="https://www.gem.wiki/Shandong_Iron_and_Steel_Group_Yongfeng_Zibo_Co.,_Ltd._plant" TargetMode="External"/><Relationship Id="rId922" Type="http://schemas.openxmlformats.org/officeDocument/2006/relationships/hyperlink" Target="https://www.gem.wiki/%E7%83%9F%E5%8F%B0%E5%8D%8E%E6%96%B0%E4%B8%8D%E9%94%88%E9%92%A2%E6%9C%89%E9%99%90%E5%85%AC%E5%8F%B8" TargetMode="External"/><Relationship Id="rId1630" Type="http://schemas.openxmlformats.org/officeDocument/2006/relationships/hyperlink" Target="https://www.gem.wiki/Di%C3%B3sgy%C5%91r_Steelworks_Miskolc" TargetMode="External"/><Relationship Id="rId1620" Type="http://schemas.openxmlformats.org/officeDocument/2006/relationships/hyperlink" Target="https://www.gem.wiki/AG_der_Dillinger_H%C3%BCttenwerke_Dillingen_steel_plant" TargetMode="External"/><Relationship Id="rId1621" Type="http://schemas.openxmlformats.org/officeDocument/2006/relationships/hyperlink" Target="https://www.gem.wiki/AG_der_Dillinger_H%C3%BCttenwerke_Dillingen_steel_plant" TargetMode="External"/><Relationship Id="rId1622" Type="http://schemas.openxmlformats.org/officeDocument/2006/relationships/hyperlink" Target="https://www.gem.wiki/Saarstahl_V%C3%B6lklingen_Steelmaking_Plant" TargetMode="External"/><Relationship Id="rId1623" Type="http://schemas.openxmlformats.org/officeDocument/2006/relationships/hyperlink" Target="https://www.gem.wiki/Saarstahl_V%C3%B6lklingen_Steelmaking_Plant" TargetMode="External"/><Relationship Id="rId1624" Type="http://schemas.openxmlformats.org/officeDocument/2006/relationships/hyperlink" Target="https://www.gem.wiki/ESF_Elbe_Stahlwerke_Feralpi_Riesa_plant" TargetMode="External"/><Relationship Id="rId1625" Type="http://schemas.openxmlformats.org/officeDocument/2006/relationships/hyperlink" Target="https://www.gem.wiki/CSN_Stahlwerk_Th%C3%BCringen_Unterwellenborn_steel_plant" TargetMode="External"/><Relationship Id="rId1626" Type="http://schemas.openxmlformats.org/officeDocument/2006/relationships/hyperlink" Target="https://www.gem.wiki/Halyvourgiki_Eleusis_steel_plant" TargetMode="External"/><Relationship Id="rId1627" Type="http://schemas.openxmlformats.org/officeDocument/2006/relationships/hyperlink" Target="https://www.gem.wiki/Sidenor_Steel_Industry_Thessaloniki_plant" TargetMode="External"/><Relationship Id="rId918" Type="http://schemas.openxmlformats.org/officeDocument/2006/relationships/hyperlink" Target="https://www.gem.wiki/%E5%B1%B1%E4%B8%9C%E5%AF%BF%E5%85%89%E5%B7%A8%E8%83%BD%E7%89%B9%E9%92%A2%E6%9C%89%E9%99%90%E5%85%AC%E5%8F%B8" TargetMode="External"/><Relationship Id="rId1628" Type="http://schemas.openxmlformats.org/officeDocument/2006/relationships/hyperlink" Target="https://www.gem.wiki/Sovel_Almyros_steel_plant" TargetMode="External"/><Relationship Id="rId917" Type="http://schemas.openxmlformats.org/officeDocument/2006/relationships/hyperlink" Target="https://www.gem.wiki/Shandong_Shouguang_Juneng_Special_Steel_Co.,_Ltd._plant" TargetMode="External"/><Relationship Id="rId1629" Type="http://schemas.openxmlformats.org/officeDocument/2006/relationships/hyperlink" Target="https://www.gem.wiki/Larco_Larymna_smelting_plant" TargetMode="External"/><Relationship Id="rId916" Type="http://schemas.openxmlformats.org/officeDocument/2006/relationships/hyperlink" Target="https://www.gem.wiki/%E6%BD%8D%E5%9D%8A%E7%89%B9%E9%92%A2%E9%9B%86%E5%9B%A2%E6%9C%89%E9%99%90%E5%85%AC%E5%8F%B8" TargetMode="External"/><Relationship Id="rId915" Type="http://schemas.openxmlformats.org/officeDocument/2006/relationships/hyperlink" Target="https://www.gem.wiki/Weifang_Special_Steel_Group_Co.,_Ltd._plant" TargetMode="External"/><Relationship Id="rId919" Type="http://schemas.openxmlformats.org/officeDocument/2006/relationships/hyperlink" Target="https://www.gem.wiki/Shandong_Luli_Steel_Co.,_Ltd._plant" TargetMode="External"/><Relationship Id="rId910" Type="http://schemas.openxmlformats.org/officeDocument/2006/relationships/hyperlink" Target="https://www.gem.wiki/%E5%B1%B1%E4%B8%9C%E9%92%A2%E9%93%81%E9%9B%86%E5%9B%A2%E6%97%A5%E7%85%A7%E6%9C%89%E9%99%90%E5%85%AC%E5%8F%B8" TargetMode="External"/><Relationship Id="rId914" Type="http://schemas.openxmlformats.org/officeDocument/2006/relationships/hyperlink" Target="https://www.gem.wiki/%E7%9F%B3%E6%A8%AA%E7%89%B9%E9%92%A2%E9%9B%86%E5%9B%A2%E6%9C%89%E9%99%90%E5%85%AC%E5%8F%B8" TargetMode="External"/><Relationship Id="rId913" Type="http://schemas.openxmlformats.org/officeDocument/2006/relationships/hyperlink" Target="https://www.gem.wiki/Shiheng_Special_Steel_Group_Co.,_Ltd._plant" TargetMode="External"/><Relationship Id="rId912" Type="http://schemas.openxmlformats.org/officeDocument/2006/relationships/hyperlink" Target="https://www.gem.wiki/%E5%B1%B1%E4%B8%9C%E9%92%A2%E9%93%81%E9%9B%86%E5%9B%A2%E6%97%A5%E7%85%A7%E6%9C%89%E9%99%90%E5%85%AC%E5%8F%B8" TargetMode="External"/><Relationship Id="rId911" Type="http://schemas.openxmlformats.org/officeDocument/2006/relationships/hyperlink" Target="https://www.gem.wiki/Shandong_IRON%26STEEL_Group_Rizhao_Co.,_Ltd._plant" TargetMode="External"/><Relationship Id="rId1213" Type="http://schemas.openxmlformats.org/officeDocument/2006/relationships/hyperlink" Target="https://www.gem.wiki/SAIL_Rourkela_steel_plant" TargetMode="External"/><Relationship Id="rId1697" Type="http://schemas.openxmlformats.org/officeDocument/2006/relationships/hyperlink" Target="https://www.gem.wiki/Acerinox_Europa_Los_Barrios_steel_plant" TargetMode="External"/><Relationship Id="rId1214" Type="http://schemas.openxmlformats.org/officeDocument/2006/relationships/hyperlink" Target="https://www.gem.wiki/SAIL_Rourkela_steel_plant" TargetMode="External"/><Relationship Id="rId1698" Type="http://schemas.openxmlformats.org/officeDocument/2006/relationships/hyperlink" Target="https://www.gem.wiki/Celsa_Global_Steel_Wire_Santander_plant" TargetMode="External"/><Relationship Id="rId1215" Type="http://schemas.openxmlformats.org/officeDocument/2006/relationships/hyperlink" Target="https://www.gem.wiki/Jai_Balaji_Jyoti_Steels_plant" TargetMode="External"/><Relationship Id="rId1699" Type="http://schemas.openxmlformats.org/officeDocument/2006/relationships/hyperlink" Target="https://www.gem.wiki/Grupo_Gallardo_Corrugados_Azpeitia_steel_plant" TargetMode="External"/><Relationship Id="rId1216" Type="http://schemas.openxmlformats.org/officeDocument/2006/relationships/hyperlink" Target="https://www.gem.wiki/Jai_Balaji_Jyoti_Steels_plant" TargetMode="External"/><Relationship Id="rId1217" Type="http://schemas.openxmlformats.org/officeDocument/2006/relationships/hyperlink" Target="https://www.gem.wiki/JSW_Odisha_steel_plant" TargetMode="External"/><Relationship Id="rId1218" Type="http://schemas.openxmlformats.org/officeDocument/2006/relationships/hyperlink" Target="https://www.gem.wiki/JSW_Odisha_steel_plant" TargetMode="External"/><Relationship Id="rId1219" Type="http://schemas.openxmlformats.org/officeDocument/2006/relationships/hyperlink" Target="https://www.gem.wiki/JSW_Odisha_steel_plant" TargetMode="External"/><Relationship Id="rId866" Type="http://schemas.openxmlformats.org/officeDocument/2006/relationships/hyperlink" Target="https://www.gem.wiki/%E9%99%95%E8%A5%BF%E5%8D%8E%E9%91%AB%E7%89%B9%E7%A7%8D%E9%92%A2%E9%93%81%E9%9B%86%E5%9B%A2%E6%9C%89%E9%99%90%E5%85%AC%E5%8F%B8" TargetMode="External"/><Relationship Id="rId865" Type="http://schemas.openxmlformats.org/officeDocument/2006/relationships/hyperlink" Target="https://www.gem.wiki/Shaanxi_Huaxin_Special_Steel_Group_Co.,_Ltd._plant" TargetMode="External"/><Relationship Id="rId864" Type="http://schemas.openxmlformats.org/officeDocument/2006/relationships/hyperlink" Target="https://www.gem.wiki/%E9%99%95%E8%A5%BF%E6%B1%89%E4%B8%AD%E9%92%A2%E9%93%81%E9%9B%86%E5%9B%A2%E6%9C%89%E9%99%90%E5%85%AC%E5%8F%B8" TargetMode="External"/><Relationship Id="rId863" Type="http://schemas.openxmlformats.org/officeDocument/2006/relationships/hyperlink" Target="https://www.gem.wiki/%E9%99%95%E8%A5%BF%E7%95%A5%E9%98%B3%E9%92%A2%E9%93%81%E6%9C%89%E9%99%90%E8%B4%A3%E4%BB%BB%E5%85%AC%E5%8F%B8" TargetMode="External"/><Relationship Id="rId869" Type="http://schemas.openxmlformats.org/officeDocument/2006/relationships/hyperlink" Target="https://www.gem.wiki/Xiwang_Metal_Science_Technology_Co.,_Ltd._steel_plant" TargetMode="External"/><Relationship Id="rId868" Type="http://schemas.openxmlformats.org/officeDocument/2006/relationships/hyperlink" Target="https://www.gem.wiki/%E5%B1%B1%E4%B8%9C%E5%B9%BF%E5%AF%8C%E9%9B%86%E5%9B%A2%E6%9C%89%E9%99%90%E5%85%AC%E5%8F%B8" TargetMode="External"/><Relationship Id="rId867" Type="http://schemas.openxmlformats.org/officeDocument/2006/relationships/hyperlink" Target="https://www.gem.wiki/Shandong_Guangfu_Group_Co.,_Ltd._steel_plant" TargetMode="External"/><Relationship Id="rId1690" Type="http://schemas.openxmlformats.org/officeDocument/2006/relationships/hyperlink" Target="https://www.gem.wiki/SIJ_Acroni_Jesenice_steel_plant" TargetMode="External"/><Relationship Id="rId1691" Type="http://schemas.openxmlformats.org/officeDocument/2006/relationships/hyperlink" Target="https://www.gem.wiki/ArcelorMittal_Asturias_(Avil%C3%A9s)_steel_plant" TargetMode="External"/><Relationship Id="rId1692" Type="http://schemas.openxmlformats.org/officeDocument/2006/relationships/hyperlink" Target="https://www.gem.wiki/ArcelorMittal_Asturias_(Gij%C3%B3n)_steel_plant" TargetMode="External"/><Relationship Id="rId862" Type="http://schemas.openxmlformats.org/officeDocument/2006/relationships/hyperlink" Target="https://www.gem.wiki/Shaanxi_Lueyang_Iron_and_Steel_Co.,_Ltd._plant" TargetMode="External"/><Relationship Id="rId1693" Type="http://schemas.openxmlformats.org/officeDocument/2006/relationships/hyperlink" Target="https://www.gem.wiki/ArcelorMittal_Asturias_(Gij%C3%B3n)_steel_plant" TargetMode="External"/><Relationship Id="rId861" Type="http://schemas.openxmlformats.org/officeDocument/2006/relationships/hyperlink" Target="https://www.gem.wiki/%E9%99%95%E8%A5%BF%E7%95%A5%E9%98%B3%E9%92%A2%E9%93%81%E6%9C%89%E9%99%90%E8%B4%A3%E4%BB%BB%E5%85%AC%E5%8F%B8" TargetMode="External"/><Relationship Id="rId1210" Type="http://schemas.openxmlformats.org/officeDocument/2006/relationships/hyperlink" Target="https://www.gem.wiki/Tata_Steel_BSL_Dhenkanal_plant" TargetMode="External"/><Relationship Id="rId1694" Type="http://schemas.openxmlformats.org/officeDocument/2006/relationships/hyperlink" Target="https://www.gem.wiki/Grupo_Gallardo_Siderurgica_Balboa_Jerez_de_los_Caballeros_steel_plant" TargetMode="External"/><Relationship Id="rId860" Type="http://schemas.openxmlformats.org/officeDocument/2006/relationships/hyperlink" Target="https://www.gem.wiki/Shaanxi_Lueyang_Iron_and_Steel_Co.,_Ltd._plant" TargetMode="External"/><Relationship Id="rId1211" Type="http://schemas.openxmlformats.org/officeDocument/2006/relationships/hyperlink" Target="https://www.gem.wiki/Tata_Steel_BSL_Dhenkanal_plant" TargetMode="External"/><Relationship Id="rId1695" Type="http://schemas.openxmlformats.org/officeDocument/2006/relationships/hyperlink" Target="https://www.gem.wiki/Celsa_Barcelona_Castellbisbal_steel_plant" TargetMode="External"/><Relationship Id="rId1212" Type="http://schemas.openxmlformats.org/officeDocument/2006/relationships/hyperlink" Target="https://www.gem.wiki/Tata_Steel_BSL_Dhenkanal_plant" TargetMode="External"/><Relationship Id="rId1696" Type="http://schemas.openxmlformats.org/officeDocument/2006/relationships/hyperlink" Target="https://www.gem.wiki/ArcelorMittal_Sestao_steel_plant" TargetMode="External"/><Relationship Id="rId1202" Type="http://schemas.openxmlformats.org/officeDocument/2006/relationships/hyperlink" Target="https://www.gem.wiki/Mesco_Steel_Kalinganagar_plant" TargetMode="External"/><Relationship Id="rId1686" Type="http://schemas.openxmlformats.org/officeDocument/2006/relationships/hyperlink" Target="https://www.gem.wiki/HBIS_GROUP_Serbia_Iron_%26_Steel_plant_Belgrade" TargetMode="External"/><Relationship Id="rId1203" Type="http://schemas.openxmlformats.org/officeDocument/2006/relationships/hyperlink" Target="https://www.gem.wiki/Mesco_Steel_Kalinganagar_plant" TargetMode="External"/><Relationship Id="rId1687" Type="http://schemas.openxmlformats.org/officeDocument/2006/relationships/hyperlink" Target="https://www.gem.wiki/Metalfer_Steel_Mill_Sremska_Mitrovica" TargetMode="External"/><Relationship Id="rId1204" Type="http://schemas.openxmlformats.org/officeDocument/2006/relationships/hyperlink" Target="https://www.gem.wiki/Tata_Sponge_Iron_Odisha_plant" TargetMode="External"/><Relationship Id="rId1688" Type="http://schemas.openxmlformats.org/officeDocument/2006/relationships/hyperlink" Target="https://www.gem.wiki/U._S._Steel_Ko%C5%A1ice_steel_plant" TargetMode="External"/><Relationship Id="rId1205" Type="http://schemas.openxmlformats.org/officeDocument/2006/relationships/hyperlink" Target="https://www.gem.wiki/Tata_Sponge_Iron_Odisha_plant" TargetMode="External"/><Relationship Id="rId1689" Type="http://schemas.openxmlformats.org/officeDocument/2006/relationships/hyperlink" Target="https://www.gem.wiki/Max_Aicher_Slovakia_Steel_Mills_Strazske" TargetMode="External"/><Relationship Id="rId1206" Type="http://schemas.openxmlformats.org/officeDocument/2006/relationships/hyperlink" Target="https://www.gem.wiki/Tata_Sponge_Iron_Odisha_plant" TargetMode="External"/><Relationship Id="rId1207" Type="http://schemas.openxmlformats.org/officeDocument/2006/relationships/hyperlink" Target="https://www.gem.wiki/Sree_Metaliks_Barbil_steel_plant" TargetMode="External"/><Relationship Id="rId1208" Type="http://schemas.openxmlformats.org/officeDocument/2006/relationships/hyperlink" Target="https://www.gem.wiki/Orissa_Sponge_Iron_%26_Steel_plant" TargetMode="External"/><Relationship Id="rId1209" Type="http://schemas.openxmlformats.org/officeDocument/2006/relationships/hyperlink" Target="https://www.gem.wiki/Orissa_Sponge_Iron_%26_Steel_plant" TargetMode="External"/><Relationship Id="rId855" Type="http://schemas.openxmlformats.org/officeDocument/2006/relationships/hyperlink" Target="https://www.gem.wiki/%E9%99%95%E8%A5%BF%E9%BE%99%E9%97%A8%E9%92%A2%E9%93%81%E6%9C%89%E9%99%90%E8%B4%A3%E4%BB%BB%E5%85%AC%E5%8F%B8" TargetMode="External"/><Relationship Id="rId854" Type="http://schemas.openxmlformats.org/officeDocument/2006/relationships/hyperlink" Target="https://www.gem.wiki/Shaanxi_Longmen_Steel_Co.,_Ltd._plant" TargetMode="External"/><Relationship Id="rId853" Type="http://schemas.openxmlformats.org/officeDocument/2006/relationships/hyperlink" Target="https://www.gem.wiki/%E9%99%95%E8%A5%BF%E9%BE%99%E9%97%A8%E9%92%A2%E9%93%81%E6%9C%89%E9%99%90%E8%B4%A3%E4%BB%BB%E5%85%AC%E5%8F%B8" TargetMode="External"/><Relationship Id="rId852" Type="http://schemas.openxmlformats.org/officeDocument/2006/relationships/hyperlink" Target="https://www.gem.wiki/Shaanxi_Longmen_Steel_Co.,_Ltd._plant" TargetMode="External"/><Relationship Id="rId859" Type="http://schemas.openxmlformats.org/officeDocument/2006/relationships/hyperlink" Target="https://www.gem.wiki/%E9%99%95%E9%92%A2%E9%9B%86%E5%9B%A2%E6%B1%89%E4%B8%AD%E9%92%A2%E9%93%81%E6%9C%89%E9%99%90%E8%B4%A3%E4%BB%BB%E5%85%AC%E5%8F%B8" TargetMode="External"/><Relationship Id="rId858" Type="http://schemas.openxmlformats.org/officeDocument/2006/relationships/hyperlink" Target="https://www.gem.wiki/Shaanxi_Steel_Group_Hanzhong_Iron_and_Steel_Co.,_Ltd._plant" TargetMode="External"/><Relationship Id="rId857" Type="http://schemas.openxmlformats.org/officeDocument/2006/relationships/hyperlink" Target="https://www.gem.wiki/%E9%99%95%E8%A5%BF%E9%BE%99%E9%97%A8%E9%92%A2%E9%93%81%E6%9C%89%E9%99%90%E8%B4%A3%E4%BB%BB%E5%85%AC%E5%8F%B8" TargetMode="External"/><Relationship Id="rId856" Type="http://schemas.openxmlformats.org/officeDocument/2006/relationships/hyperlink" Target="https://www.gem.wiki/Shaanxi_Longmen_Steel_Co.,_Ltd._plant" TargetMode="External"/><Relationship Id="rId1680" Type="http://schemas.openxmlformats.org/officeDocument/2006/relationships/hyperlink" Target="https://www.gem.wiki/Resita_Iron_%26_Steel_Works" TargetMode="External"/><Relationship Id="rId1681" Type="http://schemas.openxmlformats.org/officeDocument/2006/relationships/hyperlink" Target="https://www.gem.wiki/GFG_Liberty_Galati_steel_plant" TargetMode="External"/><Relationship Id="rId851" Type="http://schemas.openxmlformats.org/officeDocument/2006/relationships/hyperlink" Target="https://www.gem.wiki/%E8%A5%BF%E5%AE%81%E7%89%B9%E6%AE%8A%E9%92%A2%E8%82%A1%E4%BB%BD%E6%9C%89%E9%99%90%E5%85%AC%E5%8F%B8" TargetMode="External"/><Relationship Id="rId1682" Type="http://schemas.openxmlformats.org/officeDocument/2006/relationships/hyperlink" Target="https://www.gem.wiki/GFG_Liberty_Galati_steel_plant" TargetMode="External"/><Relationship Id="rId850" Type="http://schemas.openxmlformats.org/officeDocument/2006/relationships/hyperlink" Target="https://www.gem.wiki/Xining_Special_Steel_Co.,_Ltd._plant" TargetMode="External"/><Relationship Id="rId1683" Type="http://schemas.openxmlformats.org/officeDocument/2006/relationships/hyperlink" Target="https://www.gem.wiki/GFG_Liberty_Galati_steel_plant" TargetMode="External"/><Relationship Id="rId1200" Type="http://schemas.openxmlformats.org/officeDocument/2006/relationships/hyperlink" Target="https://www.gem.wiki/Tata_Steel_Kalinganagar_steel_plant" TargetMode="External"/><Relationship Id="rId1684" Type="http://schemas.openxmlformats.org/officeDocument/2006/relationships/hyperlink" Target="https://www.gem.wiki/GFG_Liberty_Galati_steel_plant" TargetMode="External"/><Relationship Id="rId1201" Type="http://schemas.openxmlformats.org/officeDocument/2006/relationships/hyperlink" Target="https://www.gem.wiki/Tata_Steel_Kalinganagar_steel_plant" TargetMode="External"/><Relationship Id="rId1685" Type="http://schemas.openxmlformats.org/officeDocument/2006/relationships/hyperlink" Target="https://www.gem.wiki/ArcelorMittal_Hunedoara_steel_plant" TargetMode="External"/><Relationship Id="rId1235" Type="http://schemas.openxmlformats.org/officeDocument/2006/relationships/hyperlink" Target="https://www.gem.wiki/Ramsarup_Lohh_Udyog_West_Bengal_steel_plant" TargetMode="External"/><Relationship Id="rId1236" Type="http://schemas.openxmlformats.org/officeDocument/2006/relationships/hyperlink" Target="https://www.gem.wiki/Ramsarup_Lohh_Udyog_West_Bengal_steel_plant" TargetMode="External"/><Relationship Id="rId1237" Type="http://schemas.openxmlformats.org/officeDocument/2006/relationships/hyperlink" Target="https://www.gem.wiki/Rashmi_Metaliks_Kharagpur_steel_plant" TargetMode="External"/><Relationship Id="rId1238" Type="http://schemas.openxmlformats.org/officeDocument/2006/relationships/hyperlink" Target="https://www.gem.wiki/Ramsarup_Lohh_Udyog_West_Bengal_steel_plant" TargetMode="External"/><Relationship Id="rId1239" Type="http://schemas.openxmlformats.org/officeDocument/2006/relationships/hyperlink" Target="https://www.gem.wiki/JSW_Steel_Bengal_steel_plant" TargetMode="External"/><Relationship Id="rId409" Type="http://schemas.openxmlformats.org/officeDocument/2006/relationships/hyperlink" Target="https://www.gem.wiki/%E6%B2%B3%E5%8C%97%E6%B4%A5%E8%A5%BF%E9%92%A2%E9%93%81%E9%9B%86%E5%9B%A2%E8%82%A1%E4%BB%BD%E6%9C%89%E9%99%90%E5%85%AC%E5%8F%B8" TargetMode="External"/><Relationship Id="rId404" Type="http://schemas.openxmlformats.org/officeDocument/2006/relationships/hyperlink" Target="https://www.gem.wiki/Tangshan_Songting_Iron_%26_Steel_Co.,_Ltd._plant" TargetMode="External"/><Relationship Id="rId888" Type="http://schemas.openxmlformats.org/officeDocument/2006/relationships/hyperlink" Target="https://www.gem.wiki/%E5%B1%B1%E4%B8%9C%E9%92%A2%E9%93%81%E8%82%A1%E4%BB%BD%E6%9C%89%E9%99%90%E5%85%AC%E5%8F%B8%E8%8E%B1%E8%8A%9C%E5%88%86%E5%85%AC%E5%8F%B8" TargetMode="External"/><Relationship Id="rId403" Type="http://schemas.openxmlformats.org/officeDocument/2006/relationships/hyperlink" Target="https://www.gem.wiki/%E5%94%90%E5%B1%B1%E7%87%95%E5%B1%B1%E9%92%A2%E9%93%81%E6%9C%89%E9%99%90%E5%85%AC%E5%8F%B8" TargetMode="External"/><Relationship Id="rId887" Type="http://schemas.openxmlformats.org/officeDocument/2006/relationships/hyperlink" Target="https://www.gem.wiki/Shandong_Iron_and_Steel_Co.,_Ltd._Laiwu_Branch_plant" TargetMode="External"/><Relationship Id="rId402" Type="http://schemas.openxmlformats.org/officeDocument/2006/relationships/hyperlink" Target="https://www.gem.wiki/Tangshan_Yanshan_Iron_and_Steel_Co.,_Ltd._plant" TargetMode="External"/><Relationship Id="rId886" Type="http://schemas.openxmlformats.org/officeDocument/2006/relationships/hyperlink" Target="https://www.gem.wiki/%E5%B1%B1%E4%B8%9C%E9%92%A2%E9%93%81%E8%82%A1%E4%BB%BD%E6%9C%89%E9%99%90%E5%85%AC%E5%8F%B8%E8%8E%B1%E8%8A%9C%E5%88%86%E5%85%AC%E5%8F%B8" TargetMode="External"/><Relationship Id="rId401" Type="http://schemas.openxmlformats.org/officeDocument/2006/relationships/hyperlink" Target="https://www.gem.wiki/%E5%94%90%E5%B1%B1%E7%87%95%E5%B1%B1%E9%92%A2%E9%93%81%E6%9C%89%E9%99%90%E5%85%AC%E5%8F%B8" TargetMode="External"/><Relationship Id="rId885" Type="http://schemas.openxmlformats.org/officeDocument/2006/relationships/hyperlink" Target="https://www.gem.wiki/Shandong_Iron_and_Steel_Co.,_Ltd._Laiwu_Branch_plant" TargetMode="External"/><Relationship Id="rId408" Type="http://schemas.openxmlformats.org/officeDocument/2006/relationships/hyperlink" Target="https://www.gem.wiki/Hebei_Jinxi_Iron_%26_Steel_Group_Co.,_Ltd._plant" TargetMode="External"/><Relationship Id="rId407" Type="http://schemas.openxmlformats.org/officeDocument/2006/relationships/hyperlink" Target="https://www.gem.wiki/%E5%94%90%E5%B1%B1%E6%9D%BE%E6%B1%80%E9%92%A2%E9%93%81%E6%9C%89%E9%99%90%E5%85%AC%E5%8F%B8" TargetMode="External"/><Relationship Id="rId406" Type="http://schemas.openxmlformats.org/officeDocument/2006/relationships/hyperlink" Target="https://www.gem.wiki/Tangshan_Songting_Iron_%26_Steel_Co.,_Ltd._plant" TargetMode="External"/><Relationship Id="rId405" Type="http://schemas.openxmlformats.org/officeDocument/2006/relationships/hyperlink" Target="https://www.gem.wiki/%E5%94%90%E5%B1%B1%E6%9D%BE%E6%B1%80%E9%92%A2%E9%93%81%E6%9C%89%E9%99%90%E5%85%AC%E5%8F%B8" TargetMode="External"/><Relationship Id="rId889" Type="http://schemas.openxmlformats.org/officeDocument/2006/relationships/hyperlink" Target="https://www.gem.wiki/Shandong_Iron_and_Steel_Co.,_Ltd._Laiwu_Branch_plant" TargetMode="External"/><Relationship Id="rId880" Type="http://schemas.openxmlformats.org/officeDocument/2006/relationships/hyperlink" Target="https://www.gem.wiki/%E5%B1%B1%E4%B8%9C%E5%AF%8C%E4%BC%A6%E9%92%A2%E9%93%81%E6%9C%89%E9%99%90%E5%85%AC%E5%8F%B8" TargetMode="External"/><Relationship Id="rId1230" Type="http://schemas.openxmlformats.org/officeDocument/2006/relationships/hyperlink" Target="https://www.gem.wiki/Shyam_Steel_Durgapur_plant" TargetMode="External"/><Relationship Id="rId400" Type="http://schemas.openxmlformats.org/officeDocument/2006/relationships/hyperlink" Target="https://www.gem.wiki/Tangshan_Yanshan_Iron_and_Steel_Co.,_Ltd._plant" TargetMode="External"/><Relationship Id="rId884" Type="http://schemas.openxmlformats.org/officeDocument/2006/relationships/hyperlink" Target="https://www.gem.wiki/%E5%B1%B1%E4%B8%9C%E9%97%BD%E6%BA%90%E9%92%A2%E9%93%81%E6%9C%89%E9%99%90%E5%85%AC%E5%8F%B8" TargetMode="External"/><Relationship Id="rId1231" Type="http://schemas.openxmlformats.org/officeDocument/2006/relationships/hyperlink" Target="https://www.gem.wiki/Shyam_Steel_Durgapur_plant" TargetMode="External"/><Relationship Id="rId883" Type="http://schemas.openxmlformats.org/officeDocument/2006/relationships/hyperlink" Target="https://www.gem.wiki/Shandong_Minyuan_Iron_and_Steel_Co.,_Ltd._plant" TargetMode="External"/><Relationship Id="rId1232" Type="http://schemas.openxmlformats.org/officeDocument/2006/relationships/hyperlink" Target="https://www.gem.wiki/Rashmi_Metaliks_Kharagpur_steel_plant" TargetMode="External"/><Relationship Id="rId882" Type="http://schemas.openxmlformats.org/officeDocument/2006/relationships/hyperlink" Target="https://www.gem.wiki/%E5%B1%B1%E4%B8%9C%E5%AF%8C%E4%BC%A6%E9%92%A2%E9%93%81%E6%9C%89%E9%99%90%E5%85%AC%E5%8F%B8" TargetMode="External"/><Relationship Id="rId1233" Type="http://schemas.openxmlformats.org/officeDocument/2006/relationships/hyperlink" Target="https://www.gem.wiki/Tata_Metaliks_West_Bengal_steel_plant" TargetMode="External"/><Relationship Id="rId881" Type="http://schemas.openxmlformats.org/officeDocument/2006/relationships/hyperlink" Target="https://www.gem.wiki/Shandong_Fulun_Iron_and_Steel_Co.,_Ltd._plant" TargetMode="External"/><Relationship Id="rId1234" Type="http://schemas.openxmlformats.org/officeDocument/2006/relationships/hyperlink" Target="https://www.gem.wiki/Tata_Metaliks_West_Bengal_steel_plant" TargetMode="External"/><Relationship Id="rId1224" Type="http://schemas.openxmlformats.org/officeDocument/2006/relationships/hyperlink" Target="https://www.gem.wiki/SAIL_IISCO_steel_plant" TargetMode="External"/><Relationship Id="rId1225" Type="http://schemas.openxmlformats.org/officeDocument/2006/relationships/hyperlink" Target="https://www.gem.wiki/SAIL_Durgapur_steel_plant" TargetMode="External"/><Relationship Id="rId1226" Type="http://schemas.openxmlformats.org/officeDocument/2006/relationships/hyperlink" Target="https://www.gem.wiki/SAIL_Durgapur_steel_plant" TargetMode="External"/><Relationship Id="rId1227" Type="http://schemas.openxmlformats.org/officeDocument/2006/relationships/hyperlink" Target="https://www.gem.wiki/SAIL_Alloy_Steel_Plant" TargetMode="External"/><Relationship Id="rId1228" Type="http://schemas.openxmlformats.org/officeDocument/2006/relationships/hyperlink" Target="https://www.gem.wiki/SAIL_Alloy_Steel_Plant" TargetMode="External"/><Relationship Id="rId1229" Type="http://schemas.openxmlformats.org/officeDocument/2006/relationships/hyperlink" Target="https://www.gem.wiki/Jai_Balaji_Durgapur_steel_plant" TargetMode="External"/><Relationship Id="rId877" Type="http://schemas.openxmlformats.org/officeDocument/2006/relationships/hyperlink" Target="https://www.gem.wiki/Shandong_Taishan_Steel_Group_Co.,_Ltd._plant" TargetMode="External"/><Relationship Id="rId876" Type="http://schemas.openxmlformats.org/officeDocument/2006/relationships/hyperlink" Target="https://www.gem.wiki/%E5%B1%B1%E4%B8%9C%E6%B3%B0%E5%B1%B1%E9%92%A2%E9%93%81%E9%9B%86%E5%9B%A2%E6%9C%89%E9%99%90%E5%85%AC%E5%8F%B8" TargetMode="External"/><Relationship Id="rId875" Type="http://schemas.openxmlformats.org/officeDocument/2006/relationships/hyperlink" Target="https://www.gem.wiki/Shandong_Taishan_Steel_Group_Co.,_Ltd._plant" TargetMode="External"/><Relationship Id="rId874" Type="http://schemas.openxmlformats.org/officeDocument/2006/relationships/hyperlink" Target="https://www.gem.wiki/%E5%B1%B1%E4%B8%9C%E8%8E%B1%E9%92%A2%E6%B0%B8%E9%94%8B%E9%92%A2%E9%93%81%E6%9C%89%E9%99%90%E5%85%AC%E5%8F%B8" TargetMode="External"/><Relationship Id="rId879" Type="http://schemas.openxmlformats.org/officeDocument/2006/relationships/hyperlink" Target="https://www.gem.wiki/Shandong_Fulun_Iron_and_Steel_Co.,_Ltd._plant" TargetMode="External"/><Relationship Id="rId878" Type="http://schemas.openxmlformats.org/officeDocument/2006/relationships/hyperlink" Target="https://www.gem.wiki/%E5%B1%B1%E4%B8%9C%E6%B3%B0%E5%B1%B1%E9%92%A2%E9%93%81%E9%9B%86%E5%9B%A2%E6%9C%89%E9%99%90%E5%85%AC%E5%8F%B8" TargetMode="External"/><Relationship Id="rId873" Type="http://schemas.openxmlformats.org/officeDocument/2006/relationships/hyperlink" Target="https://www.gem.wiki/Shandong_Laigang_Yongfeng_Steel_Co.,_Ltd._plant" TargetMode="External"/><Relationship Id="rId1220" Type="http://schemas.openxmlformats.org/officeDocument/2006/relationships/hyperlink" Target="https://www.gem.wiki/JSW_Steel_Salem_steel_plant" TargetMode="External"/><Relationship Id="rId872" Type="http://schemas.openxmlformats.org/officeDocument/2006/relationships/hyperlink" Target="https://www.gem.wiki/%E5%B1%B1%E4%B8%9C%E4%BC%A0%E6%B4%8B%E9%9B%86%E5%9B%A2%E6%9C%89%E9%99%90%E5%85%AC%E5%8F%B8" TargetMode="External"/><Relationship Id="rId1221" Type="http://schemas.openxmlformats.org/officeDocument/2006/relationships/hyperlink" Target="https://www.gem.wiki/JSW_Steel_Salem_steel_plant" TargetMode="External"/><Relationship Id="rId871" Type="http://schemas.openxmlformats.org/officeDocument/2006/relationships/hyperlink" Target="https://www.gem.wiki/Shandong_Chuanyang_Group_Co.,_Ltd._steel_plant" TargetMode="External"/><Relationship Id="rId1222" Type="http://schemas.openxmlformats.org/officeDocument/2006/relationships/hyperlink" Target="https://www.gem.wiki/SAIL_IISCO_steel_plant" TargetMode="External"/><Relationship Id="rId870" Type="http://schemas.openxmlformats.org/officeDocument/2006/relationships/hyperlink" Target="https://www.gem.wiki/%E8%A5%BF%E7%8E%8B%E9%87%91%E5%B1%9E%E7%A7%91%E6%8A%80%E6%9C%89%E9%99%90%E5%85%AC%E5%8F%B8" TargetMode="External"/><Relationship Id="rId1223" Type="http://schemas.openxmlformats.org/officeDocument/2006/relationships/hyperlink" Target="https://www.gem.wiki/SAIL_IISCO_steel_plant" TargetMode="External"/><Relationship Id="rId1653" Type="http://schemas.openxmlformats.org/officeDocument/2006/relationships/hyperlink" Target="https://www.gem.wiki/Pittini_Ferriere_Nord_Osoppo_steel_plant" TargetMode="External"/><Relationship Id="rId1654" Type="http://schemas.openxmlformats.org/officeDocument/2006/relationships/hyperlink" Target="https://www.gem.wiki/Danieli_ABS_Pozzuolo_del_Friuli_steel_plant" TargetMode="External"/><Relationship Id="rId1655" Type="http://schemas.openxmlformats.org/officeDocument/2006/relationships/hyperlink" Target="https://www.gem.wiki/Marcegaglia_Palini_e_Bertoli_San_Giorgio_di_Nogaro_steel_plant" TargetMode="External"/><Relationship Id="rId1656" Type="http://schemas.openxmlformats.org/officeDocument/2006/relationships/hyperlink" Target="https://www.gem.wiki/Riva_Acciaio_Caronno_Pertusella_steel_plant" TargetMode="External"/><Relationship Id="rId1657" Type="http://schemas.openxmlformats.org/officeDocument/2006/relationships/hyperlink" Target="https://www.gem.wiki/Pittini_Acciaierie_di_Verona_steel_plant" TargetMode="External"/><Relationship Id="rId1658" Type="http://schemas.openxmlformats.org/officeDocument/2006/relationships/hyperlink" Target="https://www.gem.wiki/AFV_Accaierie_Beltrame_Vicenza_steel_plant" TargetMode="External"/><Relationship Id="rId1659" Type="http://schemas.openxmlformats.org/officeDocument/2006/relationships/hyperlink" Target="https://www.gem.wiki/Liep%C4%81jas_Metalurgs_steel_plant" TargetMode="External"/><Relationship Id="rId829" Type="http://schemas.openxmlformats.org/officeDocument/2006/relationships/hyperlink" Target="https://www.gem.wiki/%E6%8A%9A%E9%A1%BA%E6%96%B0%E9%92%A2%E9%93%81%E6%9C%89%E9%99%90%E8%B4%A3%E4%BB%BB%E5%85%AC%E5%8F%B8" TargetMode="External"/><Relationship Id="rId828" Type="http://schemas.openxmlformats.org/officeDocument/2006/relationships/hyperlink" Target="https://www.gem.wiki/Fushun_New_Steel_Co.,_Ltd._plant" TargetMode="External"/><Relationship Id="rId827" Type="http://schemas.openxmlformats.org/officeDocument/2006/relationships/hyperlink" Target="https://www.gem.wiki/%E6%8A%9A%E9%A1%BA%E6%96%B0%E9%92%A2%E9%93%81%E6%9C%89%E9%99%90%E8%B4%A3%E4%BB%BB%E5%85%AC%E5%8F%B8" TargetMode="External"/><Relationship Id="rId822" Type="http://schemas.openxmlformats.org/officeDocument/2006/relationships/hyperlink" Target="https://www.gem.wiki/Fushun_New_Steel_Co.,_Ltd._plant" TargetMode="External"/><Relationship Id="rId821" Type="http://schemas.openxmlformats.org/officeDocument/2006/relationships/hyperlink" Target="https://www.gem.wiki/%E6%8A%9A%E9%A1%BA%E6%96%B0%E9%92%A2%E9%93%81%E6%9C%89%E9%99%90%E8%B4%A3%E4%BB%BB%E5%85%AC%E5%8F%B8" TargetMode="External"/><Relationship Id="rId820" Type="http://schemas.openxmlformats.org/officeDocument/2006/relationships/hyperlink" Target="https://www.gem.wiki/Fushun_New_Steel_Co.,_Ltd._plant" TargetMode="External"/><Relationship Id="rId826" Type="http://schemas.openxmlformats.org/officeDocument/2006/relationships/hyperlink" Target="https://www.gem.wiki/Fushun_New_Steel_Co.,_Ltd._plant" TargetMode="External"/><Relationship Id="rId825" Type="http://schemas.openxmlformats.org/officeDocument/2006/relationships/hyperlink" Target="https://www.gem.wiki/%E6%8A%9A%E9%A1%BA%E6%96%B0%E9%92%A2%E9%93%81%E6%9C%89%E9%99%90%E8%B4%A3%E4%BB%BB%E5%85%AC%E5%8F%B8" TargetMode="External"/><Relationship Id="rId824" Type="http://schemas.openxmlformats.org/officeDocument/2006/relationships/hyperlink" Target="https://www.gem.wiki/Fushun_New_Steel_Co.,_Ltd._plant" TargetMode="External"/><Relationship Id="rId823" Type="http://schemas.openxmlformats.org/officeDocument/2006/relationships/hyperlink" Target="https://www.gem.wiki/%E6%8A%9A%E9%A1%BA%E6%96%B0%E9%92%A2%E9%93%81%E6%9C%89%E9%99%90%E8%B4%A3%E4%BB%BB%E5%85%AC%E5%8F%B8" TargetMode="External"/><Relationship Id="rId1650" Type="http://schemas.openxmlformats.org/officeDocument/2006/relationships/hyperlink" Target="https://www.gem.wiki/ArcelorMittal_Acciaierie_d%27italia_Taranto_steel_plant" TargetMode="External"/><Relationship Id="rId1651" Type="http://schemas.openxmlformats.org/officeDocument/2006/relationships/hyperlink" Target="https://www.gem.wiki/Finarvedi_Acciai_Speciali_Terni_steel_plant" TargetMode="External"/><Relationship Id="rId1652" Type="http://schemas.openxmlformats.org/officeDocument/2006/relationships/hyperlink" Target="https://www.gem.wiki/Acciaierie_Venete_Borgo_Valsugana_steel_plant" TargetMode="External"/><Relationship Id="rId1642" Type="http://schemas.openxmlformats.org/officeDocument/2006/relationships/hyperlink" Target="https://www.gem.wiki/Finarvedi_Cremona_Steel_Plant" TargetMode="External"/><Relationship Id="rId1643" Type="http://schemas.openxmlformats.org/officeDocument/2006/relationships/hyperlink" Target="https://www.gem.wiki/Riva_Acciaio_Lesegno_steel_plant" TargetMode="External"/><Relationship Id="rId1644" Type="http://schemas.openxmlformats.org/officeDocument/2006/relationships/hyperlink" Target="https://www.gem.wiki/JSW_Steel_Piombino_steel_plant" TargetMode="External"/><Relationship Id="rId1645" Type="http://schemas.openxmlformats.org/officeDocument/2006/relationships/hyperlink" Target="https://www.gem.wiki/JSW_Steel_Piombino_steel_plant" TargetMode="External"/><Relationship Id="rId1646" Type="http://schemas.openxmlformats.org/officeDocument/2006/relationships/hyperlink" Target="https://www.gem.wiki/Acciaierie_Venete_Camin_steel_plant" TargetMode="External"/><Relationship Id="rId1647" Type="http://schemas.openxmlformats.org/officeDocument/2006/relationships/hyperlink" Target="https://www.gem.wiki/Pittini_Siderpotenza_Potenza_steel_plant" TargetMode="External"/><Relationship Id="rId1648" Type="http://schemas.openxmlformats.org/officeDocument/2006/relationships/hyperlink" Target="https://www.gem.wiki/Acciaierie_di_Sicilia_Catania_steel_plant" TargetMode="External"/><Relationship Id="rId1649" Type="http://schemas.openxmlformats.org/officeDocument/2006/relationships/hyperlink" Target="https://www.gem.wiki/ArcelorMittal_Acciaierie_d%27italia_Taranto_steel_plant" TargetMode="External"/><Relationship Id="rId819" Type="http://schemas.openxmlformats.org/officeDocument/2006/relationships/hyperlink" Target="https://www.gem.wiki/%E4%B8%9C%E5%8C%97%E7%89%B9%E9%92%A2%E9%9B%86%E5%9B%A2%E5%A4%A7%E8%BF%9E%E7%89%B9%E6%AE%8A%E9%92%A2%E6%9C%89%E9%99%90%E8%B4%A3%E4%BB%BB%E5%85%AC%E5%8F%B8" TargetMode="External"/><Relationship Id="rId818" Type="http://schemas.openxmlformats.org/officeDocument/2006/relationships/hyperlink" Target="https://www.gem.wiki/Dongbei_Special_Steel_Group_Dalian_Special_Steel_Co.,_Ltd._plant" TargetMode="External"/><Relationship Id="rId817" Type="http://schemas.openxmlformats.org/officeDocument/2006/relationships/hyperlink" Target="https://www.gem.wiki/%E5%87%8C%E6%BA%90%E9%92%A2%E9%93%81%E8%82%A1%E4%BB%BD%E6%9C%89%E9%99%90%E5%85%AC%E5%8F%B8" TargetMode="External"/><Relationship Id="rId816" Type="http://schemas.openxmlformats.org/officeDocument/2006/relationships/hyperlink" Target="https://www.gem.wiki/Lingyuan_Iron_%26_Steel_Co.,_Ltd._plant" TargetMode="External"/><Relationship Id="rId811" Type="http://schemas.openxmlformats.org/officeDocument/2006/relationships/hyperlink" Target="https://www.gem.wiki/%E6%9C%AC%E6%BA%AA%E5%8C%97%E8%90%A5%E9%92%A2%E9%93%81%EF%BC%88%E9%9B%86%E5%9B%A2%EF%BC%89%E8%82%A1%E4%BB%BD%E6%9C%89%E9%99%90%E5%85%AC%E5%8F%B8" TargetMode="External"/><Relationship Id="rId810" Type="http://schemas.openxmlformats.org/officeDocument/2006/relationships/hyperlink" Target="https://www.gem.wiki/Benxi-Beiying_Iron_%26_Steel_(Group)_Co.,_Ltd._plant" TargetMode="External"/><Relationship Id="rId815" Type="http://schemas.openxmlformats.org/officeDocument/2006/relationships/hyperlink" Target="https://www.gem.wiki/%E5%87%8C%E6%BA%90%E9%92%A2%E9%93%81%E8%82%A1%E4%BB%BD%E6%9C%89%E9%99%90%E5%85%AC%E5%8F%B8" TargetMode="External"/><Relationship Id="rId814" Type="http://schemas.openxmlformats.org/officeDocument/2006/relationships/hyperlink" Target="https://www.gem.wiki/Lingyuan_Iron_%26_Steel_Co.,_Ltd._plant" TargetMode="External"/><Relationship Id="rId813" Type="http://schemas.openxmlformats.org/officeDocument/2006/relationships/hyperlink" Target="https://www.gem.wiki/%E9%9E%8D%E9%92%A2%E9%9B%86%E5%9B%A2%E6%9C%9D%E9%98%B3%E9%92%A2%E9%93%81%E6%9C%89%E9%99%90%E5%85%AC%E5%8F%B8" TargetMode="External"/><Relationship Id="rId812" Type="http://schemas.openxmlformats.org/officeDocument/2006/relationships/hyperlink" Target="https://www.gem.wiki/Ansteel_Group_Chaoyang_Steel_%26_Iron_Co.,_Ltd._plant" TargetMode="External"/><Relationship Id="rId1640" Type="http://schemas.openxmlformats.org/officeDocument/2006/relationships/hyperlink" Target="https://www.gem.wiki/Duferci_Travu_e_Profilati_San_Zeno_Naviglio_steel_plant" TargetMode="External"/><Relationship Id="rId1641" Type="http://schemas.openxmlformats.org/officeDocument/2006/relationships/hyperlink" Target="https://www.gem.wiki/Acciaierie_Venete_Sarezzo_steel_plant" TargetMode="External"/><Relationship Id="rId1675" Type="http://schemas.openxmlformats.org/officeDocument/2006/relationships/hyperlink" Target="https://www.gem.wiki/CMC_Zawiercie_steel_plant" TargetMode="External"/><Relationship Id="rId1676" Type="http://schemas.openxmlformats.org/officeDocument/2006/relationships/hyperlink" Target="https://www.gem.wiki/Celsa_Huta_Ostrowiec_steel_plant" TargetMode="External"/><Relationship Id="rId1677" Type="http://schemas.openxmlformats.org/officeDocument/2006/relationships/hyperlink" Target="https://www.gem.wiki/SN_MAIA_Siderurgia_Nacional_SA" TargetMode="External"/><Relationship Id="rId1678" Type="http://schemas.openxmlformats.org/officeDocument/2006/relationships/hyperlink" Target="https://www.gem.wiki/SN_SEIXAL_Siderurgia_Nacional_steel_plant" TargetMode="External"/><Relationship Id="rId1679" Type="http://schemas.openxmlformats.org/officeDocument/2006/relationships/hyperlink" Target="https://www.gem.wiki/Otelu_Rosu_Steel_Plant" TargetMode="External"/><Relationship Id="rId849" Type="http://schemas.openxmlformats.org/officeDocument/2006/relationships/hyperlink" Target="https://www.gem.wiki/%E5%AE%81%E5%A4%8F%E9%92%A2%E9%93%81%EF%BC%88%E9%9B%86%E5%9B%A2%EF%BC%89%E6%9C%89%E9%99%90%E8%B4%A3%E4%BB%BB%E5%85%AC%E5%8F%B8" TargetMode="External"/><Relationship Id="rId844" Type="http://schemas.openxmlformats.org/officeDocument/2006/relationships/hyperlink" Target="https://www.gem.wiki/%E8%90%A5%E5%8F%A3%E9%92%A2%E9%93%81%E6%9C%89%E9%99%90%E5%85%AC%E5%8F%B8" TargetMode="External"/><Relationship Id="rId843" Type="http://schemas.openxmlformats.org/officeDocument/2006/relationships/hyperlink" Target="https://www.gem.wiki/Yingkou_North_China_Steel_Co.,_Ltd._plant" TargetMode="External"/><Relationship Id="rId842" Type="http://schemas.openxmlformats.org/officeDocument/2006/relationships/hyperlink" Target="https://www.gem.wiki/%E6%97%A5%E9%92%A2%E8%90%A5%E5%8F%A3%E4%B8%AD%E6%9D%BF%E6%9C%89%E9%99%90%E8%B4%A3%E4%BB%BB%E5%85%AC%E5%8F%B8" TargetMode="External"/><Relationship Id="rId841" Type="http://schemas.openxmlformats.org/officeDocument/2006/relationships/hyperlink" Target="https://www.gem.wiki/Rizhao_Steel_Yingkou_Medium_Plate_Co.,_Ltd._steel_plant" TargetMode="External"/><Relationship Id="rId848" Type="http://schemas.openxmlformats.org/officeDocument/2006/relationships/hyperlink" Target="https://www.gem.wiki/Ningxia_Iron_and_Steel_(Group)_Co.,_Ltd._plant" TargetMode="External"/><Relationship Id="rId847" Type="http://schemas.openxmlformats.org/officeDocument/2006/relationships/hyperlink" Target="https://www.gem.wiki/%E5%AE%81%E5%A4%8F%E5%BB%BA%E9%BE%99%E7%89%B9%E9%92%A2%E6%9C%89%E9%99%90%E5%85%AC%E5%8F%B8" TargetMode="External"/><Relationship Id="rId846" Type="http://schemas.openxmlformats.org/officeDocument/2006/relationships/hyperlink" Target="https://www.gem.wiki/%E5%AE%81%E5%A4%8F%E5%85%B4%E5%8D%8E%E9%92%A2%E9%93%81%E6%9C%89%E9%99%90%E5%85%AC%E5%8F%B8" TargetMode="External"/><Relationship Id="rId845" Type="http://schemas.openxmlformats.org/officeDocument/2006/relationships/hyperlink" Target="https://www.gem.wiki/Ningxia_Xinghua_Iron_and_Steel_Co.,_Ltd._plant" TargetMode="External"/><Relationship Id="rId1670" Type="http://schemas.openxmlformats.org/officeDocument/2006/relationships/hyperlink" Target="https://www.gem.wiki/Celsa_Nordic_steel_plant" TargetMode="External"/><Relationship Id="rId840" Type="http://schemas.openxmlformats.org/officeDocument/2006/relationships/hyperlink" Target="https://www.gem.wiki/%E9%9E%8D%E9%92%A2%E8%82%A1%E4%BB%BD%E6%9C%89%E9%99%90%E5%85%AC%E5%8F%B8%E9%B2%85%E9%B1%BC%E5%9C%88%E9%92%A2%E9%93%81%E5%88%86%E5%85%AC%E5%8F%B8" TargetMode="External"/><Relationship Id="rId1671" Type="http://schemas.openxmlformats.org/officeDocument/2006/relationships/hyperlink" Target="https://www.gem.wiki/ArcelorMittal_Krak%C3%B3w_steel_plant" TargetMode="External"/><Relationship Id="rId1672" Type="http://schemas.openxmlformats.org/officeDocument/2006/relationships/hyperlink" Target="https://www.gem.wiki/ArcelorMittal_Warszawa" TargetMode="External"/><Relationship Id="rId1673" Type="http://schemas.openxmlformats.org/officeDocument/2006/relationships/hyperlink" Target="https://www.gem.wiki/ISD_Huta_Czestochowa_steel_plant" TargetMode="External"/><Relationship Id="rId1674" Type="http://schemas.openxmlformats.org/officeDocument/2006/relationships/hyperlink" Target="https://www.gem.wiki/ArcelorMittal_D%C4%85browa_G%C3%B3rnicza_steel_plant" TargetMode="External"/><Relationship Id="rId1664" Type="http://schemas.openxmlformats.org/officeDocument/2006/relationships/hyperlink" Target="https://www.gem.wiki/Van_Merksteijn_International_steel_plant" TargetMode="External"/><Relationship Id="rId1665" Type="http://schemas.openxmlformats.org/officeDocument/2006/relationships/hyperlink" Target="https://www.gem.wiki/Van_Merksteijn_International_steel_plant" TargetMode="External"/><Relationship Id="rId1666" Type="http://schemas.openxmlformats.org/officeDocument/2006/relationships/hyperlink" Target="https://www.gem.wiki/Tata_Steel_IJmuiden_steel_plant" TargetMode="External"/><Relationship Id="rId1667" Type="http://schemas.openxmlformats.org/officeDocument/2006/relationships/hyperlink" Target="https://www.gem.wiki/Tata_Steel_IJmuiden_steel_plant" TargetMode="External"/><Relationship Id="rId1668" Type="http://schemas.openxmlformats.org/officeDocument/2006/relationships/hyperlink" Target="https://www.gem.wiki/Tata_Steel_IJmuiden_steel_plant" TargetMode="External"/><Relationship Id="rId1669" Type="http://schemas.openxmlformats.org/officeDocument/2006/relationships/hyperlink" Target="https://www.gem.wiki/Tata_Steel_IJmuiden_steel_plant" TargetMode="External"/><Relationship Id="rId839" Type="http://schemas.openxmlformats.org/officeDocument/2006/relationships/hyperlink" Target="https://www.gem.wiki/Angang_Steel_Company_Limited_Bayuquan_branch" TargetMode="External"/><Relationship Id="rId838" Type="http://schemas.openxmlformats.org/officeDocument/2006/relationships/hyperlink" Target="https://www.gem.wiki/%E8%BE%BD%E9%98%B3%E9%91%AB%E4%BA%BF%E7%89%B9%E9%92%A2%E6%9C%89%E9%99%90%E5%85%AC%E5%8F%B8" TargetMode="External"/><Relationship Id="rId833" Type="http://schemas.openxmlformats.org/officeDocument/2006/relationships/hyperlink" Target="https://www.gem.wiki/%E6%8A%9A%E9%A1%BA%E7%89%B9%E6%AE%8A%E9%92%A2%E8%82%A1%E4%BB%BD%E6%9C%89%E9%99%90%E5%85%AC%E5%8F%B8" TargetMode="External"/><Relationship Id="rId832" Type="http://schemas.openxmlformats.org/officeDocument/2006/relationships/hyperlink" Target="https://www.gem.wiki/Fushun_Special_Steel_Co.,_Ltd._plant" TargetMode="External"/><Relationship Id="rId831" Type="http://schemas.openxmlformats.org/officeDocument/2006/relationships/hyperlink" Target="https://www.gem.wiki/%E6%8A%9A%E9%A1%BA%E6%96%B0%E9%92%A2%E9%93%81%E6%9C%89%E9%99%90%E8%B4%A3%E4%BB%BB%E5%85%AC%E5%8F%B8" TargetMode="External"/><Relationship Id="rId830" Type="http://schemas.openxmlformats.org/officeDocument/2006/relationships/hyperlink" Target="https://www.gem.wiki/Fushun_New_Steel_Co.,_Ltd._plant" TargetMode="External"/><Relationship Id="rId837" Type="http://schemas.openxmlformats.org/officeDocument/2006/relationships/hyperlink" Target="https://www.gem.wiki/%E8%BE%BD%E9%98%B3%E8%81%94%E5%90%88%E9%92%A2%E9%93%81%E6%9C%89%E9%99%90%E5%85%AC%E5%8F%B8" TargetMode="External"/><Relationship Id="rId836" Type="http://schemas.openxmlformats.org/officeDocument/2006/relationships/hyperlink" Target="https://www.gem.wiki/Liaoyang_United_Steel_Co.,_Ltd._plant" TargetMode="External"/><Relationship Id="rId835" Type="http://schemas.openxmlformats.org/officeDocument/2006/relationships/hyperlink" Target="https://www.gem.wiki/%E6%8A%9A%E9%A1%BA%E7%BD%95%E7%8E%8B%E7%9B%B4%E6%8E%A5%E8%BF%98%E5%8E%9F%E9%93%81%E6%9C%89%E9%99%90%E5%85%AC%E5%8F%B8" TargetMode="External"/><Relationship Id="rId834" Type="http://schemas.openxmlformats.org/officeDocument/2006/relationships/hyperlink" Target="https://www.gem.wiki/Fushun_Hanking_Direct_Reduced_Iron_Co.,_Ltd._plant" TargetMode="External"/><Relationship Id="rId1660" Type="http://schemas.openxmlformats.org/officeDocument/2006/relationships/hyperlink" Target="https://www.gem.wiki/ArcelorMittal_Differdange_steel_plant" TargetMode="External"/><Relationship Id="rId1661" Type="http://schemas.openxmlformats.org/officeDocument/2006/relationships/hyperlink" Target="https://www.gem.wiki/ArcelorMittal_Esch-Belval_steel_plant" TargetMode="External"/><Relationship Id="rId1662" Type="http://schemas.openxmlformats.org/officeDocument/2006/relationships/hyperlink" Target="https://www.gem.wiki/ArcelorMittal_Esch-Belval_steel_plant" TargetMode="External"/><Relationship Id="rId1663" Type="http://schemas.openxmlformats.org/officeDocument/2006/relationships/hyperlink" Target="https://www.gem.wiki/JSC_Moldova_Steel_Works" TargetMode="External"/><Relationship Id="rId469" Type="http://schemas.openxmlformats.org/officeDocument/2006/relationships/hyperlink" Target="https://www.gem.wiki/%E6%B2%B3%E5%8C%97%E7%BA%B5%E6%A8%AA%E9%9B%86%E5%9B%A2%E4%B8%B0%E5%8D%97%E9%92%A2%E9%93%81%E6%9C%89%E9%99%90%E5%85%AC%E5%8F%B8" TargetMode="External"/><Relationship Id="rId468" Type="http://schemas.openxmlformats.org/officeDocument/2006/relationships/hyperlink" Target="https://www.gem.wiki/Hebei_Zongheng_Group_Fengnan_Iron_%26_Steel_Co.,_Ltd._plant" TargetMode="External"/><Relationship Id="rId467" Type="http://schemas.openxmlformats.org/officeDocument/2006/relationships/hyperlink" Target="https://www.gem.wiki/%E6%B2%B3%E5%8C%97%E7%BA%B5%E6%A8%AA%E9%9B%86%E5%9B%A2%E4%B8%B0%E5%8D%97%E9%92%A2%E9%93%81%E6%9C%89%E9%99%90%E5%85%AC%E5%8F%B8" TargetMode="External"/><Relationship Id="rId1290" Type="http://schemas.openxmlformats.org/officeDocument/2006/relationships/hyperlink" Target="https://www.gem.wiki/Nippon_Kyushu_Works_(Yawata_Area,_Tobata)_steel_plant" TargetMode="External"/><Relationship Id="rId1291" Type="http://schemas.openxmlformats.org/officeDocument/2006/relationships/hyperlink" Target="https://www.gem.wiki/Nippon_Kyushu_Works_(Yawata_Area,_Kokura)_steel_plant" TargetMode="External"/><Relationship Id="rId1292" Type="http://schemas.openxmlformats.org/officeDocument/2006/relationships/hyperlink" Target="https://www.gem.wiki/Tokyo_Steel_Kyushu_plant" TargetMode="External"/><Relationship Id="rId462" Type="http://schemas.openxmlformats.org/officeDocument/2006/relationships/hyperlink" Target="https://www.gem.wiki/Hebei_Tangyin_Iron_and_Steel_Co.,_Ltd._plant" TargetMode="External"/><Relationship Id="rId1293" Type="http://schemas.openxmlformats.org/officeDocument/2006/relationships/hyperlink" Target="https://www.gem.wiki/Nippon_Kyushu_Works_(Oita_Area,_Oita)_steel_plant" TargetMode="External"/><Relationship Id="rId461" Type="http://schemas.openxmlformats.org/officeDocument/2006/relationships/hyperlink" Target="https://www.gem.wiki/%E6%B2%B3%E5%8C%97%E5%A4%A9%E6%9F%B1%E9%92%A2%E9%93%81%E9%9B%86%E5%9B%A2%E6%9C%89%E9%99%90%E5%85%AC%E5%8F%B8" TargetMode="External"/><Relationship Id="rId1294" Type="http://schemas.openxmlformats.org/officeDocument/2006/relationships/hyperlink" Target="https://www.gem.wiki/JFE_Sendai_Works_steel_plant" TargetMode="External"/><Relationship Id="rId460" Type="http://schemas.openxmlformats.org/officeDocument/2006/relationships/hyperlink" Target="https://www.gem.wiki/Hebei_Tianzhu_Iron_and_Steel_Group_Co.,_Ltd._plant" TargetMode="External"/><Relationship Id="rId1295" Type="http://schemas.openxmlformats.org/officeDocument/2006/relationships/hyperlink" Target="https://www.gem.wiki/Lion_Industries_Antara_Johor_steel_plant" TargetMode="External"/><Relationship Id="rId1296" Type="http://schemas.openxmlformats.org/officeDocument/2006/relationships/hyperlink" Target="https://www.gem.wiki/Kinsteel_Perfect_Channel_Gurun_steel_plant" TargetMode="External"/><Relationship Id="rId466" Type="http://schemas.openxmlformats.org/officeDocument/2006/relationships/hyperlink" Target="https://www.gem.wiki/Hebei_Zongheng_Group_Fengnan_Iron_%26_Steel_Co.,_Ltd._plant" TargetMode="External"/><Relationship Id="rId1297" Type="http://schemas.openxmlformats.org/officeDocument/2006/relationships/hyperlink" Target="https://www.gem.wiki/Kinsteel_Perfect_Channel_Gurun_steel_plant" TargetMode="External"/><Relationship Id="rId465" Type="http://schemas.openxmlformats.org/officeDocument/2006/relationships/hyperlink" Target="https://www.gem.wiki/%E6%B2%B3%E5%8C%97%E5%8D%8E%E8%A5%BF%E9%92%A2%E9%93%81%E6%9C%89%E9%99%90%E5%85%AC%E5%8F%B8" TargetMode="External"/><Relationship Id="rId1298" Type="http://schemas.openxmlformats.org/officeDocument/2006/relationships/hyperlink" Target="https://www.gem.wiki/Lion_Industries_Antara_Labuan_iron_plant" TargetMode="External"/><Relationship Id="rId464" Type="http://schemas.openxmlformats.org/officeDocument/2006/relationships/hyperlink" Target="https://www.gem.wiki/Hebei_Huaxi_Iron_and_Steel_Co.,_Ltd._plant" TargetMode="External"/><Relationship Id="rId1299" Type="http://schemas.openxmlformats.org/officeDocument/2006/relationships/hyperlink" Target="https://www.gem.wiki/Alliance_Steel_Kuantan_plant" TargetMode="External"/><Relationship Id="rId463" Type="http://schemas.openxmlformats.org/officeDocument/2006/relationships/hyperlink" Target="https://www.gem.wiki/%E6%B2%B3%E5%8C%97%E5%94%90%E9%93%B6%E9%92%A2%E9%93%81%E6%9C%89%E9%99%90%E5%85%AC%E5%8F%B8" TargetMode="External"/><Relationship Id="rId459" Type="http://schemas.openxmlformats.org/officeDocument/2006/relationships/hyperlink" Target="https://www.gem.wiki/%E5%94%90%E5%B1%B1%E6%96%87%E4%B8%B0%E7%89%B9%E9%92%A2%E6%9C%89%E9%99%90%E5%85%AC%E5%8F%B8" TargetMode="External"/><Relationship Id="rId458" Type="http://schemas.openxmlformats.org/officeDocument/2006/relationships/hyperlink" Target="https://www.gem.wiki/Tangshan_Wenfeng_Special_Steel_Co.,_Ltd._plant" TargetMode="External"/><Relationship Id="rId457" Type="http://schemas.openxmlformats.org/officeDocument/2006/relationships/hyperlink" Target="https://www.gem.wiki/%E5%94%90%E5%B1%B1%E5%B8%82%E6%98%A5%E5%85%B4%E7%89%B9%E7%A7%8D%E9%92%A2%E6%9C%89%E9%99%90%E5%85%AC%E5%8F%B8" TargetMode="External"/><Relationship Id="rId456" Type="http://schemas.openxmlformats.org/officeDocument/2006/relationships/hyperlink" Target="https://www.gem.wiki/Tangshan_Chunxing_Special_Steel_Co.,_Ltd._plant" TargetMode="External"/><Relationship Id="rId1280" Type="http://schemas.openxmlformats.org/officeDocument/2006/relationships/hyperlink" Target="https://www.gem.wiki/JFE_East_Japan_Works_(Chiba)_steel_plant" TargetMode="External"/><Relationship Id="rId1281" Type="http://schemas.openxmlformats.org/officeDocument/2006/relationships/hyperlink" Target="https://www.gem.wiki/Godo_Steel_Funabashi_Works" TargetMode="External"/><Relationship Id="rId451" Type="http://schemas.openxmlformats.org/officeDocument/2006/relationships/hyperlink" Target="https://www.gem.wiki/%E6%B2%B3%E5%8C%97%E8%8D%A3%E4%BF%A1%E9%92%A2%E9%93%81%E6%9C%89%E9%99%90%E5%85%AC%E5%8F%B8" TargetMode="External"/><Relationship Id="rId1282" Type="http://schemas.openxmlformats.org/officeDocument/2006/relationships/hyperlink" Target="https://www.gem.wiki/JFE_East_Japan_Works_(Chiba)_steel_plant" TargetMode="External"/><Relationship Id="rId450" Type="http://schemas.openxmlformats.org/officeDocument/2006/relationships/hyperlink" Target="https://www.gem.wiki/Hebei_Rongxin_Steel_Co.,_Ltd._plant" TargetMode="External"/><Relationship Id="rId1283" Type="http://schemas.openxmlformats.org/officeDocument/2006/relationships/hyperlink" Target="https://www.gem.wiki/JFE_Bars_%26_Shapes_Kashima_Works_steel_plant" TargetMode="External"/><Relationship Id="rId1284" Type="http://schemas.openxmlformats.org/officeDocument/2006/relationships/hyperlink" Target="https://www.gem.wiki/Nippon_East_Japan_Works_(Kashima)_steel_plant" TargetMode="External"/><Relationship Id="rId1285" Type="http://schemas.openxmlformats.org/officeDocument/2006/relationships/hyperlink" Target="https://www.gem.wiki/JFE_East_Japan_Works_(Keihin)_steel_plant" TargetMode="External"/><Relationship Id="rId455" Type="http://schemas.openxmlformats.org/officeDocument/2006/relationships/hyperlink" Target="https://www.gem.wiki/%E5%94%90%E5%B1%B1%E4%B8%9C%E6%B5%B7%E9%92%A2%E9%93%81%E9%9B%86%E5%9B%A2%E6%9C%89%E9%99%90%E5%85%AC%E5%8F%B8" TargetMode="External"/><Relationship Id="rId1286" Type="http://schemas.openxmlformats.org/officeDocument/2006/relationships/hyperlink" Target="https://www.gem.wiki/JFE_East_Japan_Works_(Keihin)_steel_plant" TargetMode="External"/><Relationship Id="rId454" Type="http://schemas.openxmlformats.org/officeDocument/2006/relationships/hyperlink" Target="https://www.gem.wiki/Tangshan_Donghai_Iron_and_Steel_Group_Co.,_Ltd._plant" TargetMode="External"/><Relationship Id="rId1287" Type="http://schemas.openxmlformats.org/officeDocument/2006/relationships/hyperlink" Target="https://www.gem.wiki/Nippon_East_Japan_Works_(Kimitsu)_steel_plant" TargetMode="External"/><Relationship Id="rId453" Type="http://schemas.openxmlformats.org/officeDocument/2006/relationships/hyperlink" Target="https://www.gem.wiki/%E5%94%90%E5%B1%B1%E4%B8%9C%E6%B5%B7%E9%92%A2%E9%93%81%E9%9B%86%E5%9B%A2%E6%9C%89%E9%99%90%E5%85%AC%E5%8F%B8" TargetMode="External"/><Relationship Id="rId1288" Type="http://schemas.openxmlformats.org/officeDocument/2006/relationships/hyperlink" Target="https://www.gem.wiki/JFE_Toubu_Works_steel_plant" TargetMode="External"/><Relationship Id="rId452" Type="http://schemas.openxmlformats.org/officeDocument/2006/relationships/hyperlink" Target="https://www.gem.wiki/Tangshan_Donghai_Iron_and_Steel_Group_Co.,_Ltd._plant" TargetMode="External"/><Relationship Id="rId1289" Type="http://schemas.openxmlformats.org/officeDocument/2006/relationships/hyperlink" Target="https://www.gem.wiki/Tokyo_Steel_Utsunomiya_plant" TargetMode="External"/><Relationship Id="rId491" Type="http://schemas.openxmlformats.org/officeDocument/2006/relationships/hyperlink" Target="https://www.gem.wiki/%E9%82%A2%E5%8F%B0%E9%92%A2%E9%93%81%E6%9C%89%E9%99%90%E8%B4%A3%E4%BB%BB%E5%85%AC%E5%8F%B8" TargetMode="External"/><Relationship Id="rId490" Type="http://schemas.openxmlformats.org/officeDocument/2006/relationships/hyperlink" Target="https://www.gem.wiki/Xingtai_Iron_%26_Steel_Co.,_Ltd._plant" TargetMode="External"/><Relationship Id="rId489" Type="http://schemas.openxmlformats.org/officeDocument/2006/relationships/hyperlink" Target="https://www.gem.wiki/%E9%82%A2%E5%8F%B0%E9%92%A2%E9%93%81%E6%9C%89%E9%99%90%E8%B4%A3%E4%BB%BB%E5%85%AC%E5%8F%B8" TargetMode="External"/><Relationship Id="rId484" Type="http://schemas.openxmlformats.org/officeDocument/2006/relationships/hyperlink" Target="https://www.gem.wiki/Tangshan_Zhengfeng_Steel_Co.,_Ltd._plant" TargetMode="External"/><Relationship Id="rId483" Type="http://schemas.openxmlformats.org/officeDocument/2006/relationships/hyperlink" Target="https://www.gem.wiki/%E5%94%90%E5%B1%B1%E5%B8%82%E7%8E%89%E7%94%B0%E9%87%91%E5%B7%9E%E5%AE%9E%E4%B8%9A%E6%9C%89%E9%99%90%E5%85%AC%E5%8F%B8" TargetMode="External"/><Relationship Id="rId482" Type="http://schemas.openxmlformats.org/officeDocument/2006/relationships/hyperlink" Target="https://www.gem.wiki/Tangshan_Yutian_Jinzhou_Industrial_Co.,_Ltd._plant" TargetMode="External"/><Relationship Id="rId481" Type="http://schemas.openxmlformats.org/officeDocument/2006/relationships/hyperlink" Target="https://www.gem.wiki/%E6%B2%B3%E5%8C%97%E5%94%90%E9%93%B6%E9%92%A2%E9%93%81%E6%9C%89%E9%99%90%E5%85%AC%E5%8F%B8%EF%BC%88%E6%9B%B9%E5%A6%83%E7%94%B8%EF%BC%89" TargetMode="External"/><Relationship Id="rId488" Type="http://schemas.openxmlformats.org/officeDocument/2006/relationships/hyperlink" Target="https://www.gem.wiki/Xingtai_Iron_%26_Steel_Co.,_Ltd._plant" TargetMode="External"/><Relationship Id="rId487" Type="http://schemas.openxmlformats.org/officeDocument/2006/relationships/hyperlink" Target="https://www.gem.wiki/%E9%82%A2%E5%8F%B0%E9%92%A2%E9%93%81%E6%9C%89%E9%99%90%E8%B4%A3%E4%BB%BB%E5%85%AC%E5%8F%B8" TargetMode="External"/><Relationship Id="rId486" Type="http://schemas.openxmlformats.org/officeDocument/2006/relationships/hyperlink" Target="https://www.gem.wiki/Xingtai_Iron_%26_Steel_Co.,_Ltd._plant" TargetMode="External"/><Relationship Id="rId485" Type="http://schemas.openxmlformats.org/officeDocument/2006/relationships/hyperlink" Target="https://www.gem.wiki/%E5%94%90%E5%B1%B1%E6%AD%A3%E4%B8%B0%E9%92%A2%E9%93%81%E6%9C%89%E9%99%90%E5%85%AC%E5%8F%B8" TargetMode="External"/><Relationship Id="rId480" Type="http://schemas.openxmlformats.org/officeDocument/2006/relationships/hyperlink" Target="https://www.gem.wiki/Hebei_Tangyin_Iron_and_Steel_Co.,_Ltd.(Caofeidian)_plant" TargetMode="External"/><Relationship Id="rId479" Type="http://schemas.openxmlformats.org/officeDocument/2006/relationships/hyperlink" Target="https://www.gem.wiki/%E6%B2%B3%E5%8C%97%E5%94%90%E9%93%B6%E9%92%A2%E9%93%81%E6%9C%89%E9%99%90%E5%85%AC%E5%8F%B8%EF%BC%88%E6%9B%B9%E5%A6%83%E7%94%B8%EF%BC%89" TargetMode="External"/><Relationship Id="rId478" Type="http://schemas.openxmlformats.org/officeDocument/2006/relationships/hyperlink" Target="https://www.gem.wiki/Hebei_Tangyin_Iron_and_Steel_Co.,_Ltd.(Caofeidian)_plant" TargetMode="External"/><Relationship Id="rId473" Type="http://schemas.openxmlformats.org/officeDocument/2006/relationships/hyperlink" Target="https://www.gem.wiki/%E6%B2%B3%E5%8C%97%E5%8D%8E%E8%A5%BF%E7%89%B9%E7%A7%8D%E9%92%A2%E9%93%81%E6%9C%89%E9%99%90%E5%85%AC%E5%8F%B8" TargetMode="External"/><Relationship Id="rId472" Type="http://schemas.openxmlformats.org/officeDocument/2006/relationships/hyperlink" Target="https://www.gem.wiki/Hebei_Huaxi_Special_Steel_Co.,_Ltd._plant" TargetMode="External"/><Relationship Id="rId471" Type="http://schemas.openxmlformats.org/officeDocument/2006/relationships/hyperlink" Target="https://www.gem.wiki/%E6%B2%B3%E9%92%A2%E4%B9%90%E4%BA%AD%E9%92%A2%E9%93%81%E6%9C%89%E9%99%90%E5%85%AC%E5%8F%B8" TargetMode="External"/><Relationship Id="rId470" Type="http://schemas.openxmlformats.org/officeDocument/2006/relationships/hyperlink" Target="https://www.gem.wiki/Hbis_Laoting_Steel_Co.,_Ltd._plant" TargetMode="External"/><Relationship Id="rId477" Type="http://schemas.openxmlformats.org/officeDocument/2006/relationships/hyperlink" Target="https://www.gem.wiki/%E6%B2%B3%E5%8C%97%E5%94%90%E9%93%B6%E9%92%A2%E9%93%81%E6%9C%89%E9%99%90%E5%85%AC%E5%8F%B8%EF%BC%88%E6%9B%B9%E5%A6%83%E7%94%B8%EF%BC%89" TargetMode="External"/><Relationship Id="rId476" Type="http://schemas.openxmlformats.org/officeDocument/2006/relationships/hyperlink" Target="https://www.gem.wiki/Hebei_Tangyin_Iron_and_Steel_Co.,_Ltd.(Caofeidian)_plant" TargetMode="External"/><Relationship Id="rId475" Type="http://schemas.openxmlformats.org/officeDocument/2006/relationships/hyperlink" Target="https://www.gem.wiki/%E6%B2%B3%E5%8C%97%E5%A4%A9%E6%9F%B1%E9%92%A2%E9%93%81%E9%9B%86%E5%9B%A2%E7%89%B9%E9%92%A2%E6%9C%89%E9%99%90%E5%85%AC%E5%8F%B8" TargetMode="External"/><Relationship Id="rId474" Type="http://schemas.openxmlformats.org/officeDocument/2006/relationships/hyperlink" Target="https://www.gem.wiki/Hebei_Tianzhu_Iron_and_Steel_Group_Special_Steel_Co.,_Ltd._plant" TargetMode="External"/><Relationship Id="rId1257" Type="http://schemas.openxmlformats.org/officeDocument/2006/relationships/hyperlink" Target="https://www.gem.wiki/Topy_Industries_Toyohashi_steel_plant" TargetMode="External"/><Relationship Id="rId1258" Type="http://schemas.openxmlformats.org/officeDocument/2006/relationships/hyperlink" Target="https://www.gem.wiki/JFE_West_Japan_Works_(Fukuyama)_steel_plant" TargetMode="External"/><Relationship Id="rId1259" Type="http://schemas.openxmlformats.org/officeDocument/2006/relationships/hyperlink" Target="https://www.gem.wiki/JFE_Bars_%26_Shapes_Mizushima_Works_steel_plant" TargetMode="External"/><Relationship Id="rId426" Type="http://schemas.openxmlformats.org/officeDocument/2006/relationships/hyperlink" Target="https://www.gem.wiki/Tangshan_Medium_Thick_Plate_Co.,_Ltd._steel_plant" TargetMode="External"/><Relationship Id="rId425" Type="http://schemas.openxmlformats.org/officeDocument/2006/relationships/hyperlink" Target="https://www.gem.wiki/%E5%94%90%E5%B1%B1%E4%B8%8D%E9%94%88%E9%92%A2%E6%9C%89%E9%99%90%E8%B4%A3%E4%BB%BB%E5%85%AC%E5%8F%B8" TargetMode="External"/><Relationship Id="rId424" Type="http://schemas.openxmlformats.org/officeDocument/2006/relationships/hyperlink" Target="https://www.gem.wiki/Tangshan_Stainless_Steel_Co.,_Ltd._plant" TargetMode="External"/><Relationship Id="rId423" Type="http://schemas.openxmlformats.org/officeDocument/2006/relationships/hyperlink" Target="https://www.gem.wiki/%E5%94%90%E5%B1%B1%E5%BB%BA%E9%BE%99%E7%89%B9%E6%AE%8A%E9%92%A2%E6%9C%89%E9%99%90%E5%85%AC%E5%8F%B8" TargetMode="External"/><Relationship Id="rId429" Type="http://schemas.openxmlformats.org/officeDocument/2006/relationships/hyperlink" Target="https://www.gem.wiki/%E5%94%90%E5%B1%B1%E5%B8%82%E4%B8%B0%E5%8D%97%E5%8C%BA%E7%BB%8F%E5%AE%89%E9%92%A2%E9%93%81%E6%9C%89%E9%99%90%E5%85%AC%E5%8F%B8" TargetMode="External"/><Relationship Id="rId428" Type="http://schemas.openxmlformats.org/officeDocument/2006/relationships/hyperlink" Target="https://www.gem.wiki/Tangshan_Fengnan_District_Jing%27an_Iron_and_Steel_Co.,_Ltd._plant" TargetMode="External"/><Relationship Id="rId427" Type="http://schemas.openxmlformats.org/officeDocument/2006/relationships/hyperlink" Target="https://www.gem.wiki/%E5%94%90%E5%B1%B1%E4%B8%AD%E5%8E%9A%E6%9D%BF%E6%9D%90%E6%9C%89%E9%99%90%E5%85%AC%E5%8F%B8" TargetMode="External"/><Relationship Id="rId1250" Type="http://schemas.openxmlformats.org/officeDocument/2006/relationships/hyperlink" Target="https://www.gem.wiki/Gunung_Raja_Paksi_steel_plant" TargetMode="External"/><Relationship Id="rId1251" Type="http://schemas.openxmlformats.org/officeDocument/2006/relationships/hyperlink" Target="https://www.gem.wiki/Gunung_Raja_Paksi_steel_plant" TargetMode="External"/><Relationship Id="rId1252" Type="http://schemas.openxmlformats.org/officeDocument/2006/relationships/hyperlink" Target="https://www.gem.wiki/Tokyo_Steel_Tahara_plant" TargetMode="External"/><Relationship Id="rId422" Type="http://schemas.openxmlformats.org/officeDocument/2006/relationships/hyperlink" Target="https://www.gem.wiki/Tangshan_Jianlong_Special_Steel_Co.,_Ltd._plant" TargetMode="External"/><Relationship Id="rId1253" Type="http://schemas.openxmlformats.org/officeDocument/2006/relationships/hyperlink" Target="https://www.gem.wiki/Aichi_Steel_Chita_Plant_(Tokai)" TargetMode="External"/><Relationship Id="rId421" Type="http://schemas.openxmlformats.org/officeDocument/2006/relationships/hyperlink" Target="https://www.gem.wiki/%E5%94%90%E5%B1%B1%E5%B8%82%E5%BE%B7%E9%BE%99%E9%92%A2%E9%93%81%E6%9C%89%E9%99%90%E5%85%AC%E5%8F%B8" TargetMode="External"/><Relationship Id="rId1254" Type="http://schemas.openxmlformats.org/officeDocument/2006/relationships/hyperlink" Target="https://www.gem.wiki/Daido_Steel_plant" TargetMode="External"/><Relationship Id="rId420" Type="http://schemas.openxmlformats.org/officeDocument/2006/relationships/hyperlink" Target="https://www.gem.wiki/Tangshan_Delong_Iron_%26_Steel_Co.,_Ltd._plant" TargetMode="External"/><Relationship Id="rId1255" Type="http://schemas.openxmlformats.org/officeDocument/2006/relationships/hyperlink" Target="https://www.gem.wiki/Nippon_East_Japan_Works_(Nagoya)_steel_plant" TargetMode="External"/><Relationship Id="rId1256" Type="http://schemas.openxmlformats.org/officeDocument/2006/relationships/hyperlink" Target="https://www.gem.wiki/Kyoei_Steel_Nagoya_Division_(Tokai)" TargetMode="External"/><Relationship Id="rId1246" Type="http://schemas.openxmlformats.org/officeDocument/2006/relationships/hyperlink" Target="https://www.gem.wiki/Dexin_Steel_Morowali_plant" TargetMode="External"/><Relationship Id="rId1247" Type="http://schemas.openxmlformats.org/officeDocument/2006/relationships/hyperlink" Target="https://www.gem.wiki/Jakarta_Prima_Steel_Industries_plant" TargetMode="External"/><Relationship Id="rId1248" Type="http://schemas.openxmlformats.org/officeDocument/2006/relationships/hyperlink" Target="https://www.gem.wiki/CNR_Mandan_Steel_plant" TargetMode="External"/><Relationship Id="rId1249" Type="http://schemas.openxmlformats.org/officeDocument/2006/relationships/hyperlink" Target="https://www.gem.wiki/Shaanxi_Iron_and_Steel_Indonesia_plant" TargetMode="External"/><Relationship Id="rId415" Type="http://schemas.openxmlformats.org/officeDocument/2006/relationships/hyperlink" Target="https://www.gem.wiki/%E5%94%90%E5%B1%B1%E6%B8%AF%E9%99%86%E9%92%A2%E9%93%81%E6%9C%89%E9%99%90%E5%85%AC%E5%8F%B8" TargetMode="External"/><Relationship Id="rId899" Type="http://schemas.openxmlformats.org/officeDocument/2006/relationships/hyperlink" Target="https://www.gem.wiki/Shandong_Iron_and_Steel_Group_Yongfeng_Lingang_Co.,_Ltd._plant" TargetMode="External"/><Relationship Id="rId414" Type="http://schemas.openxmlformats.org/officeDocument/2006/relationships/hyperlink" Target="https://www.gem.wiki/Tangshan_Ganglu_Iron_and_Steel_Co.,_Ltd._plant" TargetMode="External"/><Relationship Id="rId898" Type="http://schemas.openxmlformats.org/officeDocument/2006/relationships/hyperlink" Target="https://www.gem.wiki/%E4%B8%B4%E6%B2%82%E9%92%A2%E9%93%81%E6%8A%95%E8%B5%84%E9%9B%86%E5%9B%A2%E4%B8%8D%E9%94%88%E9%92%A2%E6%9C%89%E9%99%90%E5%85%AC%E5%8F%B8" TargetMode="External"/><Relationship Id="rId413" Type="http://schemas.openxmlformats.org/officeDocument/2006/relationships/hyperlink" Target="https://www.gem.wiki/%E5%94%90%E5%B1%B1%E6%B8%AF%E9%99%86%E9%92%A2%E9%93%81%E6%9C%89%E9%99%90%E5%85%AC%E5%8F%B8" TargetMode="External"/><Relationship Id="rId897" Type="http://schemas.openxmlformats.org/officeDocument/2006/relationships/hyperlink" Target="https://www.gem.wiki/Linyi_Iron_and_Steel_Investment_Group_Stainless_Steel_Co.,_Ltd._plant" TargetMode="External"/><Relationship Id="rId412" Type="http://schemas.openxmlformats.org/officeDocument/2006/relationships/hyperlink" Target="https://www.gem.wiki/Tangshan_Ganglu_Iron_and_Steel_Co.,_Ltd._plant" TargetMode="External"/><Relationship Id="rId896" Type="http://schemas.openxmlformats.org/officeDocument/2006/relationships/hyperlink" Target="https://www.gem.wiki/%E4%B8%B4%E6%B2%82%E9%92%A2%E9%93%81%E6%8A%95%E8%B5%84%E9%9B%86%E5%9B%A2%E7%89%B9%E9%92%A2%E6%9C%89%E9%99%90%E5%85%AC%E5%8F%B8" TargetMode="External"/><Relationship Id="rId419" Type="http://schemas.openxmlformats.org/officeDocument/2006/relationships/hyperlink" Target="https://www.gem.wiki/%E6%B2%B3%E5%8C%97%E4%B8%9C%E6%B5%B7%E7%89%B9%E9%92%A2%E9%9B%86%E5%9B%A2%E6%9C%89%E9%99%90%E5%85%AC%E5%8F%B8" TargetMode="External"/><Relationship Id="rId418" Type="http://schemas.openxmlformats.org/officeDocument/2006/relationships/hyperlink" Target="https://www.gem.wiki/Hebei_Donghai_Special_Steel_Co.,_Ltd._plant" TargetMode="External"/><Relationship Id="rId417" Type="http://schemas.openxmlformats.org/officeDocument/2006/relationships/hyperlink" Target="https://www.gem.wiki/%E5%94%90%E5%B1%B1%E6%B8%AF%E9%99%86%E9%92%A2%E9%93%81%E6%9C%89%E9%99%90%E5%85%AC%E5%8F%B8" TargetMode="External"/><Relationship Id="rId416" Type="http://schemas.openxmlformats.org/officeDocument/2006/relationships/hyperlink" Target="https://www.gem.wiki/Tangshan_Ganglu_Iron_and_Steel_Co.,_Ltd._plant" TargetMode="External"/><Relationship Id="rId891" Type="http://schemas.openxmlformats.org/officeDocument/2006/relationships/hyperlink" Target="https://www.gem.wiki/Laiwu_Iron_and_Steel_Group_Yinshan_Section_Steel_Co.,_Ltd._plant" TargetMode="External"/><Relationship Id="rId890" Type="http://schemas.openxmlformats.org/officeDocument/2006/relationships/hyperlink" Target="https://www.gem.wiki/%E5%B1%B1%E4%B8%9C%E9%92%A2%E9%93%81%E8%82%A1%E4%BB%BD%E6%9C%89%E9%99%90%E5%85%AC%E5%8F%B8%E8%8E%B1%E8%8A%9C%E5%88%86%E5%85%AC%E5%8F%B9" TargetMode="External"/><Relationship Id="rId1240" Type="http://schemas.openxmlformats.org/officeDocument/2006/relationships/hyperlink" Target="https://www.gem.wiki/Krakatau_Steel_plant" TargetMode="External"/><Relationship Id="rId1241" Type="http://schemas.openxmlformats.org/officeDocument/2006/relationships/hyperlink" Target="https://www.gem.wiki/KS_Posco_steel_plant" TargetMode="External"/><Relationship Id="rId411" Type="http://schemas.openxmlformats.org/officeDocument/2006/relationships/hyperlink" Target="https://www.gem.wiki/%E5%94%90%E5%B1%B1%E6%B8%AF%E9%99%86%E9%92%A2%E9%93%81%E6%9C%89%E9%99%90%E5%85%AC%E5%8F%B8" TargetMode="External"/><Relationship Id="rId895" Type="http://schemas.openxmlformats.org/officeDocument/2006/relationships/hyperlink" Target="https://www.gem.wiki/Linyi_Iron_and_Steel_Investment_Group_Special_Steel_Co.,_Ltd._plant" TargetMode="External"/><Relationship Id="rId1242" Type="http://schemas.openxmlformats.org/officeDocument/2006/relationships/hyperlink" Target="https://www.gem.wiki/Krakatau_Steel_plant" TargetMode="External"/><Relationship Id="rId410" Type="http://schemas.openxmlformats.org/officeDocument/2006/relationships/hyperlink" Target="https://www.gem.wiki/Tangshan_Ganglu_Iron_and_Steel_Co.,_Ltd._plant" TargetMode="External"/><Relationship Id="rId894" Type="http://schemas.openxmlformats.org/officeDocument/2006/relationships/hyperlink" Target="https://www.gem.wiki/%E4%B8%B4%E6%B2%82%E6%B1%9F%E9%91%AB%E9%92%A2%E9%93%81%E6%9C%89%E9%99%90%E5%85%AC%E5%8F%B8" TargetMode="External"/><Relationship Id="rId1243" Type="http://schemas.openxmlformats.org/officeDocument/2006/relationships/hyperlink" Target="https://www.gem.wiki/KS_Posco_steel_plant" TargetMode="External"/><Relationship Id="rId893" Type="http://schemas.openxmlformats.org/officeDocument/2006/relationships/hyperlink" Target="https://www.gem.wiki/Linyi_Jiangxin_Iron_and_Steel_Co.,_Ltd._plant" TargetMode="External"/><Relationship Id="rId1244" Type="http://schemas.openxmlformats.org/officeDocument/2006/relationships/hyperlink" Target="https://www.gem.wiki/Dexin_Steel_Morowali_plant" TargetMode="External"/><Relationship Id="rId892" Type="http://schemas.openxmlformats.org/officeDocument/2006/relationships/hyperlink" Target="https://www.gem.wiki/%E8%8E%B1%E8%8A%9C%E9%92%A2%E9%93%81%E9%9B%86%E5%9B%A2%E9%93%B6%E5%B1%B1%E5%9E%8B%E9%92%A2%E6%9C%89%E9%99%90%E5%85%AC%E5%8F%B8" TargetMode="External"/><Relationship Id="rId1245" Type="http://schemas.openxmlformats.org/officeDocument/2006/relationships/hyperlink" Target="https://www.gem.wiki/Dexin_Steel_Morowali_plant" TargetMode="External"/><Relationship Id="rId1279" Type="http://schemas.openxmlformats.org/officeDocument/2006/relationships/hyperlink" Target="https://www.gem.wiki/Nippon_Kansai_Works_(Wakayama_Area,_Wakayama)_steel_plant" TargetMode="External"/><Relationship Id="rId448" Type="http://schemas.openxmlformats.org/officeDocument/2006/relationships/hyperlink" Target="https://www.gem.wiki/Hebei_Rongxin_Steel_Co.,_Ltd._plant" TargetMode="External"/><Relationship Id="rId447" Type="http://schemas.openxmlformats.org/officeDocument/2006/relationships/hyperlink" Target="https://www.gem.wiki/%E5%94%90%E5%B1%B1%E5%9B%BD%E4%B9%89%E7%89%B9%E7%A7%8D%E9%92%A2%E9%93%81%E6%9C%89%E9%99%90%E5%85%AC%E5%8F%B8" TargetMode="External"/><Relationship Id="rId446" Type="http://schemas.openxmlformats.org/officeDocument/2006/relationships/hyperlink" Target="https://www.gem.wiki/Tangshan_Guoyi_Special_Type_Iron_and_Steel_Co.,_Ltd._plant" TargetMode="External"/><Relationship Id="rId445" Type="http://schemas.openxmlformats.org/officeDocument/2006/relationships/hyperlink" Target="https://www.gem.wiki/%E5%94%90%E5%B1%B1%E5%B8%82%E4%B8%B0%E5%8D%97%E5%8C%BA%E5%87%AF%E6%81%92%E9%92%A2%E9%93%81%E6%9C%89%E9%99%90%E5%85%AC%E5%8F%B8" TargetMode="External"/><Relationship Id="rId449" Type="http://schemas.openxmlformats.org/officeDocument/2006/relationships/hyperlink" Target="https://www.gem.wiki/%E6%B2%B3%E5%8C%97%E8%8D%A3%E4%BF%A1%E9%92%A2%E9%93%81%E6%9C%89%E9%99%90%E5%85%AC%E5%8F%B8" TargetMode="External"/><Relationship Id="rId1270" Type="http://schemas.openxmlformats.org/officeDocument/2006/relationships/hyperlink" Target="https://www.gem.wiki/Yamato_Steel_Himeji_Plant" TargetMode="External"/><Relationship Id="rId440" Type="http://schemas.openxmlformats.org/officeDocument/2006/relationships/hyperlink" Target="https://www.gem.wiki/Hebei_Xinda_Iron_and_Steel_Co.,_Ltd._plant" TargetMode="External"/><Relationship Id="rId1271" Type="http://schemas.openxmlformats.org/officeDocument/2006/relationships/hyperlink" Target="https://www.gem.wiki/Godo_Steel_Himeji_Works" TargetMode="External"/><Relationship Id="rId1272" Type="http://schemas.openxmlformats.org/officeDocument/2006/relationships/hyperlink" Target="https://www.gem.wiki/Kobe_Kakogawa_Works_steel_plant" TargetMode="External"/><Relationship Id="rId1273" Type="http://schemas.openxmlformats.org/officeDocument/2006/relationships/hyperlink" Target="https://www.gem.wiki/Kobe_Wire_Rod_%26_Bar_steel_plant" TargetMode="External"/><Relationship Id="rId1274" Type="http://schemas.openxmlformats.org/officeDocument/2006/relationships/hyperlink" Target="https://www.gem.wiki/Godo_Steel_Osaka_Works" TargetMode="External"/><Relationship Id="rId444" Type="http://schemas.openxmlformats.org/officeDocument/2006/relationships/hyperlink" Target="https://www.gem.wiki/Tangshan_Fengnan_Kaiheng_Iron_and_Steel_Co.,_Ltd._plant" TargetMode="External"/><Relationship Id="rId1275" Type="http://schemas.openxmlformats.org/officeDocument/2006/relationships/hyperlink" Target="https://www.gem.wiki/Nippon_Steel_Wakayama_Area_(Sakai)_plant" TargetMode="External"/><Relationship Id="rId443" Type="http://schemas.openxmlformats.org/officeDocument/2006/relationships/hyperlink" Target="https://www.gem.wiki/%E6%B2%B3%E5%8C%97%E9%91%AB%E8%BE%BE%E9%92%A2%E9%93%81%E6%9C%89%E9%99%90%E5%85%AC%E5%8F%B8" TargetMode="External"/><Relationship Id="rId1276" Type="http://schemas.openxmlformats.org/officeDocument/2006/relationships/hyperlink" Target="https://www.gem.wiki/Nakayama_Steel_Products_Osaka_plant" TargetMode="External"/><Relationship Id="rId442" Type="http://schemas.openxmlformats.org/officeDocument/2006/relationships/hyperlink" Target="https://www.gem.wiki/Hebei_Xinda_Iron_and_Steel_Co.,_Ltd._plant" TargetMode="External"/><Relationship Id="rId1277" Type="http://schemas.openxmlformats.org/officeDocument/2006/relationships/hyperlink" Target="https://www.gem.wiki/Nakayama_Steel_Works_Osaka" TargetMode="External"/><Relationship Id="rId441" Type="http://schemas.openxmlformats.org/officeDocument/2006/relationships/hyperlink" Target="https://www.gem.wiki/%E6%B2%B3%E5%8C%97%E9%91%AB%E8%BE%BE%E9%92%A2%E9%93%81%E6%9C%89%E9%99%90%E5%85%AC%E5%8F%B8" TargetMode="External"/><Relationship Id="rId1278" Type="http://schemas.openxmlformats.org/officeDocument/2006/relationships/hyperlink" Target="https://www.gem.wiki/Kyoei_Steel_Hirakata_Division_(Osaka)" TargetMode="External"/><Relationship Id="rId1268" Type="http://schemas.openxmlformats.org/officeDocument/2006/relationships/hyperlink" Target="https://www.gem.wiki/Nippon_Setouchi_Works_(Hirohata_Area)_steel_plant" TargetMode="External"/><Relationship Id="rId1269" Type="http://schemas.openxmlformats.org/officeDocument/2006/relationships/hyperlink" Target="https://www.gem.wiki/Nippon_Sanyo_Special_Steel" TargetMode="External"/><Relationship Id="rId437" Type="http://schemas.openxmlformats.org/officeDocument/2006/relationships/hyperlink" Target="https://www.gem.wiki/%E5%94%90%E5%B1%B1%E5%85%B4%E9%9A%86%E9%92%A2%E9%93%81%E6%9C%89%E9%99%90%E5%85%AC%E5%8F%B8" TargetMode="External"/><Relationship Id="rId436" Type="http://schemas.openxmlformats.org/officeDocument/2006/relationships/hyperlink" Target="https://www.gem.wiki/Tangshan_Xinglong_Iron_and_Steel_Co.,_Ltd._plant" TargetMode="External"/><Relationship Id="rId435" Type="http://schemas.openxmlformats.org/officeDocument/2006/relationships/hyperlink" Target="https://www.gem.wiki/%E5%94%90%E5%B1%B1%E5%85%B4%E9%9A%86%E9%92%A2%E9%93%81%E6%9C%89%E9%99%90%E5%85%AC%E5%8F%B8" TargetMode="External"/><Relationship Id="rId434" Type="http://schemas.openxmlformats.org/officeDocument/2006/relationships/hyperlink" Target="https://www.gem.wiki/Tangshan_Xinglong_Iron_and_Steel_Co.,_Ltd._plant" TargetMode="External"/><Relationship Id="rId439" Type="http://schemas.openxmlformats.org/officeDocument/2006/relationships/hyperlink" Target="https://www.gem.wiki/%E5%94%90%E5%B1%B1%E9%87%91%E9%A9%AC%E9%92%A2%E9%93%81%E9%9B%86%E5%9B%A2%E6%9C%89%E9%99%90%E5%85%AC%E5%8F%B8" TargetMode="External"/><Relationship Id="rId438" Type="http://schemas.openxmlformats.org/officeDocument/2006/relationships/hyperlink" Target="https://www.gem.wiki/Tangshan_Jinma_Steel_Group_Co.,_Ltd._plant" TargetMode="External"/><Relationship Id="rId1260" Type="http://schemas.openxmlformats.org/officeDocument/2006/relationships/hyperlink" Target="https://www.gem.wiki/JFE_West_Japan_Works_(Kurashiki)_steel_plant" TargetMode="External"/><Relationship Id="rId1261" Type="http://schemas.openxmlformats.org/officeDocument/2006/relationships/hyperlink" Target="https://www.gem.wiki/Tokyo_Steel_Okayama_plant" TargetMode="External"/><Relationship Id="rId1262" Type="http://schemas.openxmlformats.org/officeDocument/2006/relationships/hyperlink" Target="https://www.gem.wiki/JFE_West_Japan_Works_(Kurashiki)_steel_plant" TargetMode="External"/><Relationship Id="rId1263" Type="http://schemas.openxmlformats.org/officeDocument/2006/relationships/hyperlink" Target="https://www.gem.wiki/Nippon_Setouchi_Works_(Kure_Area)_steel_plant" TargetMode="External"/><Relationship Id="rId433" Type="http://schemas.openxmlformats.org/officeDocument/2006/relationships/hyperlink" Target="https://www.gem.wiki/%E5%94%90%E5%B1%B1%E6%96%B0%E5%AE%9D%E6%B3%B0%E9%92%A2%E9%93%81%E6%9C%89%E9%99%90%E5%85%AC%E5%8F%B8" TargetMode="External"/><Relationship Id="rId1264" Type="http://schemas.openxmlformats.org/officeDocument/2006/relationships/hyperlink" Target="https://www.gem.wiki/Kyoei_Steel_Yamaguchi_Division_(Yamaguchi)" TargetMode="External"/><Relationship Id="rId432" Type="http://schemas.openxmlformats.org/officeDocument/2006/relationships/hyperlink" Target="https://www.gem.wiki/Tangshan_Xinbaotai_Iron_and_Steel_Co.,_Ltd._plant" TargetMode="External"/><Relationship Id="rId1265" Type="http://schemas.openxmlformats.org/officeDocument/2006/relationships/hyperlink" Target="https://www.gem.wiki/Nippon_Muroran_Works_steel_plant" TargetMode="External"/><Relationship Id="rId431" Type="http://schemas.openxmlformats.org/officeDocument/2006/relationships/hyperlink" Target="https://www.gem.wiki/%E5%94%90%E5%B1%B1%E5%B8%82%E4%B8%B0%E5%8D%97%E5%8C%BA%E7%BB%8F%E5%AE%89%E9%92%A2%E9%93%81%E6%9C%89%E9%99%90%E5%85%AC%E5%8F%B8" TargetMode="External"/><Relationship Id="rId1266" Type="http://schemas.openxmlformats.org/officeDocument/2006/relationships/hyperlink" Target="https://www.gem.wiki/JFE_Bars_%26_Shapes_Himeji_Works_steel_plant" TargetMode="External"/><Relationship Id="rId430" Type="http://schemas.openxmlformats.org/officeDocument/2006/relationships/hyperlink" Target="https://www.gem.wiki/Tangshan_Fengnan_District_Jing%27an_Iron_and_Steel_Co.,_Ltd._plant" TargetMode="External"/><Relationship Id="rId1267" Type="http://schemas.openxmlformats.org/officeDocument/2006/relationships/hyperlink" Target="https://www.gem.wiki/Nippon_Setouchi_Works_(Hirohata_Area)_steel_pla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43.63"/>
  </cols>
  <sheetData>
    <row r="1">
      <c r="A1" s="1"/>
      <c r="B1" s="1"/>
      <c r="C1" s="1"/>
      <c r="D1" s="1"/>
      <c r="E1" s="1"/>
      <c r="F1" s="1"/>
      <c r="G1" s="1"/>
      <c r="H1" s="2"/>
    </row>
    <row r="2">
      <c r="A2" s="1"/>
      <c r="B2" s="3" t="s">
        <v>0</v>
      </c>
      <c r="H2" s="2"/>
    </row>
    <row r="3">
      <c r="A3" s="1"/>
      <c r="B3" s="4" t="s">
        <v>1</v>
      </c>
      <c r="H3" s="2"/>
    </row>
    <row r="4">
      <c r="A4" s="1"/>
      <c r="B4" s="5" t="s">
        <v>2</v>
      </c>
      <c r="H4" s="2"/>
    </row>
    <row r="5">
      <c r="A5" s="1"/>
      <c r="B5" s="6" t="s">
        <v>3</v>
      </c>
      <c r="H5" s="2"/>
    </row>
    <row r="6">
      <c r="A6" s="1"/>
      <c r="B6" s="7" t="s">
        <v>4</v>
      </c>
      <c r="H6" s="2"/>
    </row>
    <row r="7">
      <c r="A7" s="1"/>
      <c r="B7" s="8" t="s">
        <v>5</v>
      </c>
      <c r="H7" s="2"/>
    </row>
    <row r="8">
      <c r="A8" s="1"/>
      <c r="B8" s="9" t="s">
        <v>6</v>
      </c>
      <c r="H8" s="2"/>
    </row>
    <row r="9">
      <c r="A9" s="1"/>
      <c r="B9" s="10" t="s">
        <v>7</v>
      </c>
      <c r="H9" s="2"/>
    </row>
    <row r="10">
      <c r="A10" s="1"/>
      <c r="B10" s="10" t="s">
        <v>8</v>
      </c>
      <c r="H10" s="2"/>
    </row>
    <row r="11">
      <c r="A11" s="1"/>
      <c r="B11" s="8" t="s">
        <v>9</v>
      </c>
      <c r="H11" s="2"/>
    </row>
    <row r="12">
      <c r="A12" s="1"/>
      <c r="B12" s="10" t="s">
        <v>10</v>
      </c>
      <c r="H12" s="2"/>
    </row>
    <row r="13">
      <c r="A13" s="1"/>
      <c r="B13" s="1"/>
      <c r="C13" s="1"/>
      <c r="D13" s="1"/>
      <c r="E13" s="1"/>
      <c r="F13" s="1"/>
      <c r="G13" s="1"/>
      <c r="H13" s="2"/>
    </row>
    <row r="14">
      <c r="A14" s="1"/>
      <c r="B14" s="11" t="s">
        <v>11</v>
      </c>
      <c r="C14" s="7"/>
      <c r="D14" s="7"/>
      <c r="E14" s="7"/>
      <c r="F14" s="7"/>
      <c r="G14" s="7"/>
      <c r="H14" s="2"/>
    </row>
    <row r="15">
      <c r="A15" s="1"/>
      <c r="B15" s="12" t="s">
        <v>12</v>
      </c>
      <c r="C15" s="13" t="s">
        <v>13</v>
      </c>
      <c r="H15" s="2"/>
    </row>
    <row r="16">
      <c r="A16" s="1"/>
      <c r="B16" s="14" t="s">
        <v>14</v>
      </c>
      <c r="C16" s="15" t="s">
        <v>15</v>
      </c>
      <c r="H16" s="2"/>
    </row>
    <row r="17">
      <c r="A17" s="1"/>
      <c r="B17" s="14" t="s">
        <v>16</v>
      </c>
      <c r="C17" s="16" t="s">
        <v>17</v>
      </c>
      <c r="H17" s="2"/>
    </row>
    <row r="18">
      <c r="A18" s="1"/>
      <c r="B18" s="14" t="s">
        <v>18</v>
      </c>
      <c r="C18" s="16" t="s">
        <v>19</v>
      </c>
      <c r="H18" s="2"/>
    </row>
    <row r="19">
      <c r="A19" s="1"/>
      <c r="B19" s="12" t="s">
        <v>20</v>
      </c>
      <c r="C19" s="17" t="s">
        <v>21</v>
      </c>
      <c r="H19" s="2"/>
    </row>
    <row r="20">
      <c r="A20" s="1"/>
      <c r="B20" s="12" t="s">
        <v>22</v>
      </c>
      <c r="C20" s="17" t="s">
        <v>23</v>
      </c>
      <c r="H20" s="2"/>
    </row>
    <row r="21">
      <c r="A21" s="1"/>
      <c r="B21" s="1"/>
      <c r="C21" s="1"/>
      <c r="D21" s="1"/>
      <c r="E21" s="1"/>
      <c r="F21" s="1"/>
      <c r="G21" s="1"/>
      <c r="H21" s="2"/>
    </row>
    <row r="22">
      <c r="A22" s="1"/>
      <c r="B22" s="7" t="s">
        <v>24</v>
      </c>
      <c r="H22" s="2"/>
    </row>
    <row r="23">
      <c r="A23" s="1"/>
      <c r="B23" s="14" t="s">
        <v>25</v>
      </c>
      <c r="C23" s="15" t="s">
        <v>26</v>
      </c>
      <c r="H23" s="2"/>
    </row>
    <row r="24">
      <c r="A24" s="1"/>
      <c r="B24" s="14" t="s">
        <v>27</v>
      </c>
      <c r="C24" s="15" t="s">
        <v>28</v>
      </c>
      <c r="H24" s="2"/>
    </row>
    <row r="25">
      <c r="A25" s="1"/>
      <c r="B25" s="14" t="s">
        <v>29</v>
      </c>
      <c r="C25" s="15" t="s">
        <v>30</v>
      </c>
      <c r="H25" s="2"/>
    </row>
    <row r="26">
      <c r="A26" s="1"/>
      <c r="B26" s="14" t="s">
        <v>31</v>
      </c>
      <c r="C26" s="15" t="s">
        <v>32</v>
      </c>
      <c r="H26" s="2"/>
    </row>
    <row r="27">
      <c r="A27" s="1"/>
      <c r="B27" s="14" t="s">
        <v>33</v>
      </c>
      <c r="C27" s="15" t="s">
        <v>34</v>
      </c>
      <c r="H27" s="2"/>
    </row>
    <row r="28">
      <c r="A28" s="1"/>
      <c r="B28" s="14" t="s">
        <v>35</v>
      </c>
      <c r="C28" s="15" t="s">
        <v>36</v>
      </c>
      <c r="H28" s="2"/>
    </row>
    <row r="29">
      <c r="A29" s="1"/>
      <c r="B29" s="12" t="s">
        <v>37</v>
      </c>
      <c r="C29" s="13" t="s">
        <v>38</v>
      </c>
      <c r="H29" s="2"/>
    </row>
    <row r="30">
      <c r="A30" s="1"/>
      <c r="B30" s="12" t="s">
        <v>39</v>
      </c>
      <c r="C30" s="13" t="s">
        <v>40</v>
      </c>
      <c r="H30" s="2"/>
    </row>
    <row r="31">
      <c r="A31" s="1"/>
      <c r="B31" s="7"/>
      <c r="C31" s="7"/>
      <c r="D31" s="7"/>
      <c r="E31" s="7"/>
      <c r="F31" s="7"/>
      <c r="G31" s="7"/>
      <c r="H31" s="2"/>
    </row>
    <row r="32">
      <c r="A32" s="1"/>
      <c r="B32" s="7" t="s">
        <v>41</v>
      </c>
      <c r="H32" s="2"/>
    </row>
    <row r="33">
      <c r="A33" s="1"/>
      <c r="B33" s="18" t="s">
        <v>42</v>
      </c>
      <c r="C33" s="15" t="s">
        <v>43</v>
      </c>
      <c r="H33" s="2"/>
    </row>
    <row r="34">
      <c r="A34" s="1"/>
      <c r="B34" s="18" t="s">
        <v>44</v>
      </c>
      <c r="C34" s="15" t="s">
        <v>45</v>
      </c>
      <c r="H34" s="2"/>
    </row>
    <row r="35">
      <c r="A35" s="1"/>
      <c r="B35" s="19" t="s">
        <v>46</v>
      </c>
      <c r="C35" s="13" t="s">
        <v>47</v>
      </c>
      <c r="H35" s="2"/>
    </row>
    <row r="36">
      <c r="A36" s="1"/>
      <c r="B36" s="18" t="s">
        <v>48</v>
      </c>
      <c r="C36" s="15" t="s">
        <v>49</v>
      </c>
      <c r="H36" s="2"/>
    </row>
    <row r="37">
      <c r="A37" s="1"/>
      <c r="B37" s="18" t="s">
        <v>50</v>
      </c>
      <c r="C37" s="15" t="s">
        <v>51</v>
      </c>
      <c r="H37" s="2"/>
    </row>
    <row r="38">
      <c r="A38" s="1"/>
      <c r="B38" s="18" t="s">
        <v>52</v>
      </c>
      <c r="C38" s="15" t="s">
        <v>53</v>
      </c>
      <c r="H38" s="2"/>
    </row>
    <row r="39">
      <c r="A39" s="1"/>
      <c r="B39" s="18" t="s">
        <v>54</v>
      </c>
      <c r="C39" s="13" t="s">
        <v>55</v>
      </c>
      <c r="H39" s="2"/>
    </row>
    <row r="40">
      <c r="A40" s="1"/>
      <c r="B40" s="18" t="s">
        <v>54</v>
      </c>
      <c r="C40" s="15" t="s">
        <v>56</v>
      </c>
      <c r="H40" s="2"/>
    </row>
    <row r="41">
      <c r="A41" s="1"/>
      <c r="B41" s="19" t="s">
        <v>57</v>
      </c>
      <c r="C41" s="13" t="s">
        <v>58</v>
      </c>
      <c r="H41" s="2"/>
    </row>
    <row r="42">
      <c r="A42" s="1"/>
      <c r="B42" s="19" t="s">
        <v>59</v>
      </c>
      <c r="C42" s="13" t="s">
        <v>60</v>
      </c>
      <c r="H42" s="2"/>
    </row>
    <row r="43">
      <c r="A43" s="1"/>
      <c r="B43" s="19" t="s">
        <v>61</v>
      </c>
      <c r="C43" s="13" t="s">
        <v>62</v>
      </c>
      <c r="H43" s="2"/>
    </row>
    <row r="44">
      <c r="A44" s="1"/>
      <c r="B44" s="19" t="s">
        <v>63</v>
      </c>
      <c r="C44" s="13" t="s">
        <v>64</v>
      </c>
      <c r="H44" s="2"/>
    </row>
    <row r="45">
      <c r="A45" s="1"/>
      <c r="B45" s="18" t="s">
        <v>65</v>
      </c>
      <c r="C45" s="13" t="s">
        <v>66</v>
      </c>
      <c r="H45" s="2"/>
    </row>
    <row r="46">
      <c r="A46" s="2"/>
      <c r="B46" s="2"/>
      <c r="C46" s="2"/>
      <c r="D46" s="2"/>
      <c r="E46" s="2"/>
      <c r="F46" s="2"/>
      <c r="G46" s="2"/>
      <c r="H46" s="2"/>
    </row>
    <row r="47">
      <c r="A47" s="2"/>
      <c r="B47" s="7" t="s">
        <v>67</v>
      </c>
      <c r="H47" s="2"/>
    </row>
    <row r="48">
      <c r="A48" s="2"/>
      <c r="B48" s="18" t="s">
        <v>68</v>
      </c>
      <c r="C48" s="13" t="s">
        <v>69</v>
      </c>
      <c r="H48" s="2"/>
    </row>
    <row r="49">
      <c r="A49" s="2"/>
      <c r="B49" s="18" t="s">
        <v>70</v>
      </c>
      <c r="C49" s="13" t="s">
        <v>71</v>
      </c>
      <c r="H49" s="2"/>
    </row>
    <row r="50">
      <c r="A50" s="2"/>
      <c r="B50" s="18" t="s">
        <v>72</v>
      </c>
      <c r="C50" s="20" t="s">
        <v>73</v>
      </c>
      <c r="H50" s="2"/>
    </row>
    <row r="51">
      <c r="A51" s="2"/>
      <c r="B51" s="2"/>
      <c r="C51" s="2"/>
      <c r="D51" s="2"/>
      <c r="E51" s="2"/>
      <c r="F51" s="2"/>
      <c r="G51" s="2"/>
      <c r="H51" s="2"/>
    </row>
  </sheetData>
  <mergeCells count="44">
    <mergeCell ref="B2:G2"/>
    <mergeCell ref="B3:G3"/>
    <mergeCell ref="B4:G4"/>
    <mergeCell ref="B5:G5"/>
    <mergeCell ref="B6:G6"/>
    <mergeCell ref="B8:G8"/>
    <mergeCell ref="B7:G7"/>
    <mergeCell ref="C18:G18"/>
    <mergeCell ref="C19:G19"/>
    <mergeCell ref="C20:G20"/>
    <mergeCell ref="B22:G22"/>
    <mergeCell ref="C23:G23"/>
    <mergeCell ref="C24:G24"/>
    <mergeCell ref="C25:G25"/>
    <mergeCell ref="C26:G26"/>
    <mergeCell ref="C27:G27"/>
    <mergeCell ref="C28:G28"/>
    <mergeCell ref="C29:G29"/>
    <mergeCell ref="C30:G30"/>
    <mergeCell ref="B32:G32"/>
    <mergeCell ref="C33:G33"/>
    <mergeCell ref="C34:G34"/>
    <mergeCell ref="C35:G35"/>
    <mergeCell ref="C36:G36"/>
    <mergeCell ref="C37:G37"/>
    <mergeCell ref="C38:G38"/>
    <mergeCell ref="C39:G39"/>
    <mergeCell ref="C40:G40"/>
    <mergeCell ref="C49:G49"/>
    <mergeCell ref="C50:G50"/>
    <mergeCell ref="C41:G41"/>
    <mergeCell ref="C42:G42"/>
    <mergeCell ref="C43:G43"/>
    <mergeCell ref="C44:G44"/>
    <mergeCell ref="C45:G45"/>
    <mergeCell ref="B47:G47"/>
    <mergeCell ref="C48:G48"/>
    <mergeCell ref="B12:G12"/>
    <mergeCell ref="B11:G11"/>
    <mergeCell ref="B10:G10"/>
    <mergeCell ref="B9:G9"/>
    <mergeCell ref="C15:G15"/>
    <mergeCell ref="C16:G16"/>
    <mergeCell ref="C17:G17"/>
  </mergeCells>
  <hyperlinks>
    <hyperlink r:id="rId1" ref="B3"/>
    <hyperlink r:id="rId2" ref="B8"/>
    <hyperlink r:id="rId3" ref="B9"/>
    <hyperlink r:id="rId4" ref="B10"/>
    <hyperlink r:id="rId5" ref="B12"/>
    <hyperlink r:id="rId6" ref="C5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37.63"/>
    <col customWidth="1" min="3" max="5" width="10.88"/>
    <col customWidth="1" min="6" max="7" width="12.25"/>
    <col customWidth="1" min="8" max="8" width="33.63"/>
    <col customWidth="1" min="9" max="9" width="18.13"/>
    <col customWidth="1" min="10" max="10" width="33.63"/>
    <col customWidth="1" min="11" max="11" width="18.13"/>
    <col customWidth="1" min="12" max="12" width="33.0"/>
    <col customWidth="1" min="13" max="16" width="8.0"/>
    <col customWidth="1" min="17" max="17" width="7.5"/>
    <col customWidth="1" min="18" max="18" width="17.13"/>
    <col customWidth="1" min="19" max="19" width="11.88"/>
    <col customWidth="1" min="20" max="21" width="12.38"/>
    <col customWidth="1" min="22" max="27" width="11.5"/>
    <col customWidth="1" min="28" max="38" width="12.88"/>
    <col customWidth="1" min="39" max="45" width="10.5"/>
    <col customWidth="1" min="46" max="46" width="18.88"/>
    <col customWidth="1" min="48" max="48" width="49.0"/>
    <col customWidth="1" min="49" max="51" width="11.25"/>
  </cols>
  <sheetData>
    <row r="1" ht="15.75" customHeight="1">
      <c r="A1" s="21" t="s">
        <v>74</v>
      </c>
      <c r="B1" s="22" t="s">
        <v>75</v>
      </c>
      <c r="C1" s="22" t="s">
        <v>76</v>
      </c>
      <c r="D1" s="22" t="s">
        <v>77</v>
      </c>
      <c r="E1" s="22" t="s">
        <v>78</v>
      </c>
      <c r="F1" s="22" t="s">
        <v>79</v>
      </c>
      <c r="G1" s="22" t="s">
        <v>80</v>
      </c>
      <c r="H1" s="22" t="s">
        <v>81</v>
      </c>
      <c r="I1" s="22" t="s">
        <v>82</v>
      </c>
      <c r="J1" s="22" t="s">
        <v>83</v>
      </c>
      <c r="K1" s="22" t="s">
        <v>84</v>
      </c>
      <c r="L1" s="22" t="s">
        <v>85</v>
      </c>
      <c r="M1" s="23" t="s">
        <v>86</v>
      </c>
      <c r="N1" s="22" t="s">
        <v>87</v>
      </c>
      <c r="O1" s="22" t="s">
        <v>88</v>
      </c>
      <c r="P1" s="22" t="s">
        <v>89</v>
      </c>
      <c r="Q1" s="22" t="s">
        <v>90</v>
      </c>
      <c r="R1" s="22" t="s">
        <v>91</v>
      </c>
      <c r="S1" s="22" t="s">
        <v>92</v>
      </c>
      <c r="T1" s="22" t="s">
        <v>93</v>
      </c>
      <c r="U1" s="22" t="s">
        <v>94</v>
      </c>
      <c r="V1" s="23" t="s">
        <v>95</v>
      </c>
      <c r="W1" s="24" t="s">
        <v>96</v>
      </c>
      <c r="X1" s="24" t="s">
        <v>97</v>
      </c>
      <c r="Y1" s="22" t="s">
        <v>98</v>
      </c>
      <c r="Z1" s="22" t="s">
        <v>99</v>
      </c>
      <c r="AA1" s="22" t="s">
        <v>100</v>
      </c>
      <c r="AB1" s="25" t="s">
        <v>101</v>
      </c>
      <c r="AC1" s="25" t="s">
        <v>102</v>
      </c>
      <c r="AD1" s="25" t="s">
        <v>103</v>
      </c>
      <c r="AE1" s="25" t="s">
        <v>104</v>
      </c>
      <c r="AF1" s="25" t="s">
        <v>105</v>
      </c>
      <c r="AG1" s="25" t="s">
        <v>106</v>
      </c>
      <c r="AH1" s="25" t="s">
        <v>107</v>
      </c>
      <c r="AI1" s="25" t="s">
        <v>108</v>
      </c>
      <c r="AJ1" s="25" t="s">
        <v>109</v>
      </c>
      <c r="AK1" s="25" t="s">
        <v>110</v>
      </c>
      <c r="AL1" s="25" t="s">
        <v>111</v>
      </c>
      <c r="AM1" s="22" t="s">
        <v>112</v>
      </c>
      <c r="AN1" s="22" t="s">
        <v>113</v>
      </c>
      <c r="AO1" s="22" t="s">
        <v>114</v>
      </c>
      <c r="AP1" s="22" t="s">
        <v>115</v>
      </c>
      <c r="AQ1" s="22" t="s">
        <v>116</v>
      </c>
      <c r="AR1" s="22" t="s">
        <v>117</v>
      </c>
      <c r="AS1" s="22" t="s">
        <v>118</v>
      </c>
      <c r="AT1" s="22" t="s">
        <v>119</v>
      </c>
      <c r="AU1" s="22" t="s">
        <v>120</v>
      </c>
      <c r="AV1" s="22" t="s">
        <v>121</v>
      </c>
      <c r="AW1" s="22" t="s">
        <v>122</v>
      </c>
      <c r="AX1" s="22" t="s">
        <v>123</v>
      </c>
      <c r="AY1" s="22" t="s">
        <v>124</v>
      </c>
    </row>
    <row r="2" ht="15.75" customHeight="1">
      <c r="A2" s="26" t="s">
        <v>125</v>
      </c>
      <c r="B2" s="26" t="s">
        <v>126</v>
      </c>
      <c r="C2" s="27"/>
      <c r="D2" s="26"/>
      <c r="E2" s="26"/>
      <c r="F2" s="26" t="s">
        <v>127</v>
      </c>
      <c r="G2" s="28"/>
      <c r="H2" s="26" t="s">
        <v>128</v>
      </c>
      <c r="I2" s="26" t="s">
        <v>129</v>
      </c>
      <c r="J2" s="26" t="s">
        <v>130</v>
      </c>
      <c r="K2" s="26">
        <v>5.074513855E9</v>
      </c>
      <c r="L2" s="26" t="s">
        <v>131</v>
      </c>
      <c r="M2" s="26" t="s">
        <v>132</v>
      </c>
      <c r="N2" s="26" t="s">
        <v>133</v>
      </c>
      <c r="O2" s="26" t="s">
        <v>134</v>
      </c>
      <c r="P2" s="26" t="s">
        <v>135</v>
      </c>
      <c r="Q2" s="26"/>
      <c r="R2" s="26" t="s">
        <v>136</v>
      </c>
      <c r="S2" s="26" t="s">
        <v>137</v>
      </c>
      <c r="T2" s="26" t="s">
        <v>138</v>
      </c>
      <c r="U2" s="29"/>
      <c r="V2" s="26" t="s">
        <v>139</v>
      </c>
      <c r="W2" s="26">
        <v>2017.0</v>
      </c>
      <c r="X2" s="26">
        <v>2018.0</v>
      </c>
      <c r="Y2" s="26">
        <v>2023.0</v>
      </c>
      <c r="Z2" s="28">
        <v>0.0</v>
      </c>
      <c r="AA2" s="26" t="s">
        <v>127</v>
      </c>
      <c r="AB2" s="30">
        <v>1150.0</v>
      </c>
      <c r="AC2" s="31" t="s">
        <v>127</v>
      </c>
      <c r="AD2" s="31">
        <v>1150.0</v>
      </c>
      <c r="AE2" s="31" t="s">
        <v>127</v>
      </c>
      <c r="AF2" s="31" t="s">
        <v>127</v>
      </c>
      <c r="AG2" s="31" t="s">
        <v>127</v>
      </c>
      <c r="AH2" s="31" t="s">
        <v>127</v>
      </c>
      <c r="AI2" s="31" t="s">
        <v>127</v>
      </c>
      <c r="AJ2" s="31" t="s">
        <v>127</v>
      </c>
      <c r="AK2" s="31" t="s">
        <v>127</v>
      </c>
      <c r="AL2" s="31" t="s">
        <v>127</v>
      </c>
      <c r="AM2" s="26" t="s">
        <v>140</v>
      </c>
      <c r="AN2" s="26" t="s">
        <v>141</v>
      </c>
      <c r="AO2" s="26" t="s">
        <v>141</v>
      </c>
      <c r="AP2" s="31">
        <v>2000.0</v>
      </c>
      <c r="AQ2" s="26" t="s">
        <v>127</v>
      </c>
      <c r="AR2" s="26" t="s">
        <v>127</v>
      </c>
      <c r="AS2" s="26" t="s">
        <v>127</v>
      </c>
      <c r="AT2" s="26" t="s">
        <v>142</v>
      </c>
      <c r="AU2" s="32" t="s">
        <v>31</v>
      </c>
      <c r="AV2" s="26" t="s">
        <v>143</v>
      </c>
      <c r="AW2" s="28"/>
      <c r="AX2" s="28"/>
      <c r="AY2" s="28"/>
    </row>
    <row r="3" ht="15.75" customHeight="1">
      <c r="A3" s="26" t="s">
        <v>144</v>
      </c>
      <c r="B3" s="26" t="s">
        <v>145</v>
      </c>
      <c r="C3" s="27" t="s">
        <v>146</v>
      </c>
      <c r="D3" s="26" t="s">
        <v>147</v>
      </c>
      <c r="E3" s="26"/>
      <c r="F3" s="26" t="s">
        <v>148</v>
      </c>
      <c r="G3" s="26" t="s">
        <v>149</v>
      </c>
      <c r="H3" s="26" t="s">
        <v>150</v>
      </c>
      <c r="I3" s="26" t="s">
        <v>151</v>
      </c>
      <c r="J3" s="26" t="s">
        <v>152</v>
      </c>
      <c r="K3" s="26">
        <v>5.000941519E9</v>
      </c>
      <c r="L3" s="26" t="s">
        <v>153</v>
      </c>
      <c r="M3" s="26" t="s">
        <v>154</v>
      </c>
      <c r="N3" s="26" t="s">
        <v>133</v>
      </c>
      <c r="O3" s="28" t="s">
        <v>134</v>
      </c>
      <c r="P3" s="26" t="s">
        <v>135</v>
      </c>
      <c r="Q3" s="26"/>
      <c r="R3" s="26" t="s">
        <v>155</v>
      </c>
      <c r="S3" s="28" t="s">
        <v>156</v>
      </c>
      <c r="T3" s="26" t="s">
        <v>157</v>
      </c>
      <c r="U3" s="28"/>
      <c r="V3" s="26" t="s">
        <v>158</v>
      </c>
      <c r="W3" s="26" t="s">
        <v>141</v>
      </c>
      <c r="X3" s="26" t="s">
        <v>141</v>
      </c>
      <c r="Y3" s="26">
        <v>1969.0</v>
      </c>
      <c r="Z3" s="28">
        <v>54.0</v>
      </c>
      <c r="AA3" s="26" t="s">
        <v>127</v>
      </c>
      <c r="AB3" s="30">
        <v>1800.0</v>
      </c>
      <c r="AC3" s="31" t="s">
        <v>127</v>
      </c>
      <c r="AD3" s="30">
        <v>1800.0</v>
      </c>
      <c r="AE3" s="31" t="s">
        <v>127</v>
      </c>
      <c r="AF3" s="31">
        <v>1200.0</v>
      </c>
      <c r="AG3" s="31">
        <v>1200.0</v>
      </c>
      <c r="AH3" s="31" t="s">
        <v>127</v>
      </c>
      <c r="AI3" s="31" t="s">
        <v>127</v>
      </c>
      <c r="AJ3" s="31" t="s">
        <v>127</v>
      </c>
      <c r="AK3" s="31" t="s">
        <v>127</v>
      </c>
      <c r="AL3" s="31" t="s">
        <v>127</v>
      </c>
      <c r="AM3" s="26" t="s">
        <v>159</v>
      </c>
      <c r="AN3" s="26" t="s">
        <v>160</v>
      </c>
      <c r="AO3" s="26" t="s">
        <v>141</v>
      </c>
      <c r="AP3" s="31">
        <v>6000.0</v>
      </c>
      <c r="AQ3" s="26" t="s">
        <v>141</v>
      </c>
      <c r="AR3" s="26" t="s">
        <v>141</v>
      </c>
      <c r="AS3" s="26" t="s">
        <v>127</v>
      </c>
      <c r="AT3" s="26" t="s">
        <v>161</v>
      </c>
      <c r="AU3" s="26" t="s">
        <v>162</v>
      </c>
      <c r="AV3" s="26" t="s">
        <v>163</v>
      </c>
      <c r="AW3" s="28"/>
      <c r="AX3" s="28"/>
      <c r="AY3" s="28"/>
    </row>
    <row r="4" ht="15.75" customHeight="1">
      <c r="A4" s="26" t="s">
        <v>164</v>
      </c>
      <c r="B4" s="26" t="s">
        <v>165</v>
      </c>
      <c r="C4" s="27" t="s">
        <v>146</v>
      </c>
      <c r="D4" s="26" t="s">
        <v>147</v>
      </c>
      <c r="E4" s="26"/>
      <c r="F4" s="26" t="s">
        <v>148</v>
      </c>
      <c r="G4" s="26" t="s">
        <v>149</v>
      </c>
      <c r="H4" s="26" t="s">
        <v>150</v>
      </c>
      <c r="I4" s="26" t="s">
        <v>151</v>
      </c>
      <c r="J4" s="26" t="s">
        <v>152</v>
      </c>
      <c r="K4" s="26">
        <v>5.000941519E9</v>
      </c>
      <c r="L4" s="26" t="s">
        <v>153</v>
      </c>
      <c r="M4" s="26" t="s">
        <v>154</v>
      </c>
      <c r="N4" s="26" t="s">
        <v>133</v>
      </c>
      <c r="O4" s="28" t="s">
        <v>134</v>
      </c>
      <c r="P4" s="26" t="s">
        <v>135</v>
      </c>
      <c r="Q4" s="26"/>
      <c r="R4" s="26" t="s">
        <v>155</v>
      </c>
      <c r="S4" s="28" t="s">
        <v>156</v>
      </c>
      <c r="T4" s="26" t="s">
        <v>157</v>
      </c>
      <c r="U4" s="28"/>
      <c r="V4" s="26" t="s">
        <v>166</v>
      </c>
      <c r="W4" s="26">
        <v>2018.0</v>
      </c>
      <c r="X4" s="26" t="s">
        <v>127</v>
      </c>
      <c r="Y4" s="26">
        <v>2021.0</v>
      </c>
      <c r="Z4" s="28">
        <v>2.0</v>
      </c>
      <c r="AA4" s="26">
        <v>2020.0</v>
      </c>
      <c r="AB4" s="30" t="s">
        <v>127</v>
      </c>
      <c r="AC4" s="31" t="s">
        <v>127</v>
      </c>
      <c r="AD4" s="31" t="s">
        <v>127</v>
      </c>
      <c r="AE4" s="31" t="s">
        <v>127</v>
      </c>
      <c r="AF4" s="31">
        <v>2500.0</v>
      </c>
      <c r="AG4" s="31" t="s">
        <v>127</v>
      </c>
      <c r="AH4" s="31">
        <v>2500.0</v>
      </c>
      <c r="AI4" s="31" t="s">
        <v>127</v>
      </c>
      <c r="AJ4" s="31" t="s">
        <v>127</v>
      </c>
      <c r="AK4" s="31" t="s">
        <v>127</v>
      </c>
      <c r="AL4" s="31" t="s">
        <v>127</v>
      </c>
      <c r="AM4" s="26" t="s">
        <v>127</v>
      </c>
      <c r="AN4" s="26" t="s">
        <v>127</v>
      </c>
      <c r="AO4" s="26" t="s">
        <v>127</v>
      </c>
      <c r="AP4" s="31" t="s">
        <v>141</v>
      </c>
      <c r="AQ4" s="26" t="s">
        <v>127</v>
      </c>
      <c r="AR4" s="26" t="s">
        <v>127</v>
      </c>
      <c r="AS4" s="26" t="s">
        <v>127</v>
      </c>
      <c r="AT4" s="26" t="s">
        <v>167</v>
      </c>
      <c r="AU4" s="26" t="s">
        <v>29</v>
      </c>
      <c r="AV4" s="26" t="s">
        <v>168</v>
      </c>
      <c r="AW4" s="28"/>
      <c r="AX4" s="28"/>
      <c r="AY4" s="28"/>
    </row>
    <row r="5" ht="15.75" customHeight="1">
      <c r="A5" s="26" t="s">
        <v>169</v>
      </c>
      <c r="B5" s="26" t="s">
        <v>170</v>
      </c>
      <c r="C5" s="27" t="s">
        <v>171</v>
      </c>
      <c r="D5" s="26" t="s">
        <v>172</v>
      </c>
      <c r="E5" s="26"/>
      <c r="F5" s="26" t="s">
        <v>173</v>
      </c>
      <c r="G5" s="26" t="s">
        <v>174</v>
      </c>
      <c r="H5" s="26" t="s">
        <v>175</v>
      </c>
      <c r="I5" s="26" t="s">
        <v>176</v>
      </c>
      <c r="J5" s="26" t="s">
        <v>177</v>
      </c>
      <c r="K5" s="26">
        <v>5.076384326E9</v>
      </c>
      <c r="L5" s="26" t="s">
        <v>178</v>
      </c>
      <c r="M5" s="26" t="s">
        <v>179</v>
      </c>
      <c r="N5" s="26" t="s">
        <v>180</v>
      </c>
      <c r="O5" s="28" t="s">
        <v>134</v>
      </c>
      <c r="P5" s="26" t="s">
        <v>135</v>
      </c>
      <c r="Q5" s="26"/>
      <c r="R5" s="26" t="s">
        <v>181</v>
      </c>
      <c r="S5" s="28" t="s">
        <v>156</v>
      </c>
      <c r="T5" s="29" t="s">
        <v>182</v>
      </c>
      <c r="U5" s="29"/>
      <c r="V5" s="26" t="s">
        <v>158</v>
      </c>
      <c r="W5" s="26">
        <v>2013.0</v>
      </c>
      <c r="X5" s="26">
        <v>2017.0</v>
      </c>
      <c r="Y5" s="26">
        <v>2017.0</v>
      </c>
      <c r="Z5" s="28">
        <v>6.0</v>
      </c>
      <c r="AA5" s="26" t="s">
        <v>127</v>
      </c>
      <c r="AB5" s="30">
        <v>2200.0</v>
      </c>
      <c r="AC5" s="31" t="s">
        <v>127</v>
      </c>
      <c r="AD5" s="30">
        <v>2200.0</v>
      </c>
      <c r="AE5" s="31" t="s">
        <v>127</v>
      </c>
      <c r="AF5" s="31">
        <v>2500.0</v>
      </c>
      <c r="AG5" s="31" t="s">
        <v>127</v>
      </c>
      <c r="AH5" s="30">
        <v>2500.0</v>
      </c>
      <c r="AI5" s="31" t="s">
        <v>127</v>
      </c>
      <c r="AJ5" s="31" t="s">
        <v>141</v>
      </c>
      <c r="AK5" s="31" t="s">
        <v>127</v>
      </c>
      <c r="AL5" s="31" t="s">
        <v>141</v>
      </c>
      <c r="AM5" s="26" t="s">
        <v>159</v>
      </c>
      <c r="AN5" s="26" t="s">
        <v>183</v>
      </c>
      <c r="AO5" s="26" t="s">
        <v>141</v>
      </c>
      <c r="AP5" s="31">
        <v>1500.0</v>
      </c>
      <c r="AQ5" s="26" t="s">
        <v>127</v>
      </c>
      <c r="AR5" s="26" t="s">
        <v>127</v>
      </c>
      <c r="AS5" s="26" t="s">
        <v>127</v>
      </c>
      <c r="AT5" s="26" t="s">
        <v>184</v>
      </c>
      <c r="AU5" s="32" t="s">
        <v>185</v>
      </c>
      <c r="AV5" s="26" t="s">
        <v>186</v>
      </c>
      <c r="AW5" s="28"/>
      <c r="AX5" s="28"/>
      <c r="AY5" s="28"/>
    </row>
    <row r="6" ht="15.75" customHeight="1">
      <c r="A6" s="26" t="s">
        <v>187</v>
      </c>
      <c r="B6" s="26" t="s">
        <v>188</v>
      </c>
      <c r="C6" s="27" t="s">
        <v>171</v>
      </c>
      <c r="D6" s="26" t="s">
        <v>172</v>
      </c>
      <c r="E6" s="26"/>
      <c r="F6" s="26" t="s">
        <v>173</v>
      </c>
      <c r="G6" s="26" t="s">
        <v>174</v>
      </c>
      <c r="H6" s="26" t="s">
        <v>175</v>
      </c>
      <c r="I6" s="26" t="s">
        <v>176</v>
      </c>
      <c r="J6" s="26" t="s">
        <v>177</v>
      </c>
      <c r="K6" s="26">
        <v>5.076384326E9</v>
      </c>
      <c r="L6" s="26" t="s">
        <v>178</v>
      </c>
      <c r="M6" s="26" t="s">
        <v>179</v>
      </c>
      <c r="N6" s="26" t="s">
        <v>180</v>
      </c>
      <c r="O6" s="28" t="s">
        <v>134</v>
      </c>
      <c r="P6" s="26" t="s">
        <v>135</v>
      </c>
      <c r="Q6" s="26"/>
      <c r="R6" s="26" t="s">
        <v>181</v>
      </c>
      <c r="S6" s="28" t="s">
        <v>156</v>
      </c>
      <c r="T6" s="29" t="s">
        <v>182</v>
      </c>
      <c r="U6" s="29"/>
      <c r="V6" s="26" t="s">
        <v>189</v>
      </c>
      <c r="W6" s="33">
        <v>44593.0</v>
      </c>
      <c r="X6" s="26" t="s">
        <v>141</v>
      </c>
      <c r="Y6" s="26" t="s">
        <v>141</v>
      </c>
      <c r="Z6" s="28" t="s">
        <v>141</v>
      </c>
      <c r="AA6" s="26" t="s">
        <v>127</v>
      </c>
      <c r="AB6" s="30">
        <v>1800.0</v>
      </c>
      <c r="AC6" s="31" t="s">
        <v>127</v>
      </c>
      <c r="AD6" s="30">
        <f>4000-2200</f>
        <v>1800</v>
      </c>
      <c r="AE6" s="31" t="s">
        <v>127</v>
      </c>
      <c r="AF6" s="31" t="s">
        <v>141</v>
      </c>
      <c r="AG6" s="31" t="s">
        <v>127</v>
      </c>
      <c r="AH6" s="31" t="s">
        <v>141</v>
      </c>
      <c r="AI6" s="31" t="s">
        <v>127</v>
      </c>
      <c r="AJ6" s="31" t="s">
        <v>141</v>
      </c>
      <c r="AK6" s="31" t="s">
        <v>127</v>
      </c>
      <c r="AL6" s="31" t="s">
        <v>141</v>
      </c>
      <c r="AM6" s="26" t="s">
        <v>159</v>
      </c>
      <c r="AN6" s="26" t="s">
        <v>183</v>
      </c>
      <c r="AO6" s="26" t="s">
        <v>141</v>
      </c>
      <c r="AP6" s="31" t="s">
        <v>141</v>
      </c>
      <c r="AQ6" s="26" t="s">
        <v>127</v>
      </c>
      <c r="AR6" s="26" t="s">
        <v>127</v>
      </c>
      <c r="AS6" s="26" t="s">
        <v>127</v>
      </c>
      <c r="AT6" s="26" t="s">
        <v>184</v>
      </c>
      <c r="AU6" s="32" t="s">
        <v>185</v>
      </c>
      <c r="AV6" s="26" t="s">
        <v>190</v>
      </c>
      <c r="AW6" s="28"/>
      <c r="AX6" s="28"/>
      <c r="AY6" s="28"/>
    </row>
    <row r="7" ht="15.75" customHeight="1">
      <c r="A7" s="26" t="s">
        <v>191</v>
      </c>
      <c r="B7" s="26" t="s">
        <v>192</v>
      </c>
      <c r="C7" s="26" t="s">
        <v>193</v>
      </c>
      <c r="D7" s="28"/>
      <c r="E7" s="28"/>
      <c r="F7" s="26" t="s">
        <v>127</v>
      </c>
      <c r="G7" s="28"/>
      <c r="H7" s="26" t="s">
        <v>194</v>
      </c>
      <c r="I7" s="26" t="s">
        <v>195</v>
      </c>
      <c r="J7" s="26" t="s">
        <v>196</v>
      </c>
      <c r="K7" s="26">
        <v>5.074196906E9</v>
      </c>
      <c r="L7" s="26" t="s">
        <v>197</v>
      </c>
      <c r="M7" s="26" t="s">
        <v>198</v>
      </c>
      <c r="N7" s="26" t="s">
        <v>199</v>
      </c>
      <c r="O7" s="28" t="s">
        <v>134</v>
      </c>
      <c r="P7" s="26" t="s">
        <v>135</v>
      </c>
      <c r="Q7" s="26"/>
      <c r="R7" s="26" t="s">
        <v>200</v>
      </c>
      <c r="S7" s="28" t="s">
        <v>156</v>
      </c>
      <c r="T7" s="26" t="s">
        <v>201</v>
      </c>
      <c r="U7" s="29"/>
      <c r="V7" s="26" t="s">
        <v>158</v>
      </c>
      <c r="W7" s="26" t="s">
        <v>141</v>
      </c>
      <c r="X7" s="26" t="s">
        <v>141</v>
      </c>
      <c r="Y7" s="28">
        <v>2008.0</v>
      </c>
      <c r="Z7" s="28">
        <v>15.0</v>
      </c>
      <c r="AA7" s="26" t="s">
        <v>127</v>
      </c>
      <c r="AB7" s="30">
        <v>3700.0</v>
      </c>
      <c r="AC7" s="31" t="s">
        <v>127</v>
      </c>
      <c r="AD7" s="31">
        <v>3700.0</v>
      </c>
      <c r="AE7" s="31" t="s">
        <v>127</v>
      </c>
      <c r="AF7" s="31">
        <v>2500.0</v>
      </c>
      <c r="AG7" s="31" t="s">
        <v>127</v>
      </c>
      <c r="AH7" s="31">
        <v>2500.0</v>
      </c>
      <c r="AI7" s="31" t="s">
        <v>127</v>
      </c>
      <c r="AJ7" s="31" t="s">
        <v>127</v>
      </c>
      <c r="AK7" s="31" t="s">
        <v>127</v>
      </c>
      <c r="AL7" s="31">
        <v>4000.0</v>
      </c>
      <c r="AM7" s="26" t="s">
        <v>159</v>
      </c>
      <c r="AN7" s="26" t="s">
        <v>202</v>
      </c>
      <c r="AO7" s="26" t="s">
        <v>141</v>
      </c>
      <c r="AP7" s="31">
        <v>4000.0</v>
      </c>
      <c r="AQ7" s="26" t="s">
        <v>127</v>
      </c>
      <c r="AR7" s="26" t="s">
        <v>127</v>
      </c>
      <c r="AS7" s="26" t="s">
        <v>127</v>
      </c>
      <c r="AT7" s="26" t="s">
        <v>184</v>
      </c>
      <c r="AU7" s="32" t="s">
        <v>185</v>
      </c>
      <c r="AV7" s="26" t="s">
        <v>203</v>
      </c>
      <c r="AW7" s="28"/>
      <c r="AX7" s="28"/>
      <c r="AY7" s="28"/>
    </row>
    <row r="8" ht="15.75" customHeight="1">
      <c r="A8" s="26" t="s">
        <v>204</v>
      </c>
      <c r="B8" s="26" t="s">
        <v>205</v>
      </c>
      <c r="C8" s="26" t="s">
        <v>193</v>
      </c>
      <c r="D8" s="28"/>
      <c r="E8" s="28"/>
      <c r="F8" s="26" t="s">
        <v>127</v>
      </c>
      <c r="G8" s="28"/>
      <c r="H8" s="26" t="s">
        <v>194</v>
      </c>
      <c r="I8" s="26" t="s">
        <v>195</v>
      </c>
      <c r="J8" s="26" t="s">
        <v>196</v>
      </c>
      <c r="K8" s="26">
        <v>5.074196906E9</v>
      </c>
      <c r="L8" s="26" t="s">
        <v>197</v>
      </c>
      <c r="M8" s="26" t="s">
        <v>198</v>
      </c>
      <c r="N8" s="26" t="s">
        <v>199</v>
      </c>
      <c r="O8" s="28" t="s">
        <v>134</v>
      </c>
      <c r="P8" s="26" t="s">
        <v>135</v>
      </c>
      <c r="Q8" s="26"/>
      <c r="R8" s="26" t="s">
        <v>200</v>
      </c>
      <c r="S8" s="28" t="s">
        <v>156</v>
      </c>
      <c r="T8" s="26" t="s">
        <v>201</v>
      </c>
      <c r="U8" s="29"/>
      <c r="V8" s="26" t="s">
        <v>189</v>
      </c>
      <c r="W8" s="34">
        <v>44378.0</v>
      </c>
      <c r="X8" s="26" t="s">
        <v>141</v>
      </c>
      <c r="Y8" s="26">
        <v>2024.0</v>
      </c>
      <c r="Z8" s="28">
        <v>-1.0</v>
      </c>
      <c r="AA8" s="26" t="s">
        <v>127</v>
      </c>
      <c r="AB8" s="30">
        <v>2000.0</v>
      </c>
      <c r="AC8" s="31" t="s">
        <v>127</v>
      </c>
      <c r="AD8" s="31">
        <v>2000.0</v>
      </c>
      <c r="AE8" s="31" t="s">
        <v>127</v>
      </c>
      <c r="AF8" s="31">
        <v>2500.0</v>
      </c>
      <c r="AG8" s="31" t="s">
        <v>127</v>
      </c>
      <c r="AH8" s="31">
        <v>2500.0</v>
      </c>
      <c r="AI8" s="31" t="s">
        <v>127</v>
      </c>
      <c r="AJ8" s="31" t="s">
        <v>141</v>
      </c>
      <c r="AK8" s="31" t="s">
        <v>127</v>
      </c>
      <c r="AL8" s="31" t="s">
        <v>141</v>
      </c>
      <c r="AM8" s="26" t="s">
        <v>127</v>
      </c>
      <c r="AN8" s="26" t="s">
        <v>127</v>
      </c>
      <c r="AO8" s="26" t="s">
        <v>127</v>
      </c>
      <c r="AP8" s="31">
        <v>2500.0</v>
      </c>
      <c r="AQ8" s="26" t="s">
        <v>127</v>
      </c>
      <c r="AR8" s="26" t="s">
        <v>127</v>
      </c>
      <c r="AS8" s="31" t="s">
        <v>127</v>
      </c>
      <c r="AT8" s="26" t="s">
        <v>184</v>
      </c>
      <c r="AU8" s="35" t="s">
        <v>185</v>
      </c>
      <c r="AV8" s="26" t="s">
        <v>206</v>
      </c>
      <c r="AW8" s="28"/>
      <c r="AX8" s="28"/>
      <c r="AY8" s="28"/>
    </row>
    <row r="9" ht="15.75" customHeight="1">
      <c r="A9" s="26" t="s">
        <v>207</v>
      </c>
      <c r="B9" s="26" t="s">
        <v>208</v>
      </c>
      <c r="C9" s="27"/>
      <c r="D9" s="26" t="s">
        <v>209</v>
      </c>
      <c r="E9" s="26"/>
      <c r="F9" s="26" t="s">
        <v>127</v>
      </c>
      <c r="G9" s="28"/>
      <c r="H9" s="26" t="s">
        <v>210</v>
      </c>
      <c r="I9" s="26" t="s">
        <v>211</v>
      </c>
      <c r="J9" s="26" t="s">
        <v>212</v>
      </c>
      <c r="K9" s="26" t="s">
        <v>213</v>
      </c>
      <c r="L9" s="26" t="s">
        <v>214</v>
      </c>
      <c r="M9" s="26" t="s">
        <v>215</v>
      </c>
      <c r="N9" s="26" t="s">
        <v>216</v>
      </c>
      <c r="O9" s="26" t="s">
        <v>217</v>
      </c>
      <c r="P9" s="26" t="s">
        <v>135</v>
      </c>
      <c r="Q9" s="26"/>
      <c r="R9" s="26" t="s">
        <v>218</v>
      </c>
      <c r="S9" s="28" t="s">
        <v>156</v>
      </c>
      <c r="T9" s="26" t="s">
        <v>219</v>
      </c>
      <c r="U9" s="28"/>
      <c r="V9" s="26" t="s">
        <v>158</v>
      </c>
      <c r="W9" s="26" t="s">
        <v>141</v>
      </c>
      <c r="X9" s="26" t="s">
        <v>141</v>
      </c>
      <c r="Y9" s="26">
        <v>2015.0</v>
      </c>
      <c r="Z9" s="28">
        <v>8.0</v>
      </c>
      <c r="AA9" s="26" t="s">
        <v>127</v>
      </c>
      <c r="AB9" s="30">
        <v>500.0</v>
      </c>
      <c r="AC9" s="31" t="s">
        <v>127</v>
      </c>
      <c r="AD9" s="31">
        <v>500.0</v>
      </c>
      <c r="AE9" s="31" t="s">
        <v>127</v>
      </c>
      <c r="AF9" s="31" t="s">
        <v>127</v>
      </c>
      <c r="AG9" s="31" t="s">
        <v>127</v>
      </c>
      <c r="AH9" s="31" t="s">
        <v>127</v>
      </c>
      <c r="AI9" s="31" t="s">
        <v>127</v>
      </c>
      <c r="AJ9" s="31" t="s">
        <v>127</v>
      </c>
      <c r="AK9" s="31" t="s">
        <v>127</v>
      </c>
      <c r="AL9" s="31" t="s">
        <v>127</v>
      </c>
      <c r="AM9" s="26" t="s">
        <v>159</v>
      </c>
      <c r="AN9" s="26" t="s">
        <v>220</v>
      </c>
      <c r="AO9" s="26" t="s">
        <v>141</v>
      </c>
      <c r="AP9" s="31">
        <v>600.0</v>
      </c>
      <c r="AQ9" s="26" t="s">
        <v>141</v>
      </c>
      <c r="AR9" s="26" t="s">
        <v>141</v>
      </c>
      <c r="AS9" s="26" t="s">
        <v>127</v>
      </c>
      <c r="AT9" s="26" t="s">
        <v>142</v>
      </c>
      <c r="AU9" s="26" t="s">
        <v>31</v>
      </c>
      <c r="AV9" s="26" t="s">
        <v>143</v>
      </c>
      <c r="AW9" s="28"/>
      <c r="AX9" s="28"/>
      <c r="AY9" s="28"/>
    </row>
    <row r="10" ht="15.75" customHeight="1">
      <c r="A10" s="26" t="s">
        <v>221</v>
      </c>
      <c r="B10" s="26" t="s">
        <v>222</v>
      </c>
      <c r="C10" s="27" t="s">
        <v>223</v>
      </c>
      <c r="D10" s="26" t="s">
        <v>224</v>
      </c>
      <c r="E10" s="26"/>
      <c r="F10" s="26" t="s">
        <v>173</v>
      </c>
      <c r="G10" s="26" t="s">
        <v>225</v>
      </c>
      <c r="H10" s="26" t="s">
        <v>226</v>
      </c>
      <c r="I10" s="26" t="s">
        <v>227</v>
      </c>
      <c r="J10" s="26" t="s">
        <v>228</v>
      </c>
      <c r="K10" s="26">
        <v>4.295866236E9</v>
      </c>
      <c r="L10" s="26" t="s">
        <v>229</v>
      </c>
      <c r="M10" s="26" t="s">
        <v>230</v>
      </c>
      <c r="N10" s="26" t="s">
        <v>230</v>
      </c>
      <c r="O10" s="28" t="s">
        <v>231</v>
      </c>
      <c r="P10" s="26" t="s">
        <v>135</v>
      </c>
      <c r="Q10" s="26"/>
      <c r="R10" s="26" t="s">
        <v>232</v>
      </c>
      <c r="S10" s="28" t="s">
        <v>156</v>
      </c>
      <c r="T10" s="26" t="s">
        <v>233</v>
      </c>
      <c r="U10" s="29"/>
      <c r="V10" s="26" t="s">
        <v>158</v>
      </c>
      <c r="W10" s="26" t="s">
        <v>141</v>
      </c>
      <c r="X10" s="26" t="s">
        <v>141</v>
      </c>
      <c r="Y10" s="26">
        <v>1986.0</v>
      </c>
      <c r="Z10" s="28">
        <v>37.0</v>
      </c>
      <c r="AA10" s="26" t="s">
        <v>127</v>
      </c>
      <c r="AB10" s="30">
        <v>3200.0</v>
      </c>
      <c r="AC10" s="31" t="s">
        <v>127</v>
      </c>
      <c r="AD10" s="31">
        <f>2100+1100</f>
        <v>3200</v>
      </c>
      <c r="AE10" s="31" t="s">
        <v>127</v>
      </c>
      <c r="AF10" s="31">
        <v>3100.0</v>
      </c>
      <c r="AG10" s="31" t="s">
        <v>127</v>
      </c>
      <c r="AH10" s="31">
        <v>3100.0</v>
      </c>
      <c r="AI10" s="31" t="s">
        <v>127</v>
      </c>
      <c r="AJ10" s="31" t="s">
        <v>141</v>
      </c>
      <c r="AK10" s="31" t="s">
        <v>127</v>
      </c>
      <c r="AL10" s="31" t="s">
        <v>141</v>
      </c>
      <c r="AM10" s="26" t="s">
        <v>159</v>
      </c>
      <c r="AN10" s="26" t="s">
        <v>234</v>
      </c>
      <c r="AO10" s="26" t="s">
        <v>141</v>
      </c>
      <c r="AP10" s="31">
        <f>3756/3</f>
        <v>1252</v>
      </c>
      <c r="AQ10" s="26">
        <v>2018.0</v>
      </c>
      <c r="AR10" s="26" t="s">
        <v>127</v>
      </c>
      <c r="AS10" s="26" t="s">
        <v>127</v>
      </c>
      <c r="AT10" s="26" t="s">
        <v>184</v>
      </c>
      <c r="AU10" s="32" t="s">
        <v>185</v>
      </c>
      <c r="AV10" s="26" t="s">
        <v>235</v>
      </c>
      <c r="AW10" s="28"/>
      <c r="AX10" s="28"/>
      <c r="AY10" s="28"/>
    </row>
    <row r="11" ht="15.75" customHeight="1">
      <c r="A11" s="26" t="s">
        <v>236</v>
      </c>
      <c r="B11" s="26" t="s">
        <v>237</v>
      </c>
      <c r="C11" s="28"/>
      <c r="D11" s="28"/>
      <c r="E11" s="28"/>
      <c r="F11" s="26" t="s">
        <v>148</v>
      </c>
      <c r="G11" s="26" t="s">
        <v>238</v>
      </c>
      <c r="H11" s="26" t="s">
        <v>239</v>
      </c>
      <c r="I11" s="26" t="s">
        <v>240</v>
      </c>
      <c r="J11" s="35" t="s">
        <v>241</v>
      </c>
      <c r="K11" s="35">
        <v>5.037967273E9</v>
      </c>
      <c r="L11" s="26" t="s">
        <v>242</v>
      </c>
      <c r="M11" s="26" t="s">
        <v>243</v>
      </c>
      <c r="N11" s="26" t="s">
        <v>243</v>
      </c>
      <c r="O11" s="28" t="s">
        <v>231</v>
      </c>
      <c r="P11" s="26" t="s">
        <v>135</v>
      </c>
      <c r="Q11" s="28"/>
      <c r="R11" s="26" t="s">
        <v>244</v>
      </c>
      <c r="S11" s="26" t="s">
        <v>137</v>
      </c>
      <c r="T11" s="32"/>
      <c r="U11" s="32"/>
      <c r="V11" s="26" t="s">
        <v>158</v>
      </c>
      <c r="W11" s="26" t="s">
        <v>141</v>
      </c>
      <c r="X11" s="26" t="s">
        <v>141</v>
      </c>
      <c r="Y11" s="26">
        <v>2016.0</v>
      </c>
      <c r="Z11" s="28">
        <v>7.0</v>
      </c>
      <c r="AA11" s="26" t="s">
        <v>127</v>
      </c>
      <c r="AB11" s="30">
        <v>600.0</v>
      </c>
      <c r="AC11" s="31" t="s">
        <v>127</v>
      </c>
      <c r="AD11" s="31">
        <v>600.0</v>
      </c>
      <c r="AE11" s="31" t="s">
        <v>127</v>
      </c>
      <c r="AF11" s="31" t="s">
        <v>127</v>
      </c>
      <c r="AG11" s="31" t="s">
        <v>127</v>
      </c>
      <c r="AH11" s="31" t="s">
        <v>127</v>
      </c>
      <c r="AI11" s="31" t="s">
        <v>127</v>
      </c>
      <c r="AJ11" s="31" t="s">
        <v>127</v>
      </c>
      <c r="AK11" s="31" t="s">
        <v>127</v>
      </c>
      <c r="AL11" s="31" t="s">
        <v>127</v>
      </c>
      <c r="AM11" s="26" t="s">
        <v>159</v>
      </c>
      <c r="AN11" s="26" t="s">
        <v>245</v>
      </c>
      <c r="AO11" s="26" t="s">
        <v>246</v>
      </c>
      <c r="AP11" s="31">
        <v>700.0</v>
      </c>
      <c r="AQ11" s="26" t="s">
        <v>127</v>
      </c>
      <c r="AR11" s="26" t="s">
        <v>127</v>
      </c>
      <c r="AS11" s="26" t="s">
        <v>127</v>
      </c>
      <c r="AT11" s="26" t="s">
        <v>142</v>
      </c>
      <c r="AU11" s="26" t="s">
        <v>31</v>
      </c>
      <c r="AV11" s="26" t="s">
        <v>247</v>
      </c>
      <c r="AW11" s="28"/>
      <c r="AX11" s="28"/>
      <c r="AY11" s="28"/>
    </row>
    <row r="12" ht="15.75" customHeight="1">
      <c r="A12" s="26" t="s">
        <v>248</v>
      </c>
      <c r="B12" s="26" t="s">
        <v>249</v>
      </c>
      <c r="C12" s="27" t="s">
        <v>250</v>
      </c>
      <c r="D12" s="26" t="s">
        <v>251</v>
      </c>
      <c r="E12" s="26"/>
      <c r="F12" s="26" t="s">
        <v>148</v>
      </c>
      <c r="G12" s="26" t="s">
        <v>252</v>
      </c>
      <c r="H12" s="26" t="s">
        <v>253</v>
      </c>
      <c r="I12" s="26" t="s">
        <v>254</v>
      </c>
      <c r="J12" s="26" t="s">
        <v>255</v>
      </c>
      <c r="K12" s="26">
        <v>4.295866262E9</v>
      </c>
      <c r="L12" s="26" t="s">
        <v>256</v>
      </c>
      <c r="M12" s="26" t="s">
        <v>257</v>
      </c>
      <c r="N12" s="26" t="s">
        <v>258</v>
      </c>
      <c r="O12" s="28" t="s">
        <v>231</v>
      </c>
      <c r="P12" s="26" t="s">
        <v>135</v>
      </c>
      <c r="Q12" s="26"/>
      <c r="R12" s="26" t="s">
        <v>259</v>
      </c>
      <c r="S12" s="28" t="s">
        <v>156</v>
      </c>
      <c r="T12" s="29" t="s">
        <v>260</v>
      </c>
      <c r="U12" s="29"/>
      <c r="V12" s="26" t="s">
        <v>261</v>
      </c>
      <c r="W12" s="26" t="s">
        <v>141</v>
      </c>
      <c r="X12" s="26" t="s">
        <v>141</v>
      </c>
      <c r="Y12" s="28">
        <v>1957.0</v>
      </c>
      <c r="Z12" s="28">
        <v>66.0</v>
      </c>
      <c r="AA12" s="26">
        <v>2021.0</v>
      </c>
      <c r="AB12" s="30">
        <v>3200.0</v>
      </c>
      <c r="AC12" s="31">
        <v>3200.0</v>
      </c>
      <c r="AD12" s="31" t="s">
        <v>127</v>
      </c>
      <c r="AE12" s="31" t="s">
        <v>127</v>
      </c>
      <c r="AF12" s="31">
        <v>1400.0</v>
      </c>
      <c r="AG12" s="36">
        <v>1400.0</v>
      </c>
      <c r="AH12" s="31" t="s">
        <v>127</v>
      </c>
      <c r="AI12" s="31" t="s">
        <v>127</v>
      </c>
      <c r="AJ12" s="31">
        <v>3000.0</v>
      </c>
      <c r="AK12" s="31" t="s">
        <v>141</v>
      </c>
      <c r="AL12" s="31" t="s">
        <v>141</v>
      </c>
      <c r="AM12" s="26" t="s">
        <v>159</v>
      </c>
      <c r="AN12" s="26" t="s">
        <v>262</v>
      </c>
      <c r="AO12" s="26" t="s">
        <v>141</v>
      </c>
      <c r="AP12" s="31" t="s">
        <v>127</v>
      </c>
      <c r="AQ12" s="26" t="s">
        <v>141</v>
      </c>
      <c r="AR12" s="26" t="s">
        <v>141</v>
      </c>
      <c r="AS12" s="26" t="s">
        <v>127</v>
      </c>
      <c r="AT12" s="26" t="s">
        <v>161</v>
      </c>
      <c r="AU12" s="26" t="s">
        <v>263</v>
      </c>
      <c r="AV12" s="26" t="s">
        <v>264</v>
      </c>
      <c r="AW12" s="28"/>
      <c r="AX12" s="28" t="s">
        <v>265</v>
      </c>
      <c r="AY12" s="28"/>
    </row>
    <row r="13" ht="15.75" customHeight="1">
      <c r="A13" s="26" t="s">
        <v>266</v>
      </c>
      <c r="B13" s="26" t="s">
        <v>267</v>
      </c>
      <c r="C13" s="27" t="s">
        <v>268</v>
      </c>
      <c r="D13" s="26" t="s">
        <v>269</v>
      </c>
      <c r="E13" s="26"/>
      <c r="F13" s="26" t="s">
        <v>127</v>
      </c>
      <c r="G13" s="28"/>
      <c r="H13" s="26" t="s">
        <v>270</v>
      </c>
      <c r="I13" s="26" t="s">
        <v>271</v>
      </c>
      <c r="J13" s="26" t="s">
        <v>272</v>
      </c>
      <c r="K13" s="26">
        <v>5.074202081E9</v>
      </c>
      <c r="L13" s="26" t="s">
        <v>273</v>
      </c>
      <c r="M13" s="26" t="s">
        <v>274</v>
      </c>
      <c r="N13" s="26" t="s">
        <v>275</v>
      </c>
      <c r="O13" s="28" t="s">
        <v>231</v>
      </c>
      <c r="P13" s="26" t="s">
        <v>135</v>
      </c>
      <c r="Q13" s="26"/>
      <c r="R13" s="26" t="s">
        <v>276</v>
      </c>
      <c r="S13" s="28" t="s">
        <v>156</v>
      </c>
      <c r="T13" s="26" t="s">
        <v>277</v>
      </c>
      <c r="U13" s="29"/>
      <c r="V13" s="26" t="s">
        <v>158</v>
      </c>
      <c r="W13" s="26" t="s">
        <v>141</v>
      </c>
      <c r="X13" s="26" t="s">
        <v>141</v>
      </c>
      <c r="Y13" s="26">
        <v>1998.0</v>
      </c>
      <c r="Z13" s="28">
        <v>25.0</v>
      </c>
      <c r="AA13" s="26" t="s">
        <v>127</v>
      </c>
      <c r="AB13" s="30">
        <v>1200.0</v>
      </c>
      <c r="AC13" s="31" t="s">
        <v>127</v>
      </c>
      <c r="AD13" s="31">
        <v>1200.0</v>
      </c>
      <c r="AE13" s="31" t="s">
        <v>127</v>
      </c>
      <c r="AF13" s="31" t="s">
        <v>127</v>
      </c>
      <c r="AG13" s="31" t="s">
        <v>127</v>
      </c>
      <c r="AH13" s="31" t="s">
        <v>127</v>
      </c>
      <c r="AI13" s="31" t="s">
        <v>127</v>
      </c>
      <c r="AJ13" s="31" t="s">
        <v>127</v>
      </c>
      <c r="AK13" s="31" t="s">
        <v>127</v>
      </c>
      <c r="AL13" s="31" t="s">
        <v>127</v>
      </c>
      <c r="AM13" s="26" t="s">
        <v>278</v>
      </c>
      <c r="AN13" s="26" t="s">
        <v>279</v>
      </c>
      <c r="AO13" s="26" t="s">
        <v>141</v>
      </c>
      <c r="AP13" s="31">
        <v>3500.0</v>
      </c>
      <c r="AQ13" s="26">
        <v>2020.0</v>
      </c>
      <c r="AR13" s="26">
        <v>2020.0</v>
      </c>
      <c r="AS13" s="26" t="s">
        <v>127</v>
      </c>
      <c r="AT13" s="26" t="s">
        <v>142</v>
      </c>
      <c r="AU13" s="32" t="s">
        <v>31</v>
      </c>
      <c r="AV13" s="26" t="s">
        <v>143</v>
      </c>
      <c r="AW13" s="28"/>
      <c r="AX13" s="28"/>
      <c r="AY13" s="28"/>
    </row>
    <row r="14" ht="15.75" customHeight="1">
      <c r="A14" s="26" t="s">
        <v>280</v>
      </c>
      <c r="B14" s="26" t="s">
        <v>281</v>
      </c>
      <c r="C14" s="27" t="s">
        <v>282</v>
      </c>
      <c r="D14" s="26" t="s">
        <v>283</v>
      </c>
      <c r="E14" s="26"/>
      <c r="F14" s="26" t="s">
        <v>127</v>
      </c>
      <c r="G14" s="28"/>
      <c r="H14" s="26" t="s">
        <v>270</v>
      </c>
      <c r="I14" s="26" t="s">
        <v>271</v>
      </c>
      <c r="J14" s="26" t="s">
        <v>284</v>
      </c>
      <c r="K14" s="26">
        <v>5.040955029E9</v>
      </c>
      <c r="L14" s="28" t="s">
        <v>273</v>
      </c>
      <c r="M14" s="26" t="s">
        <v>274</v>
      </c>
      <c r="N14" s="26" t="s">
        <v>275</v>
      </c>
      <c r="O14" s="28" t="s">
        <v>231</v>
      </c>
      <c r="P14" s="26" t="s">
        <v>135</v>
      </c>
      <c r="Q14" s="26"/>
      <c r="R14" s="26" t="s">
        <v>285</v>
      </c>
      <c r="S14" s="28" t="s">
        <v>156</v>
      </c>
      <c r="T14" s="26" t="s">
        <v>286</v>
      </c>
      <c r="U14" s="29"/>
      <c r="V14" s="26" t="s">
        <v>158</v>
      </c>
      <c r="W14" s="26" t="s">
        <v>141</v>
      </c>
      <c r="X14" s="26" t="s">
        <v>141</v>
      </c>
      <c r="Y14" s="26">
        <v>2008.0</v>
      </c>
      <c r="Z14" s="28">
        <v>15.0</v>
      </c>
      <c r="AA14" s="26" t="s">
        <v>127</v>
      </c>
      <c r="AB14" s="30">
        <v>3000.0</v>
      </c>
      <c r="AC14" s="31" t="s">
        <v>127</v>
      </c>
      <c r="AD14" s="30">
        <v>3000.0</v>
      </c>
      <c r="AE14" s="31" t="s">
        <v>127</v>
      </c>
      <c r="AF14" s="31">
        <v>2000.0</v>
      </c>
      <c r="AG14" s="31" t="s">
        <v>127</v>
      </c>
      <c r="AH14" s="30">
        <v>2000.0</v>
      </c>
      <c r="AI14" s="31" t="s">
        <v>127</v>
      </c>
      <c r="AJ14" s="31" t="s">
        <v>141</v>
      </c>
      <c r="AK14" s="31" t="s">
        <v>127</v>
      </c>
      <c r="AL14" s="31" t="s">
        <v>141</v>
      </c>
      <c r="AM14" s="26" t="s">
        <v>278</v>
      </c>
      <c r="AN14" s="26" t="s">
        <v>279</v>
      </c>
      <c r="AO14" s="26" t="s">
        <v>141</v>
      </c>
      <c r="AP14" s="31" t="s">
        <v>141</v>
      </c>
      <c r="AQ14" s="26" t="s">
        <v>141</v>
      </c>
      <c r="AR14" s="26" t="s">
        <v>141</v>
      </c>
      <c r="AS14" s="26" t="s">
        <v>127</v>
      </c>
      <c r="AT14" s="26" t="s">
        <v>184</v>
      </c>
      <c r="AU14" s="32" t="s">
        <v>185</v>
      </c>
      <c r="AV14" s="26" t="s">
        <v>287</v>
      </c>
      <c r="AW14" s="28"/>
      <c r="AX14" s="28"/>
      <c r="AY14" s="28"/>
    </row>
    <row r="15" ht="15.75" customHeight="1">
      <c r="A15" s="26" t="s">
        <v>288</v>
      </c>
      <c r="B15" s="26" t="s">
        <v>289</v>
      </c>
      <c r="C15" s="27" t="s">
        <v>290</v>
      </c>
      <c r="D15" s="26" t="s">
        <v>291</v>
      </c>
      <c r="E15" s="26"/>
      <c r="F15" s="26" t="s">
        <v>127</v>
      </c>
      <c r="G15" s="28"/>
      <c r="H15" s="26" t="s">
        <v>292</v>
      </c>
      <c r="I15" s="26" t="s">
        <v>293</v>
      </c>
      <c r="J15" s="26" t="s">
        <v>294</v>
      </c>
      <c r="K15" s="26">
        <v>4.295866291E9</v>
      </c>
      <c r="L15" s="26" t="s">
        <v>295</v>
      </c>
      <c r="M15" s="26" t="s">
        <v>274</v>
      </c>
      <c r="N15" s="26" t="s">
        <v>275</v>
      </c>
      <c r="O15" s="28" t="s">
        <v>231</v>
      </c>
      <c r="P15" s="26" t="s">
        <v>135</v>
      </c>
      <c r="Q15" s="26"/>
      <c r="R15" s="26" t="s">
        <v>296</v>
      </c>
      <c r="S15" s="26" t="s">
        <v>156</v>
      </c>
      <c r="T15" s="29" t="s">
        <v>297</v>
      </c>
      <c r="U15" s="29"/>
      <c r="V15" s="26" t="s">
        <v>158</v>
      </c>
      <c r="W15" s="26" t="s">
        <v>141</v>
      </c>
      <c r="X15" s="26" t="s">
        <v>141</v>
      </c>
      <c r="Y15" s="26">
        <v>1994.0</v>
      </c>
      <c r="Z15" s="28">
        <v>29.0</v>
      </c>
      <c r="AA15" s="26" t="s">
        <v>127</v>
      </c>
      <c r="AB15" s="30">
        <v>1000.0</v>
      </c>
      <c r="AC15" s="31" t="s">
        <v>127</v>
      </c>
      <c r="AD15" s="31">
        <v>1000.0</v>
      </c>
      <c r="AE15" s="31" t="s">
        <v>127</v>
      </c>
      <c r="AF15" s="31" t="s">
        <v>127</v>
      </c>
      <c r="AG15" s="31" t="s">
        <v>127</v>
      </c>
      <c r="AH15" s="31" t="s">
        <v>127</v>
      </c>
      <c r="AI15" s="31" t="s">
        <v>127</v>
      </c>
      <c r="AJ15" s="31" t="s">
        <v>127</v>
      </c>
      <c r="AK15" s="31" t="s">
        <v>127</v>
      </c>
      <c r="AL15" s="31" t="s">
        <v>127</v>
      </c>
      <c r="AM15" s="26" t="s">
        <v>140</v>
      </c>
      <c r="AN15" s="26" t="s">
        <v>298</v>
      </c>
      <c r="AO15" s="26" t="s">
        <v>141</v>
      </c>
      <c r="AP15" s="31">
        <f t="shared" ref="AP15:AP16" si="1">3756/3</f>
        <v>1252</v>
      </c>
      <c r="AQ15" s="26">
        <v>2021.0</v>
      </c>
      <c r="AR15" s="26">
        <v>2021.0</v>
      </c>
      <c r="AS15" s="26" t="s">
        <v>127</v>
      </c>
      <c r="AT15" s="28" t="s">
        <v>142</v>
      </c>
      <c r="AU15" s="32" t="s">
        <v>31</v>
      </c>
      <c r="AV15" s="26" t="s">
        <v>299</v>
      </c>
      <c r="AW15" s="28"/>
      <c r="AX15" s="28"/>
      <c r="AY15" s="28"/>
    </row>
    <row r="16" ht="15.75" customHeight="1">
      <c r="A16" s="26" t="s">
        <v>300</v>
      </c>
      <c r="B16" s="26" t="s">
        <v>301</v>
      </c>
      <c r="C16" s="27" t="s">
        <v>290</v>
      </c>
      <c r="D16" s="26" t="s">
        <v>302</v>
      </c>
      <c r="E16" s="26"/>
      <c r="F16" s="26" t="s">
        <v>127</v>
      </c>
      <c r="G16" s="28"/>
      <c r="H16" s="26" t="s">
        <v>303</v>
      </c>
      <c r="I16" s="26" t="s">
        <v>304</v>
      </c>
      <c r="J16" s="26" t="s">
        <v>305</v>
      </c>
      <c r="K16" s="26">
        <v>5.00123976E9</v>
      </c>
      <c r="L16" s="26" t="s">
        <v>306</v>
      </c>
      <c r="M16" s="26" t="s">
        <v>307</v>
      </c>
      <c r="N16" s="26" t="s">
        <v>308</v>
      </c>
      <c r="O16" s="28" t="s">
        <v>231</v>
      </c>
      <c r="P16" s="26" t="s">
        <v>135</v>
      </c>
      <c r="Q16" s="26"/>
      <c r="R16" s="26" t="s">
        <v>309</v>
      </c>
      <c r="S16" s="28" t="s">
        <v>156</v>
      </c>
      <c r="T16" s="29" t="s">
        <v>310</v>
      </c>
      <c r="U16" s="29"/>
      <c r="V16" s="26" t="s">
        <v>158</v>
      </c>
      <c r="W16" s="26" t="s">
        <v>141</v>
      </c>
      <c r="X16" s="26" t="s">
        <v>141</v>
      </c>
      <c r="Y16" s="26">
        <v>1998.0</v>
      </c>
      <c r="Z16" s="28">
        <v>25.0</v>
      </c>
      <c r="AA16" s="26" t="s">
        <v>127</v>
      </c>
      <c r="AB16" s="30">
        <v>2300.0</v>
      </c>
      <c r="AC16" s="31" t="s">
        <v>127</v>
      </c>
      <c r="AD16" s="31">
        <f>1100+1200</f>
        <v>2300</v>
      </c>
      <c r="AE16" s="31" t="s">
        <v>127</v>
      </c>
      <c r="AF16" s="31">
        <v>1900.0</v>
      </c>
      <c r="AG16" s="31" t="s">
        <v>127</v>
      </c>
      <c r="AH16" s="31">
        <v>1900.0</v>
      </c>
      <c r="AI16" s="31" t="s">
        <v>127</v>
      </c>
      <c r="AJ16" s="31" t="s">
        <v>141</v>
      </c>
      <c r="AK16" s="31" t="s">
        <v>127</v>
      </c>
      <c r="AL16" s="31" t="s">
        <v>141</v>
      </c>
      <c r="AM16" s="26" t="s">
        <v>159</v>
      </c>
      <c r="AN16" s="26" t="s">
        <v>311</v>
      </c>
      <c r="AO16" s="26" t="s">
        <v>141</v>
      </c>
      <c r="AP16" s="31">
        <f t="shared" si="1"/>
        <v>1252</v>
      </c>
      <c r="AQ16" s="26">
        <v>2021.0</v>
      </c>
      <c r="AR16" s="26">
        <v>2021.0</v>
      </c>
      <c r="AS16" s="26" t="s">
        <v>127</v>
      </c>
      <c r="AT16" s="26" t="s">
        <v>184</v>
      </c>
      <c r="AU16" s="32" t="s">
        <v>185</v>
      </c>
      <c r="AV16" s="26" t="s">
        <v>312</v>
      </c>
      <c r="AW16" s="26"/>
      <c r="AX16" s="28"/>
      <c r="AY16" s="28"/>
    </row>
    <row r="17" ht="15.75" customHeight="1">
      <c r="A17" s="26" t="s">
        <v>313</v>
      </c>
      <c r="B17" s="26" t="s">
        <v>314</v>
      </c>
      <c r="C17" s="27" t="s">
        <v>290</v>
      </c>
      <c r="D17" s="26" t="s">
        <v>302</v>
      </c>
      <c r="E17" s="26"/>
      <c r="F17" s="26" t="s">
        <v>127</v>
      </c>
      <c r="G17" s="28"/>
      <c r="H17" s="26" t="s">
        <v>303</v>
      </c>
      <c r="I17" s="26" t="s">
        <v>304</v>
      </c>
      <c r="J17" s="26" t="s">
        <v>305</v>
      </c>
      <c r="K17" s="26">
        <v>5.00123976E9</v>
      </c>
      <c r="L17" s="26" t="s">
        <v>306</v>
      </c>
      <c r="M17" s="26" t="s">
        <v>307</v>
      </c>
      <c r="N17" s="26" t="s">
        <v>308</v>
      </c>
      <c r="O17" s="28" t="s">
        <v>231</v>
      </c>
      <c r="P17" s="26" t="s">
        <v>135</v>
      </c>
      <c r="Q17" s="26"/>
      <c r="R17" s="26" t="s">
        <v>309</v>
      </c>
      <c r="S17" s="28" t="s">
        <v>156</v>
      </c>
      <c r="T17" s="29" t="s">
        <v>310</v>
      </c>
      <c r="U17" s="29"/>
      <c r="V17" s="26" t="s">
        <v>139</v>
      </c>
      <c r="W17" s="33">
        <v>44562.0</v>
      </c>
      <c r="X17" s="26">
        <v>2022.0</v>
      </c>
      <c r="Y17" s="26">
        <v>2023.0</v>
      </c>
      <c r="Z17" s="28">
        <v>0.0</v>
      </c>
      <c r="AA17" s="26" t="s">
        <v>127</v>
      </c>
      <c r="AB17" s="30">
        <v>1600.0</v>
      </c>
      <c r="AC17" s="31" t="s">
        <v>127</v>
      </c>
      <c r="AD17" s="31">
        <v>1600.0</v>
      </c>
      <c r="AE17" s="31" t="s">
        <v>127</v>
      </c>
      <c r="AF17" s="31" t="s">
        <v>127</v>
      </c>
      <c r="AG17" s="31" t="s">
        <v>127</v>
      </c>
      <c r="AH17" s="31" t="s">
        <v>127</v>
      </c>
      <c r="AI17" s="31" t="s">
        <v>127</v>
      </c>
      <c r="AJ17" s="31" t="s">
        <v>127</v>
      </c>
      <c r="AK17" s="31" t="s">
        <v>127</v>
      </c>
      <c r="AL17" s="31" t="s">
        <v>127</v>
      </c>
      <c r="AM17" s="26" t="s">
        <v>159</v>
      </c>
      <c r="AN17" s="26" t="s">
        <v>311</v>
      </c>
      <c r="AO17" s="26" t="s">
        <v>141</v>
      </c>
      <c r="AP17" s="31" t="s">
        <v>141</v>
      </c>
      <c r="AQ17" s="26" t="s">
        <v>127</v>
      </c>
      <c r="AR17" s="26" t="s">
        <v>127</v>
      </c>
      <c r="AS17" s="26" t="s">
        <v>127</v>
      </c>
      <c r="AT17" s="26" t="s">
        <v>142</v>
      </c>
      <c r="AU17" s="26" t="s">
        <v>31</v>
      </c>
      <c r="AV17" s="26" t="s">
        <v>312</v>
      </c>
      <c r="AW17" s="26"/>
      <c r="AX17" s="28"/>
      <c r="AY17" s="28"/>
    </row>
    <row r="18" ht="15.75" customHeight="1">
      <c r="A18" s="26" t="s">
        <v>315</v>
      </c>
      <c r="B18" s="26" t="s">
        <v>316</v>
      </c>
      <c r="C18" s="27" t="s">
        <v>317</v>
      </c>
      <c r="D18" s="26" t="s">
        <v>318</v>
      </c>
      <c r="E18" s="26"/>
      <c r="F18" s="26" t="s">
        <v>127</v>
      </c>
      <c r="G18" s="28"/>
      <c r="H18" s="26" t="s">
        <v>319</v>
      </c>
      <c r="I18" s="26" t="s">
        <v>320</v>
      </c>
      <c r="J18" s="26" t="s">
        <v>321</v>
      </c>
      <c r="K18" s="26">
        <v>4.29762053E9</v>
      </c>
      <c r="L18" s="26" t="s">
        <v>322</v>
      </c>
      <c r="M18" s="26" t="s">
        <v>323</v>
      </c>
      <c r="N18" s="26" t="s">
        <v>308</v>
      </c>
      <c r="O18" s="28" t="s">
        <v>231</v>
      </c>
      <c r="P18" s="26" t="s">
        <v>135</v>
      </c>
      <c r="Q18" s="26"/>
      <c r="R18" s="26" t="s">
        <v>324</v>
      </c>
      <c r="S18" s="28" t="s">
        <v>156</v>
      </c>
      <c r="T18" s="26" t="s">
        <v>325</v>
      </c>
      <c r="U18" s="29"/>
      <c r="V18" s="26" t="s">
        <v>158</v>
      </c>
      <c r="W18" s="26" t="s">
        <v>141</v>
      </c>
      <c r="X18" s="26" t="s">
        <v>141</v>
      </c>
      <c r="Y18" s="26">
        <v>2000.0</v>
      </c>
      <c r="Z18" s="28">
        <v>23.0</v>
      </c>
      <c r="AA18" s="26" t="s">
        <v>127</v>
      </c>
      <c r="AB18" s="30">
        <v>2100.0</v>
      </c>
      <c r="AC18" s="31" t="s">
        <v>127</v>
      </c>
      <c r="AD18" s="31">
        <v>2100.0</v>
      </c>
      <c r="AE18" s="31" t="s">
        <v>127</v>
      </c>
      <c r="AF18" s="31">
        <v>2100.0</v>
      </c>
      <c r="AG18" s="31" t="s">
        <v>127</v>
      </c>
      <c r="AH18" s="31">
        <v>2100.0</v>
      </c>
      <c r="AI18" s="31" t="s">
        <v>127</v>
      </c>
      <c r="AJ18" s="31" t="s">
        <v>127</v>
      </c>
      <c r="AK18" s="31" t="s">
        <v>127</v>
      </c>
      <c r="AL18" s="31" t="s">
        <v>127</v>
      </c>
      <c r="AM18" s="26" t="s">
        <v>159</v>
      </c>
      <c r="AN18" s="26" t="s">
        <v>326</v>
      </c>
      <c r="AO18" s="26" t="s">
        <v>141</v>
      </c>
      <c r="AP18" s="31">
        <v>2200.0</v>
      </c>
      <c r="AQ18" s="26" t="s">
        <v>327</v>
      </c>
      <c r="AR18" s="26" t="s">
        <v>127</v>
      </c>
      <c r="AS18" s="26" t="s">
        <v>127</v>
      </c>
      <c r="AT18" s="26" t="s">
        <v>184</v>
      </c>
      <c r="AU18" s="32" t="s">
        <v>185</v>
      </c>
      <c r="AV18" s="26" t="s">
        <v>328</v>
      </c>
      <c r="AW18" s="28"/>
      <c r="AX18" s="28"/>
      <c r="AY18" s="28"/>
    </row>
    <row r="19" ht="15.75" customHeight="1">
      <c r="A19" s="26" t="s">
        <v>329</v>
      </c>
      <c r="B19" s="26" t="s">
        <v>330</v>
      </c>
      <c r="C19" s="28"/>
      <c r="D19" s="28"/>
      <c r="E19" s="28"/>
      <c r="F19" s="26" t="s">
        <v>148</v>
      </c>
      <c r="G19" s="26" t="s">
        <v>238</v>
      </c>
      <c r="H19" s="26" t="s">
        <v>239</v>
      </c>
      <c r="I19" s="26" t="s">
        <v>240</v>
      </c>
      <c r="J19" s="35" t="s">
        <v>241</v>
      </c>
      <c r="K19" s="35">
        <v>5.037967273E9</v>
      </c>
      <c r="L19" s="26" t="s">
        <v>331</v>
      </c>
      <c r="M19" s="26" t="s">
        <v>323</v>
      </c>
      <c r="N19" s="26" t="s">
        <v>308</v>
      </c>
      <c r="O19" s="28" t="s">
        <v>231</v>
      </c>
      <c r="P19" s="26" t="s">
        <v>135</v>
      </c>
      <c r="Q19" s="28"/>
      <c r="R19" s="26" t="s">
        <v>332</v>
      </c>
      <c r="S19" s="26" t="s">
        <v>137</v>
      </c>
      <c r="T19" s="32"/>
      <c r="U19" s="32"/>
      <c r="V19" s="26" t="s">
        <v>158</v>
      </c>
      <c r="W19" s="26" t="s">
        <v>141</v>
      </c>
      <c r="X19" s="26" t="s">
        <v>141</v>
      </c>
      <c r="Y19" s="26">
        <v>2018.0</v>
      </c>
      <c r="Z19" s="28">
        <v>5.0</v>
      </c>
      <c r="AA19" s="26" t="s">
        <v>127</v>
      </c>
      <c r="AB19" s="30">
        <v>600.0</v>
      </c>
      <c r="AC19" s="31" t="s">
        <v>127</v>
      </c>
      <c r="AD19" s="31">
        <v>600.0</v>
      </c>
      <c r="AE19" s="31" t="s">
        <v>127</v>
      </c>
      <c r="AF19" s="31" t="s">
        <v>127</v>
      </c>
      <c r="AG19" s="31" t="s">
        <v>127</v>
      </c>
      <c r="AH19" s="31" t="s">
        <v>127</v>
      </c>
      <c r="AI19" s="31" t="s">
        <v>127</v>
      </c>
      <c r="AJ19" s="31" t="s">
        <v>127</v>
      </c>
      <c r="AK19" s="31" t="s">
        <v>127</v>
      </c>
      <c r="AL19" s="31" t="s">
        <v>127</v>
      </c>
      <c r="AM19" s="26" t="s">
        <v>159</v>
      </c>
      <c r="AN19" s="26" t="s">
        <v>245</v>
      </c>
      <c r="AO19" s="26" t="s">
        <v>246</v>
      </c>
      <c r="AP19" s="31">
        <v>700.0</v>
      </c>
      <c r="AQ19" s="26" t="s">
        <v>127</v>
      </c>
      <c r="AR19" s="26" t="s">
        <v>127</v>
      </c>
      <c r="AS19" s="26" t="s">
        <v>127</v>
      </c>
      <c r="AT19" s="26" t="s">
        <v>142</v>
      </c>
      <c r="AU19" s="26" t="s">
        <v>31</v>
      </c>
      <c r="AV19" s="26" t="s">
        <v>333</v>
      </c>
      <c r="AW19" s="28"/>
      <c r="AX19" s="28"/>
      <c r="AY19" s="28"/>
    </row>
    <row r="20" ht="15.75" customHeight="1">
      <c r="A20" s="26" t="s">
        <v>334</v>
      </c>
      <c r="B20" s="26" t="s">
        <v>335</v>
      </c>
      <c r="C20" s="28"/>
      <c r="D20" s="26"/>
      <c r="E20" s="28"/>
      <c r="F20" s="26" t="s">
        <v>173</v>
      </c>
      <c r="G20" s="26" t="s">
        <v>336</v>
      </c>
      <c r="H20" s="26" t="s">
        <v>337</v>
      </c>
      <c r="I20" s="26" t="s">
        <v>338</v>
      </c>
      <c r="J20" s="35" t="s">
        <v>339</v>
      </c>
      <c r="K20" s="37" t="s">
        <v>340</v>
      </c>
      <c r="L20" s="26" t="s">
        <v>341</v>
      </c>
      <c r="M20" s="26" t="s">
        <v>342</v>
      </c>
      <c r="N20" s="26" t="s">
        <v>343</v>
      </c>
      <c r="O20" s="26" t="s">
        <v>344</v>
      </c>
      <c r="P20" s="26" t="s">
        <v>135</v>
      </c>
      <c r="Q20" s="26"/>
      <c r="R20" s="26" t="s">
        <v>345</v>
      </c>
      <c r="S20" s="26" t="s">
        <v>156</v>
      </c>
      <c r="T20" s="28"/>
      <c r="U20" s="28"/>
      <c r="V20" s="26" t="s">
        <v>158</v>
      </c>
      <c r="W20" s="26">
        <v>2008.0</v>
      </c>
      <c r="X20" s="26">
        <v>2012.0</v>
      </c>
      <c r="Y20" s="26">
        <v>2015.0</v>
      </c>
      <c r="Z20" s="28">
        <v>8.0</v>
      </c>
      <c r="AA20" s="26" t="s">
        <v>127</v>
      </c>
      <c r="AB20" s="31">
        <v>800.0</v>
      </c>
      <c r="AC20" s="31" t="s">
        <v>141</v>
      </c>
      <c r="AD20" s="31" t="s">
        <v>141</v>
      </c>
      <c r="AE20" s="31" t="s">
        <v>127</v>
      </c>
      <c r="AF20" s="31" t="s">
        <v>141</v>
      </c>
      <c r="AG20" s="31" t="s">
        <v>141</v>
      </c>
      <c r="AH20" s="31" t="s">
        <v>127</v>
      </c>
      <c r="AI20" s="31" t="s">
        <v>127</v>
      </c>
      <c r="AJ20" s="31" t="s">
        <v>141</v>
      </c>
      <c r="AK20" s="31" t="s">
        <v>141</v>
      </c>
      <c r="AL20" s="31" t="s">
        <v>141</v>
      </c>
      <c r="AM20" s="26" t="s">
        <v>159</v>
      </c>
      <c r="AN20" s="26" t="s">
        <v>346</v>
      </c>
      <c r="AO20" s="26" t="s">
        <v>141</v>
      </c>
      <c r="AP20" s="26">
        <v>1400.0</v>
      </c>
      <c r="AQ20" s="26" t="s">
        <v>141</v>
      </c>
      <c r="AR20" s="26" t="s">
        <v>141</v>
      </c>
      <c r="AS20" s="26" t="s">
        <v>127</v>
      </c>
      <c r="AT20" s="26" t="s">
        <v>141</v>
      </c>
      <c r="AU20" s="26" t="s">
        <v>141</v>
      </c>
      <c r="AV20" s="26" t="s">
        <v>141</v>
      </c>
      <c r="AW20" s="28"/>
      <c r="AX20" s="28"/>
      <c r="AY20" s="28"/>
    </row>
    <row r="21" ht="15.75" customHeight="1">
      <c r="A21" s="26" t="s">
        <v>347</v>
      </c>
      <c r="B21" s="26" t="s">
        <v>348</v>
      </c>
      <c r="C21" s="28"/>
      <c r="D21" s="26"/>
      <c r="E21" s="28"/>
      <c r="F21" s="26" t="s">
        <v>127</v>
      </c>
      <c r="G21" s="28"/>
      <c r="H21" s="26" t="s">
        <v>349</v>
      </c>
      <c r="I21" s="26" t="s">
        <v>350</v>
      </c>
      <c r="J21" s="35" t="s">
        <v>351</v>
      </c>
      <c r="K21" s="35">
        <v>4.296214847E9</v>
      </c>
      <c r="L21" s="26" t="s">
        <v>352</v>
      </c>
      <c r="M21" s="26" t="s">
        <v>353</v>
      </c>
      <c r="N21" s="26" t="s">
        <v>354</v>
      </c>
      <c r="O21" s="26" t="s">
        <v>355</v>
      </c>
      <c r="P21" s="26" t="s">
        <v>135</v>
      </c>
      <c r="Q21" s="26"/>
      <c r="R21" s="26" t="s">
        <v>356</v>
      </c>
      <c r="S21" s="26" t="s">
        <v>137</v>
      </c>
      <c r="T21" s="28"/>
      <c r="U21" s="28"/>
      <c r="V21" s="26" t="s">
        <v>158</v>
      </c>
      <c r="W21" s="26" t="s">
        <v>141</v>
      </c>
      <c r="X21" s="26" t="s">
        <v>141</v>
      </c>
      <c r="Y21" s="26">
        <v>2022.0</v>
      </c>
      <c r="Z21" s="28">
        <v>1.0</v>
      </c>
      <c r="AA21" s="26" t="s">
        <v>127</v>
      </c>
      <c r="AB21" s="31">
        <v>1000.0</v>
      </c>
      <c r="AC21" s="31" t="s">
        <v>127</v>
      </c>
      <c r="AD21" s="31">
        <v>1000.0</v>
      </c>
      <c r="AE21" s="31" t="s">
        <v>127</v>
      </c>
      <c r="AF21" s="31">
        <v>500.0</v>
      </c>
      <c r="AG21" s="31" t="s">
        <v>127</v>
      </c>
      <c r="AH21" s="31">
        <v>500.0</v>
      </c>
      <c r="AI21" s="31" t="s">
        <v>127</v>
      </c>
      <c r="AJ21" s="31" t="s">
        <v>141</v>
      </c>
      <c r="AK21" s="31" t="s">
        <v>127</v>
      </c>
      <c r="AL21" s="31" t="s">
        <v>141</v>
      </c>
      <c r="AM21" s="26" t="s">
        <v>141</v>
      </c>
      <c r="AN21" s="26" t="s">
        <v>141</v>
      </c>
      <c r="AO21" s="26" t="s">
        <v>141</v>
      </c>
      <c r="AP21" s="26">
        <v>1000.0</v>
      </c>
      <c r="AQ21" s="26" t="s">
        <v>127</v>
      </c>
      <c r="AR21" s="26" t="s">
        <v>127</v>
      </c>
      <c r="AS21" s="26" t="s">
        <v>127</v>
      </c>
      <c r="AT21" s="26" t="s">
        <v>184</v>
      </c>
      <c r="AU21" s="26" t="s">
        <v>185</v>
      </c>
      <c r="AV21" s="26" t="s">
        <v>357</v>
      </c>
      <c r="AW21" s="28"/>
      <c r="AX21" s="28"/>
      <c r="AY21" s="28"/>
    </row>
    <row r="22" ht="15.75" customHeight="1">
      <c r="A22" s="26" t="s">
        <v>358</v>
      </c>
      <c r="B22" s="26" t="s">
        <v>359</v>
      </c>
      <c r="C22" s="26"/>
      <c r="D22" s="26"/>
      <c r="E22" s="26"/>
      <c r="F22" s="26" t="s">
        <v>148</v>
      </c>
      <c r="G22" s="26" t="s">
        <v>360</v>
      </c>
      <c r="H22" s="26" t="s">
        <v>361</v>
      </c>
      <c r="I22" s="26" t="s">
        <v>362</v>
      </c>
      <c r="J22" s="26" t="s">
        <v>363</v>
      </c>
      <c r="K22" s="26">
        <v>5.000071379E9</v>
      </c>
      <c r="L22" s="26" t="s">
        <v>355</v>
      </c>
      <c r="M22" s="26" t="s">
        <v>141</v>
      </c>
      <c r="N22" s="26" t="s">
        <v>141</v>
      </c>
      <c r="O22" s="26" t="s">
        <v>355</v>
      </c>
      <c r="P22" s="26" t="s">
        <v>135</v>
      </c>
      <c r="Q22" s="26"/>
      <c r="R22" s="26" t="s">
        <v>364</v>
      </c>
      <c r="S22" s="26" t="s">
        <v>137</v>
      </c>
      <c r="T22" s="28"/>
      <c r="U22" s="26"/>
      <c r="V22" s="26" t="s">
        <v>166</v>
      </c>
      <c r="W22" s="26">
        <v>2015.0</v>
      </c>
      <c r="X22" s="26" t="s">
        <v>127</v>
      </c>
      <c r="Y22" s="26" t="s">
        <v>127</v>
      </c>
      <c r="Z22" s="28" t="s">
        <v>127</v>
      </c>
      <c r="AA22" s="26">
        <v>2023.0</v>
      </c>
      <c r="AB22" s="31">
        <v>1000.0</v>
      </c>
      <c r="AC22" s="31" t="s">
        <v>141</v>
      </c>
      <c r="AD22" s="31" t="s">
        <v>141</v>
      </c>
      <c r="AE22" s="31" t="s">
        <v>141</v>
      </c>
      <c r="AF22" s="31" t="s">
        <v>141</v>
      </c>
      <c r="AG22" s="30" t="s">
        <v>141</v>
      </c>
      <c r="AH22" s="31" t="s">
        <v>141</v>
      </c>
      <c r="AI22" s="31" t="s">
        <v>141</v>
      </c>
      <c r="AJ22" s="31" t="s">
        <v>141</v>
      </c>
      <c r="AK22" s="31" t="s">
        <v>141</v>
      </c>
      <c r="AL22" s="31" t="s">
        <v>141</v>
      </c>
      <c r="AM22" s="26" t="s">
        <v>141</v>
      </c>
      <c r="AN22" s="26" t="s">
        <v>141</v>
      </c>
      <c r="AO22" s="26" t="s">
        <v>141</v>
      </c>
      <c r="AP22" s="31" t="s">
        <v>141</v>
      </c>
      <c r="AQ22" s="26" t="s">
        <v>127</v>
      </c>
      <c r="AR22" s="26" t="s">
        <v>127</v>
      </c>
      <c r="AS22" s="26" t="s">
        <v>127</v>
      </c>
      <c r="AT22" s="26" t="s">
        <v>141</v>
      </c>
      <c r="AU22" s="26" t="s">
        <v>141</v>
      </c>
      <c r="AV22" s="26" t="s">
        <v>141</v>
      </c>
      <c r="AW22" s="28"/>
      <c r="AX22" s="26"/>
      <c r="AY22" s="28"/>
    </row>
    <row r="23" ht="15.75" customHeight="1">
      <c r="A23" s="26" t="s">
        <v>365</v>
      </c>
      <c r="B23" s="38" t="s">
        <v>366</v>
      </c>
      <c r="C23" s="28"/>
      <c r="D23" s="26" t="s">
        <v>367</v>
      </c>
      <c r="E23" s="26"/>
      <c r="F23" s="26" t="s">
        <v>148</v>
      </c>
      <c r="G23" s="26" t="s">
        <v>368</v>
      </c>
      <c r="H23" s="26" t="s">
        <v>369</v>
      </c>
      <c r="I23" s="26" t="s">
        <v>370</v>
      </c>
      <c r="J23" s="26" t="s">
        <v>371</v>
      </c>
      <c r="K23" s="26">
        <v>5.001128967E9</v>
      </c>
      <c r="L23" s="26" t="s">
        <v>372</v>
      </c>
      <c r="M23" s="26" t="s">
        <v>373</v>
      </c>
      <c r="N23" s="26" t="s">
        <v>373</v>
      </c>
      <c r="O23" s="28" t="s">
        <v>374</v>
      </c>
      <c r="P23" s="26" t="s">
        <v>135</v>
      </c>
      <c r="Q23" s="26"/>
      <c r="R23" s="26" t="s">
        <v>375</v>
      </c>
      <c r="S23" s="26" t="s">
        <v>156</v>
      </c>
      <c r="T23" s="29" t="s">
        <v>376</v>
      </c>
      <c r="U23" s="29"/>
      <c r="V23" s="26" t="s">
        <v>158</v>
      </c>
      <c r="W23" s="26" t="s">
        <v>141</v>
      </c>
      <c r="X23" s="26" t="s">
        <v>141</v>
      </c>
      <c r="Y23" s="28">
        <v>1979.0</v>
      </c>
      <c r="Z23" s="28">
        <v>44.0</v>
      </c>
      <c r="AA23" s="26" t="s">
        <v>127</v>
      </c>
      <c r="AB23" s="30">
        <v>1750.0</v>
      </c>
      <c r="AC23" s="31" t="s">
        <v>127</v>
      </c>
      <c r="AD23" s="30">
        <v>1750.0</v>
      </c>
      <c r="AE23" s="31" t="s">
        <v>127</v>
      </c>
      <c r="AF23" s="31">
        <v>1750.0</v>
      </c>
      <c r="AG23" s="31" t="s">
        <v>127</v>
      </c>
      <c r="AH23" s="30">
        <v>1750.0</v>
      </c>
      <c r="AI23" s="31" t="s">
        <v>127</v>
      </c>
      <c r="AJ23" s="31" t="s">
        <v>141</v>
      </c>
      <c r="AK23" s="31" t="s">
        <v>127</v>
      </c>
      <c r="AL23" s="31" t="s">
        <v>141</v>
      </c>
      <c r="AM23" s="26" t="s">
        <v>278</v>
      </c>
      <c r="AN23" s="28" t="s">
        <v>377</v>
      </c>
      <c r="AO23" s="26" t="s">
        <v>141</v>
      </c>
      <c r="AP23" s="31">
        <v>6800.0</v>
      </c>
      <c r="AQ23" s="26" t="s">
        <v>127</v>
      </c>
      <c r="AR23" s="26" t="s">
        <v>127</v>
      </c>
      <c r="AS23" s="26" t="s">
        <v>127</v>
      </c>
      <c r="AT23" s="26" t="s">
        <v>184</v>
      </c>
      <c r="AU23" s="32" t="s">
        <v>185</v>
      </c>
      <c r="AV23" s="26" t="s">
        <v>378</v>
      </c>
      <c r="AW23" s="26" t="s">
        <v>379</v>
      </c>
      <c r="AX23" s="28"/>
      <c r="AY23" s="28"/>
    </row>
    <row r="24" ht="15.75" customHeight="1">
      <c r="A24" s="26" t="s">
        <v>380</v>
      </c>
      <c r="B24" s="26" t="s">
        <v>381</v>
      </c>
      <c r="C24" s="28"/>
      <c r="D24" s="28" t="s">
        <v>382</v>
      </c>
      <c r="E24" s="28"/>
      <c r="F24" s="26" t="s">
        <v>127</v>
      </c>
      <c r="G24" s="28"/>
      <c r="H24" s="26" t="s">
        <v>383</v>
      </c>
      <c r="I24" s="26" t="s">
        <v>384</v>
      </c>
      <c r="J24" s="26" t="s">
        <v>385</v>
      </c>
      <c r="K24" s="26">
        <v>5.000030092E9</v>
      </c>
      <c r="L24" s="28" t="s">
        <v>386</v>
      </c>
      <c r="M24" s="26" t="s">
        <v>387</v>
      </c>
      <c r="N24" s="26" t="s">
        <v>388</v>
      </c>
      <c r="O24" s="28" t="s">
        <v>389</v>
      </c>
      <c r="P24" s="26" t="s">
        <v>135</v>
      </c>
      <c r="Q24" s="28"/>
      <c r="R24" s="28" t="s">
        <v>390</v>
      </c>
      <c r="S24" s="28" t="s">
        <v>156</v>
      </c>
      <c r="T24" s="29" t="s">
        <v>391</v>
      </c>
      <c r="U24" s="29"/>
      <c r="V24" s="26" t="s">
        <v>158</v>
      </c>
      <c r="W24" s="26" t="s">
        <v>141</v>
      </c>
      <c r="X24" s="26" t="s">
        <v>141</v>
      </c>
      <c r="Y24" s="28">
        <v>2002.0</v>
      </c>
      <c r="Z24" s="28">
        <v>21.0</v>
      </c>
      <c r="AA24" s="26" t="s">
        <v>127</v>
      </c>
      <c r="AB24" s="30">
        <v>800.0</v>
      </c>
      <c r="AC24" s="31" t="s">
        <v>127</v>
      </c>
      <c r="AD24" s="30">
        <v>800.0</v>
      </c>
      <c r="AE24" s="31" t="s">
        <v>127</v>
      </c>
      <c r="AF24" s="31" t="s">
        <v>127</v>
      </c>
      <c r="AG24" s="30" t="s">
        <v>127</v>
      </c>
      <c r="AH24" s="31" t="s">
        <v>127</v>
      </c>
      <c r="AI24" s="31" t="s">
        <v>127</v>
      </c>
      <c r="AJ24" s="31" t="s">
        <v>127</v>
      </c>
      <c r="AK24" s="31" t="s">
        <v>127</v>
      </c>
      <c r="AL24" s="31" t="s">
        <v>127</v>
      </c>
      <c r="AM24" s="26" t="s">
        <v>159</v>
      </c>
      <c r="AN24" s="28" t="s">
        <v>392</v>
      </c>
      <c r="AO24" s="26" t="s">
        <v>246</v>
      </c>
      <c r="AP24" s="31">
        <v>855.0</v>
      </c>
      <c r="AQ24" s="26" t="s">
        <v>141</v>
      </c>
      <c r="AR24" s="26" t="s">
        <v>141</v>
      </c>
      <c r="AS24" s="26" t="s">
        <v>127</v>
      </c>
      <c r="AT24" s="28" t="s">
        <v>142</v>
      </c>
      <c r="AU24" s="32" t="s">
        <v>31</v>
      </c>
      <c r="AV24" s="26" t="s">
        <v>393</v>
      </c>
      <c r="AW24" s="28"/>
      <c r="AX24" s="28"/>
      <c r="AY24" s="28"/>
    </row>
    <row r="25" ht="15.75" customHeight="1">
      <c r="A25" s="26" t="s">
        <v>394</v>
      </c>
      <c r="B25" s="26" t="s">
        <v>395</v>
      </c>
      <c r="C25" s="28"/>
      <c r="D25" s="26" t="s">
        <v>396</v>
      </c>
      <c r="E25" s="28"/>
      <c r="F25" s="26" t="s">
        <v>127</v>
      </c>
      <c r="G25" s="28"/>
      <c r="H25" s="26" t="s">
        <v>397</v>
      </c>
      <c r="I25" s="26" t="s">
        <v>398</v>
      </c>
      <c r="J25" s="26" t="s">
        <v>399</v>
      </c>
      <c r="K25" s="26" t="s">
        <v>400</v>
      </c>
      <c r="L25" s="26" t="s">
        <v>401</v>
      </c>
      <c r="M25" s="26" t="s">
        <v>387</v>
      </c>
      <c r="N25" s="26" t="s">
        <v>388</v>
      </c>
      <c r="O25" s="28" t="s">
        <v>389</v>
      </c>
      <c r="P25" s="26" t="s">
        <v>135</v>
      </c>
      <c r="Q25" s="28"/>
      <c r="R25" s="26" t="s">
        <v>402</v>
      </c>
      <c r="S25" s="28" t="s">
        <v>156</v>
      </c>
      <c r="T25" s="29"/>
      <c r="U25" s="29"/>
      <c r="V25" s="26" t="s">
        <v>139</v>
      </c>
      <c r="W25" s="26">
        <v>2019.0</v>
      </c>
      <c r="X25" s="26" t="s">
        <v>141</v>
      </c>
      <c r="Y25" s="26">
        <v>2022.0</v>
      </c>
      <c r="Z25" s="28">
        <v>1.0</v>
      </c>
      <c r="AA25" s="26" t="s">
        <v>127</v>
      </c>
      <c r="AB25" s="30">
        <v>800.0</v>
      </c>
      <c r="AC25" s="31" t="s">
        <v>127</v>
      </c>
      <c r="AD25" s="31">
        <v>800.0</v>
      </c>
      <c r="AE25" s="31" t="s">
        <v>127</v>
      </c>
      <c r="AF25" s="31" t="s">
        <v>127</v>
      </c>
      <c r="AG25" s="30" t="s">
        <v>127</v>
      </c>
      <c r="AH25" s="31" t="s">
        <v>127</v>
      </c>
      <c r="AI25" s="31" t="s">
        <v>127</v>
      </c>
      <c r="AJ25" s="31" t="s">
        <v>127</v>
      </c>
      <c r="AK25" s="31" t="s">
        <v>127</v>
      </c>
      <c r="AL25" s="31" t="s">
        <v>127</v>
      </c>
      <c r="AM25" s="26" t="s">
        <v>159</v>
      </c>
      <c r="AN25" s="26" t="s">
        <v>403</v>
      </c>
      <c r="AO25" s="26" t="s">
        <v>141</v>
      </c>
      <c r="AP25" s="31" t="s">
        <v>141</v>
      </c>
      <c r="AQ25" s="26" t="s">
        <v>127</v>
      </c>
      <c r="AR25" s="26" t="s">
        <v>127</v>
      </c>
      <c r="AS25" s="26" t="s">
        <v>127</v>
      </c>
      <c r="AT25" s="26" t="s">
        <v>142</v>
      </c>
      <c r="AU25" s="26" t="s">
        <v>31</v>
      </c>
      <c r="AV25" s="26" t="s">
        <v>404</v>
      </c>
      <c r="AW25" s="28"/>
      <c r="AX25" s="28"/>
      <c r="AY25" s="28"/>
    </row>
    <row r="26" ht="15.75" customHeight="1">
      <c r="A26" s="26" t="s">
        <v>405</v>
      </c>
      <c r="B26" s="26" t="s">
        <v>406</v>
      </c>
      <c r="C26" s="27" t="s">
        <v>407</v>
      </c>
      <c r="D26" s="28"/>
      <c r="E26" s="28"/>
      <c r="F26" s="26" t="s">
        <v>127</v>
      </c>
      <c r="G26" s="28"/>
      <c r="H26" s="26" t="s">
        <v>408</v>
      </c>
      <c r="I26" s="26" t="s">
        <v>409</v>
      </c>
      <c r="J26" s="26" t="s">
        <v>410</v>
      </c>
      <c r="K26" s="26">
        <v>4.297249899E9</v>
      </c>
      <c r="L26" s="26" t="s">
        <v>411</v>
      </c>
      <c r="M26" s="26" t="s">
        <v>412</v>
      </c>
      <c r="N26" s="26" t="s">
        <v>388</v>
      </c>
      <c r="O26" s="28" t="s">
        <v>389</v>
      </c>
      <c r="P26" s="26" t="s">
        <v>135</v>
      </c>
      <c r="Q26" s="26"/>
      <c r="R26" s="26" t="s">
        <v>413</v>
      </c>
      <c r="S26" s="26" t="s">
        <v>156</v>
      </c>
      <c r="T26" s="29" t="s">
        <v>414</v>
      </c>
      <c r="U26" s="29"/>
      <c r="V26" s="26" t="s">
        <v>158</v>
      </c>
      <c r="W26" s="26" t="s">
        <v>141</v>
      </c>
      <c r="X26" s="26" t="s">
        <v>141</v>
      </c>
      <c r="Y26" s="26">
        <v>1975.0</v>
      </c>
      <c r="Z26" s="28">
        <v>48.0</v>
      </c>
      <c r="AA26" s="26" t="s">
        <v>127</v>
      </c>
      <c r="AB26" s="30">
        <v>1000.0</v>
      </c>
      <c r="AC26" s="31" t="s">
        <v>127</v>
      </c>
      <c r="AD26" s="31">
        <v>1000.0</v>
      </c>
      <c r="AE26" s="31" t="s">
        <v>127</v>
      </c>
      <c r="AF26" s="31" t="s">
        <v>127</v>
      </c>
      <c r="AG26" s="31" t="s">
        <v>127</v>
      </c>
      <c r="AH26" s="31" t="s">
        <v>127</v>
      </c>
      <c r="AI26" s="31" t="s">
        <v>127</v>
      </c>
      <c r="AJ26" s="31" t="s">
        <v>127</v>
      </c>
      <c r="AK26" s="31" t="s">
        <v>127</v>
      </c>
      <c r="AL26" s="31" t="s">
        <v>127</v>
      </c>
      <c r="AM26" s="26" t="s">
        <v>159</v>
      </c>
      <c r="AN26" s="26" t="s">
        <v>415</v>
      </c>
      <c r="AO26" s="26" t="s">
        <v>416</v>
      </c>
      <c r="AP26" s="39">
        <v>1560.0</v>
      </c>
      <c r="AQ26" s="29" t="s">
        <v>327</v>
      </c>
      <c r="AR26" s="29" t="s">
        <v>127</v>
      </c>
      <c r="AS26" s="26" t="s">
        <v>127</v>
      </c>
      <c r="AT26" s="26" t="s">
        <v>142</v>
      </c>
      <c r="AU26" s="32" t="s">
        <v>31</v>
      </c>
      <c r="AV26" s="26" t="s">
        <v>417</v>
      </c>
      <c r="AW26" s="28"/>
      <c r="AX26" s="28"/>
      <c r="AY26" s="28"/>
    </row>
    <row r="27" ht="15.75" customHeight="1">
      <c r="A27" s="26" t="s">
        <v>418</v>
      </c>
      <c r="B27" s="26" t="s">
        <v>419</v>
      </c>
      <c r="C27" s="28"/>
      <c r="D27" s="26" t="s">
        <v>420</v>
      </c>
      <c r="E27" s="26"/>
      <c r="F27" s="26" t="s">
        <v>127</v>
      </c>
      <c r="G27" s="28"/>
      <c r="H27" s="26" t="s">
        <v>421</v>
      </c>
      <c r="I27" s="26" t="s">
        <v>422</v>
      </c>
      <c r="J27" s="26" t="s">
        <v>423</v>
      </c>
      <c r="K27" s="26">
        <v>4.295899134E9</v>
      </c>
      <c r="L27" s="26" t="s">
        <v>424</v>
      </c>
      <c r="M27" s="26" t="s">
        <v>425</v>
      </c>
      <c r="N27" s="26" t="s">
        <v>426</v>
      </c>
      <c r="O27" s="26" t="s">
        <v>427</v>
      </c>
      <c r="P27" s="26" t="s">
        <v>135</v>
      </c>
      <c r="Q27" s="28"/>
      <c r="R27" s="26" t="s">
        <v>428</v>
      </c>
      <c r="S27" s="26" t="s">
        <v>137</v>
      </c>
      <c r="T27" s="29"/>
      <c r="U27" s="29"/>
      <c r="V27" s="26" t="s">
        <v>139</v>
      </c>
      <c r="W27" s="33">
        <v>42644.0</v>
      </c>
      <c r="X27" s="26">
        <v>2022.0</v>
      </c>
      <c r="Y27" s="26" t="s">
        <v>141</v>
      </c>
      <c r="Z27" s="28" t="s">
        <v>141</v>
      </c>
      <c r="AA27" s="26" t="s">
        <v>127</v>
      </c>
      <c r="AB27" s="30">
        <v>500.0</v>
      </c>
      <c r="AC27" s="31" t="s">
        <v>127</v>
      </c>
      <c r="AD27" s="31">
        <v>500.0</v>
      </c>
      <c r="AE27" s="31" t="s">
        <v>127</v>
      </c>
      <c r="AF27" s="31">
        <v>1100.0</v>
      </c>
      <c r="AG27" s="31" t="s">
        <v>127</v>
      </c>
      <c r="AH27" s="31">
        <v>1100.0</v>
      </c>
      <c r="AI27" s="31">
        <v>2500.0</v>
      </c>
      <c r="AJ27" s="31">
        <v>2350.0</v>
      </c>
      <c r="AK27" s="31" t="s">
        <v>127</v>
      </c>
      <c r="AL27" s="31" t="s">
        <v>127</v>
      </c>
      <c r="AM27" s="26" t="s">
        <v>159</v>
      </c>
      <c r="AN27" s="26" t="s">
        <v>429</v>
      </c>
      <c r="AO27" s="26" t="s">
        <v>141</v>
      </c>
      <c r="AP27" s="31" t="s">
        <v>141</v>
      </c>
      <c r="AQ27" s="26" t="s">
        <v>127</v>
      </c>
      <c r="AR27" s="26" t="s">
        <v>127</v>
      </c>
      <c r="AS27" s="26" t="s">
        <v>127</v>
      </c>
      <c r="AT27" s="26" t="s">
        <v>184</v>
      </c>
      <c r="AU27" s="26" t="s">
        <v>185</v>
      </c>
      <c r="AV27" s="26" t="s">
        <v>430</v>
      </c>
      <c r="AW27" s="28"/>
      <c r="AX27" s="26" t="s">
        <v>431</v>
      </c>
      <c r="AY27" s="28"/>
    </row>
    <row r="28" ht="15.75" customHeight="1">
      <c r="A28" s="26" t="s">
        <v>432</v>
      </c>
      <c r="B28" s="26" t="s">
        <v>433</v>
      </c>
      <c r="C28" s="28"/>
      <c r="D28" s="26"/>
      <c r="E28" s="26"/>
      <c r="F28" s="26" t="s">
        <v>127</v>
      </c>
      <c r="G28" s="28"/>
      <c r="H28" s="26" t="s">
        <v>434</v>
      </c>
      <c r="I28" s="26" t="s">
        <v>435</v>
      </c>
      <c r="J28" s="26" t="s">
        <v>436</v>
      </c>
      <c r="K28" s="26" t="s">
        <v>437</v>
      </c>
      <c r="L28" s="26" t="s">
        <v>438</v>
      </c>
      <c r="M28" s="26" t="s">
        <v>439</v>
      </c>
      <c r="N28" s="26" t="s">
        <v>440</v>
      </c>
      <c r="O28" s="26" t="s">
        <v>441</v>
      </c>
      <c r="P28" s="26" t="s">
        <v>135</v>
      </c>
      <c r="Q28" s="26"/>
      <c r="R28" s="26" t="s">
        <v>442</v>
      </c>
      <c r="S28" s="26" t="s">
        <v>137</v>
      </c>
      <c r="T28" s="29" t="s">
        <v>443</v>
      </c>
      <c r="U28" s="29"/>
      <c r="V28" s="26" t="s">
        <v>139</v>
      </c>
      <c r="W28" s="26">
        <v>2019.0</v>
      </c>
      <c r="X28" s="26">
        <v>2020.0</v>
      </c>
      <c r="Y28" s="26">
        <v>2022.0</v>
      </c>
      <c r="Z28" s="28">
        <v>1.0</v>
      </c>
      <c r="AA28" s="26" t="s">
        <v>127</v>
      </c>
      <c r="AB28" s="30">
        <v>3000.0</v>
      </c>
      <c r="AC28" s="31" t="s">
        <v>127</v>
      </c>
      <c r="AD28" s="31">
        <v>3000.0</v>
      </c>
      <c r="AE28" s="31" t="s">
        <v>127</v>
      </c>
      <c r="AF28" s="31" t="s">
        <v>127</v>
      </c>
      <c r="AG28" s="31" t="s">
        <v>127</v>
      </c>
      <c r="AH28" s="31" t="s">
        <v>127</v>
      </c>
      <c r="AI28" s="31" t="s">
        <v>127</v>
      </c>
      <c r="AJ28" s="31" t="s">
        <v>127</v>
      </c>
      <c r="AK28" s="31" t="s">
        <v>127</v>
      </c>
      <c r="AL28" s="31" t="s">
        <v>141</v>
      </c>
      <c r="AM28" s="26" t="s">
        <v>159</v>
      </c>
      <c r="AN28" s="26" t="s">
        <v>444</v>
      </c>
      <c r="AO28" s="26" t="s">
        <v>141</v>
      </c>
      <c r="AP28" s="31" t="s">
        <v>141</v>
      </c>
      <c r="AQ28" s="26" t="s">
        <v>127</v>
      </c>
      <c r="AR28" s="26" t="s">
        <v>127</v>
      </c>
      <c r="AS28" s="26" t="s">
        <v>127</v>
      </c>
      <c r="AT28" s="26" t="s">
        <v>142</v>
      </c>
      <c r="AU28" s="32" t="s">
        <v>31</v>
      </c>
      <c r="AV28" s="26" t="s">
        <v>143</v>
      </c>
      <c r="AW28" s="28"/>
      <c r="AX28" s="28"/>
      <c r="AY28" s="28"/>
    </row>
    <row r="29" ht="15.75" customHeight="1">
      <c r="A29" s="26" t="s">
        <v>445</v>
      </c>
      <c r="B29" s="26" t="s">
        <v>446</v>
      </c>
      <c r="C29" s="28"/>
      <c r="D29" s="26"/>
      <c r="E29" s="28"/>
      <c r="F29" s="26" t="s">
        <v>127</v>
      </c>
      <c r="G29" s="28"/>
      <c r="H29" s="26" t="s">
        <v>447</v>
      </c>
      <c r="I29" s="26" t="s">
        <v>448</v>
      </c>
      <c r="J29" s="26" t="s">
        <v>449</v>
      </c>
      <c r="K29" s="37" t="s">
        <v>450</v>
      </c>
      <c r="L29" s="26" t="s">
        <v>441</v>
      </c>
      <c r="M29" s="26" t="s">
        <v>141</v>
      </c>
      <c r="N29" s="26" t="s">
        <v>141</v>
      </c>
      <c r="O29" s="26" t="s">
        <v>441</v>
      </c>
      <c r="P29" s="26" t="s">
        <v>135</v>
      </c>
      <c r="Q29" s="28"/>
      <c r="R29" s="26" t="s">
        <v>451</v>
      </c>
      <c r="S29" s="26" t="s">
        <v>137</v>
      </c>
      <c r="T29" s="26"/>
      <c r="U29" s="28"/>
      <c r="V29" s="26" t="s">
        <v>189</v>
      </c>
      <c r="W29" s="33">
        <v>44805.0</v>
      </c>
      <c r="X29" s="26" t="s">
        <v>141</v>
      </c>
      <c r="Y29" s="26" t="s">
        <v>141</v>
      </c>
      <c r="Z29" s="28" t="s">
        <v>141</v>
      </c>
      <c r="AA29" s="26" t="s">
        <v>127</v>
      </c>
      <c r="AB29" s="30">
        <v>1500.0</v>
      </c>
      <c r="AC29" s="31" t="s">
        <v>127</v>
      </c>
      <c r="AD29" s="31">
        <v>1500.0</v>
      </c>
      <c r="AE29" s="31" t="s">
        <v>127</v>
      </c>
      <c r="AF29" s="31">
        <v>2500.0</v>
      </c>
      <c r="AG29" s="31" t="s">
        <v>127</v>
      </c>
      <c r="AH29" s="31">
        <v>2500.0</v>
      </c>
      <c r="AI29" s="31" t="s">
        <v>127</v>
      </c>
      <c r="AJ29" s="31" t="s">
        <v>141</v>
      </c>
      <c r="AK29" s="31" t="s">
        <v>127</v>
      </c>
      <c r="AL29" s="31" t="s">
        <v>141</v>
      </c>
      <c r="AM29" s="26" t="s">
        <v>159</v>
      </c>
      <c r="AN29" s="26" t="s">
        <v>452</v>
      </c>
      <c r="AO29" s="26" t="s">
        <v>141</v>
      </c>
      <c r="AP29" s="31">
        <v>3500.0</v>
      </c>
      <c r="AQ29" s="26" t="s">
        <v>127</v>
      </c>
      <c r="AR29" s="26" t="s">
        <v>127</v>
      </c>
      <c r="AS29" s="26" t="s">
        <v>127</v>
      </c>
      <c r="AT29" s="26" t="s">
        <v>184</v>
      </c>
      <c r="AU29" s="26" t="s">
        <v>185</v>
      </c>
      <c r="AV29" s="26" t="s">
        <v>453</v>
      </c>
      <c r="AW29" s="26" t="s">
        <v>454</v>
      </c>
      <c r="AX29" s="26" t="s">
        <v>455</v>
      </c>
      <c r="AY29" s="28"/>
    </row>
    <row r="30" ht="15.75" customHeight="1">
      <c r="A30" s="26" t="s">
        <v>456</v>
      </c>
      <c r="B30" s="26" t="s">
        <v>457</v>
      </c>
      <c r="C30" s="28"/>
      <c r="D30" s="26" t="s">
        <v>458</v>
      </c>
      <c r="E30" s="26"/>
      <c r="F30" s="26" t="s">
        <v>127</v>
      </c>
      <c r="G30" s="28"/>
      <c r="H30" s="26" t="s">
        <v>459</v>
      </c>
      <c r="I30" s="26" t="s">
        <v>460</v>
      </c>
      <c r="J30" s="26" t="s">
        <v>461</v>
      </c>
      <c r="K30" s="26">
        <v>4.296631771E9</v>
      </c>
      <c r="L30" s="26" t="s">
        <v>462</v>
      </c>
      <c r="M30" s="26" t="s">
        <v>463</v>
      </c>
      <c r="N30" s="26" t="s">
        <v>464</v>
      </c>
      <c r="O30" s="28" t="s">
        <v>465</v>
      </c>
      <c r="P30" s="26" t="s">
        <v>135</v>
      </c>
      <c r="Q30" s="28"/>
      <c r="R30" s="28" t="s">
        <v>466</v>
      </c>
      <c r="S30" s="28" t="s">
        <v>156</v>
      </c>
      <c r="T30" s="29" t="s">
        <v>467</v>
      </c>
      <c r="U30" s="29"/>
      <c r="V30" s="26" t="s">
        <v>158</v>
      </c>
      <c r="W30" s="26" t="s">
        <v>141</v>
      </c>
      <c r="X30" s="26" t="s">
        <v>141</v>
      </c>
      <c r="Y30" s="28">
        <v>1982.0</v>
      </c>
      <c r="Z30" s="28">
        <v>41.0</v>
      </c>
      <c r="AA30" s="26" t="s">
        <v>127</v>
      </c>
      <c r="AB30" s="30">
        <v>1300.0</v>
      </c>
      <c r="AC30" s="31" t="s">
        <v>127</v>
      </c>
      <c r="AD30" s="31">
        <v>1300.0</v>
      </c>
      <c r="AE30" s="31" t="s">
        <v>127</v>
      </c>
      <c r="AF30" s="31">
        <v>1020.0</v>
      </c>
      <c r="AG30" s="31" t="s">
        <v>127</v>
      </c>
      <c r="AH30" s="31">
        <v>1020.0</v>
      </c>
      <c r="AI30" s="31" t="s">
        <v>127</v>
      </c>
      <c r="AJ30" s="31" t="s">
        <v>127</v>
      </c>
      <c r="AK30" s="31" t="s">
        <v>127</v>
      </c>
      <c r="AL30" s="31" t="s">
        <v>468</v>
      </c>
      <c r="AM30" s="26" t="s">
        <v>159</v>
      </c>
      <c r="AN30" s="28" t="s">
        <v>469</v>
      </c>
      <c r="AO30" s="26" t="s">
        <v>141</v>
      </c>
      <c r="AP30" s="31">
        <v>800.0</v>
      </c>
      <c r="AQ30" s="26" t="s">
        <v>141</v>
      </c>
      <c r="AR30" s="26" t="s">
        <v>141</v>
      </c>
      <c r="AS30" s="26" t="s">
        <v>127</v>
      </c>
      <c r="AT30" s="26" t="s">
        <v>184</v>
      </c>
      <c r="AU30" s="32" t="s">
        <v>185</v>
      </c>
      <c r="AV30" s="26" t="s">
        <v>470</v>
      </c>
      <c r="AW30" s="28"/>
      <c r="AX30" s="28"/>
      <c r="AY30" s="28"/>
    </row>
    <row r="31" ht="15.75" customHeight="1">
      <c r="A31" s="26" t="s">
        <v>471</v>
      </c>
      <c r="B31" s="26" t="s">
        <v>472</v>
      </c>
      <c r="C31" s="26"/>
      <c r="D31" s="26" t="s">
        <v>473</v>
      </c>
      <c r="E31" s="28"/>
      <c r="F31" s="26" t="s">
        <v>148</v>
      </c>
      <c r="G31" s="26" t="s">
        <v>474</v>
      </c>
      <c r="H31" s="26" t="s">
        <v>475</v>
      </c>
      <c r="I31" s="26" t="s">
        <v>476</v>
      </c>
      <c r="J31" s="26" t="s">
        <v>477</v>
      </c>
      <c r="K31" s="26" t="s">
        <v>478</v>
      </c>
      <c r="L31" s="26" t="s">
        <v>479</v>
      </c>
      <c r="M31" s="26" t="s">
        <v>480</v>
      </c>
      <c r="N31" s="26" t="s">
        <v>481</v>
      </c>
      <c r="O31" s="28" t="s">
        <v>465</v>
      </c>
      <c r="P31" s="26" t="s">
        <v>135</v>
      </c>
      <c r="Q31" s="28"/>
      <c r="R31" s="26" t="s">
        <v>482</v>
      </c>
      <c r="S31" s="26" t="s">
        <v>137</v>
      </c>
      <c r="T31" s="26"/>
      <c r="U31" s="28"/>
      <c r="V31" s="26" t="s">
        <v>139</v>
      </c>
      <c r="W31" s="26" t="s">
        <v>141</v>
      </c>
      <c r="X31" s="26" t="s">
        <v>141</v>
      </c>
      <c r="Y31" s="26">
        <v>2023.0</v>
      </c>
      <c r="Z31" s="28">
        <v>0.0</v>
      </c>
      <c r="AA31" s="26" t="s">
        <v>127</v>
      </c>
      <c r="AB31" s="30">
        <v>1000.0</v>
      </c>
      <c r="AC31" s="31" t="s">
        <v>127</v>
      </c>
      <c r="AD31" s="31">
        <v>1000.0</v>
      </c>
      <c r="AE31" s="31" t="s">
        <v>127</v>
      </c>
      <c r="AF31" s="31">
        <v>1000.0</v>
      </c>
      <c r="AG31" s="30" t="s">
        <v>127</v>
      </c>
      <c r="AH31" s="31">
        <v>1000.0</v>
      </c>
      <c r="AI31" s="31" t="s">
        <v>127</v>
      </c>
      <c r="AJ31" s="31" t="s">
        <v>141</v>
      </c>
      <c r="AK31" s="31" t="s">
        <v>127</v>
      </c>
      <c r="AL31" s="31">
        <v>5400.0</v>
      </c>
      <c r="AM31" s="26" t="s">
        <v>159</v>
      </c>
      <c r="AN31" s="26" t="s">
        <v>483</v>
      </c>
      <c r="AO31" s="26" t="s">
        <v>141</v>
      </c>
      <c r="AP31" s="31">
        <v>3500.0</v>
      </c>
      <c r="AQ31" s="26" t="s">
        <v>141</v>
      </c>
      <c r="AR31" s="26" t="s">
        <v>141</v>
      </c>
      <c r="AS31" s="26" t="s">
        <v>127</v>
      </c>
      <c r="AT31" s="26" t="s">
        <v>184</v>
      </c>
      <c r="AU31" s="26" t="s">
        <v>185</v>
      </c>
      <c r="AV31" s="26" t="s">
        <v>484</v>
      </c>
      <c r="AW31" s="28"/>
      <c r="AX31" s="26" t="s">
        <v>485</v>
      </c>
      <c r="AY31" s="28"/>
    </row>
    <row r="32" ht="15.75" customHeight="1">
      <c r="A32" s="26" t="s">
        <v>486</v>
      </c>
      <c r="B32" s="26" t="s">
        <v>487</v>
      </c>
      <c r="C32" s="26"/>
      <c r="D32" s="28"/>
      <c r="E32" s="28"/>
      <c r="F32" s="26" t="s">
        <v>148</v>
      </c>
      <c r="G32" s="26" t="s">
        <v>474</v>
      </c>
      <c r="H32" s="26" t="s">
        <v>488</v>
      </c>
      <c r="I32" s="26" t="s">
        <v>489</v>
      </c>
      <c r="J32" s="26" t="s">
        <v>490</v>
      </c>
      <c r="K32" s="26">
        <v>5.040059767E9</v>
      </c>
      <c r="L32" s="26" t="s">
        <v>491</v>
      </c>
      <c r="M32" s="26" t="s">
        <v>492</v>
      </c>
      <c r="N32" s="26" t="s">
        <v>493</v>
      </c>
      <c r="O32" s="28" t="s">
        <v>465</v>
      </c>
      <c r="P32" s="26" t="s">
        <v>135</v>
      </c>
      <c r="Q32" s="28"/>
      <c r="R32" s="26" t="s">
        <v>494</v>
      </c>
      <c r="S32" s="28" t="s">
        <v>156</v>
      </c>
      <c r="T32" s="26"/>
      <c r="U32" s="28"/>
      <c r="V32" s="26" t="s">
        <v>139</v>
      </c>
      <c r="W32" s="26" t="s">
        <v>141</v>
      </c>
      <c r="X32" s="26">
        <v>1979.0</v>
      </c>
      <c r="Y32" s="26" t="s">
        <v>141</v>
      </c>
      <c r="Z32" s="28" t="s">
        <v>141</v>
      </c>
      <c r="AA32" s="26" t="s">
        <v>127</v>
      </c>
      <c r="AB32" s="30">
        <v>1300.0</v>
      </c>
      <c r="AC32" s="31">
        <v>1300.0</v>
      </c>
      <c r="AD32" s="31" t="s">
        <v>127</v>
      </c>
      <c r="AE32" s="31" t="s">
        <v>127</v>
      </c>
      <c r="AF32" s="31">
        <v>1355.0</v>
      </c>
      <c r="AG32" s="31">
        <v>1355.0</v>
      </c>
      <c r="AH32" s="31" t="s">
        <v>127</v>
      </c>
      <c r="AI32" s="31" t="s">
        <v>127</v>
      </c>
      <c r="AJ32" s="31">
        <v>2610.0</v>
      </c>
      <c r="AK32" s="31">
        <v>900.0</v>
      </c>
      <c r="AL32" s="31" t="s">
        <v>127</v>
      </c>
      <c r="AM32" s="26" t="s">
        <v>159</v>
      </c>
      <c r="AN32" s="26" t="s">
        <v>495</v>
      </c>
      <c r="AO32" s="26" t="s">
        <v>141</v>
      </c>
      <c r="AP32" s="31">
        <v>10000.0</v>
      </c>
      <c r="AQ32" s="26" t="s">
        <v>141</v>
      </c>
      <c r="AR32" s="26" t="s">
        <v>141</v>
      </c>
      <c r="AS32" s="26" t="s">
        <v>127</v>
      </c>
      <c r="AT32" s="26" t="s">
        <v>161</v>
      </c>
      <c r="AU32" s="26" t="s">
        <v>263</v>
      </c>
      <c r="AV32" s="26" t="s">
        <v>496</v>
      </c>
      <c r="AW32" s="28"/>
      <c r="AX32" s="28"/>
      <c r="AY32" s="28"/>
    </row>
    <row r="33" ht="15.75" customHeight="1">
      <c r="A33" s="26" t="s">
        <v>497</v>
      </c>
      <c r="B33" s="26" t="s">
        <v>498</v>
      </c>
      <c r="C33" s="28"/>
      <c r="D33" s="28"/>
      <c r="E33" s="28"/>
      <c r="F33" s="26" t="s">
        <v>127</v>
      </c>
      <c r="G33" s="28"/>
      <c r="H33" s="26" t="s">
        <v>499</v>
      </c>
      <c r="I33" s="26" t="s">
        <v>500</v>
      </c>
      <c r="J33" s="26" t="s">
        <v>501</v>
      </c>
      <c r="K33" s="26">
        <v>4.295888528E9</v>
      </c>
      <c r="L33" s="26" t="s">
        <v>502</v>
      </c>
      <c r="M33" s="26" t="s">
        <v>503</v>
      </c>
      <c r="N33" s="26" t="s">
        <v>504</v>
      </c>
      <c r="O33" s="28" t="s">
        <v>505</v>
      </c>
      <c r="P33" s="26" t="s">
        <v>135</v>
      </c>
      <c r="Q33" s="26"/>
      <c r="R33" s="26" t="s">
        <v>506</v>
      </c>
      <c r="S33" s="28" t="s">
        <v>156</v>
      </c>
      <c r="T33" s="26" t="s">
        <v>507</v>
      </c>
      <c r="U33" s="29"/>
      <c r="V33" s="26" t="s">
        <v>158</v>
      </c>
      <c r="W33" s="26" t="s">
        <v>141</v>
      </c>
      <c r="X33" s="26" t="s">
        <v>141</v>
      </c>
      <c r="Y33" s="26">
        <v>1947.0</v>
      </c>
      <c r="Z33" s="28">
        <v>76.0</v>
      </c>
      <c r="AA33" s="26" t="s">
        <v>127</v>
      </c>
      <c r="AB33" s="30">
        <v>4500.0</v>
      </c>
      <c r="AC33" s="31">
        <v>4500.0</v>
      </c>
      <c r="AD33" s="31" t="s">
        <v>127</v>
      </c>
      <c r="AE33" s="31" t="s">
        <v>127</v>
      </c>
      <c r="AF33" s="31">
        <v>4150.0</v>
      </c>
      <c r="AG33" s="40">
        <f>1900+1300</f>
        <v>3200</v>
      </c>
      <c r="AH33" s="31">
        <v>950.0</v>
      </c>
      <c r="AI33" s="31" t="s">
        <v>127</v>
      </c>
      <c r="AJ33" s="31">
        <v>2666.0</v>
      </c>
      <c r="AK33" s="31">
        <v>1420.0</v>
      </c>
      <c r="AL33" s="31" t="s">
        <v>127</v>
      </c>
      <c r="AM33" s="26" t="s">
        <v>159</v>
      </c>
      <c r="AN33" s="26" t="s">
        <v>508</v>
      </c>
      <c r="AO33" s="26" t="s">
        <v>141</v>
      </c>
      <c r="AP33" s="31">
        <v>4500.0</v>
      </c>
      <c r="AQ33" s="26" t="s">
        <v>327</v>
      </c>
      <c r="AR33" s="26" t="s">
        <v>127</v>
      </c>
      <c r="AS33" s="26" t="s">
        <v>127</v>
      </c>
      <c r="AT33" s="26" t="s">
        <v>509</v>
      </c>
      <c r="AU33" s="32" t="s">
        <v>510</v>
      </c>
      <c r="AV33" s="26" t="s">
        <v>511</v>
      </c>
      <c r="AW33" s="26" t="s">
        <v>512</v>
      </c>
      <c r="AX33" s="28"/>
      <c r="AY33" s="28"/>
    </row>
    <row r="34" ht="15.75" customHeight="1">
      <c r="A34" s="26" t="s">
        <v>513</v>
      </c>
      <c r="B34" s="26" t="s">
        <v>514</v>
      </c>
      <c r="C34" s="28"/>
      <c r="D34" s="28"/>
      <c r="E34" s="28"/>
      <c r="F34" s="26" t="s">
        <v>127</v>
      </c>
      <c r="G34" s="28"/>
      <c r="H34" s="26" t="s">
        <v>499</v>
      </c>
      <c r="I34" s="26" t="s">
        <v>500</v>
      </c>
      <c r="J34" s="26" t="s">
        <v>501</v>
      </c>
      <c r="K34" s="26">
        <v>4.295888528E9</v>
      </c>
      <c r="L34" s="26" t="s">
        <v>502</v>
      </c>
      <c r="M34" s="26" t="s">
        <v>503</v>
      </c>
      <c r="N34" s="26" t="s">
        <v>504</v>
      </c>
      <c r="O34" s="28" t="s">
        <v>505</v>
      </c>
      <c r="P34" s="26" t="s">
        <v>135</v>
      </c>
      <c r="Q34" s="26"/>
      <c r="R34" s="26" t="s">
        <v>506</v>
      </c>
      <c r="S34" s="28" t="s">
        <v>156</v>
      </c>
      <c r="T34" s="26" t="s">
        <v>507</v>
      </c>
      <c r="U34" s="29"/>
      <c r="V34" s="26" t="s">
        <v>189</v>
      </c>
      <c r="W34" s="26">
        <v>2021.0</v>
      </c>
      <c r="X34" s="26">
        <v>2027.0</v>
      </c>
      <c r="Y34" s="26">
        <v>2030.0</v>
      </c>
      <c r="Z34" s="28">
        <v>-7.0</v>
      </c>
      <c r="AA34" s="26" t="s">
        <v>127</v>
      </c>
      <c r="AB34" s="30">
        <v>4500.0</v>
      </c>
      <c r="AC34" s="31" t="s">
        <v>127</v>
      </c>
      <c r="AD34" s="31">
        <v>4500.0</v>
      </c>
      <c r="AE34" s="31" t="s">
        <v>127</v>
      </c>
      <c r="AF34" s="31" t="s">
        <v>141</v>
      </c>
      <c r="AG34" s="40" t="s">
        <v>127</v>
      </c>
      <c r="AH34" s="31" t="s">
        <v>141</v>
      </c>
      <c r="AI34" s="31" t="s">
        <v>127</v>
      </c>
      <c r="AJ34" s="31" t="s">
        <v>141</v>
      </c>
      <c r="AK34" s="31" t="s">
        <v>127</v>
      </c>
      <c r="AL34" s="31" t="s">
        <v>141</v>
      </c>
      <c r="AM34" s="26" t="s">
        <v>159</v>
      </c>
      <c r="AN34" s="26" t="s">
        <v>508</v>
      </c>
      <c r="AO34" s="26" t="s">
        <v>141</v>
      </c>
      <c r="AP34" s="26" t="s">
        <v>141</v>
      </c>
      <c r="AQ34" s="26" t="s">
        <v>127</v>
      </c>
      <c r="AR34" s="26" t="s">
        <v>127</v>
      </c>
      <c r="AS34" s="26" t="s">
        <v>127</v>
      </c>
      <c r="AT34" s="26" t="s">
        <v>142</v>
      </c>
      <c r="AU34" s="26" t="s">
        <v>31</v>
      </c>
      <c r="AV34" s="26" t="s">
        <v>143</v>
      </c>
      <c r="AW34" s="26"/>
      <c r="AX34" s="28"/>
      <c r="AY34" s="28"/>
    </row>
    <row r="35" ht="15.75" customHeight="1">
      <c r="A35" s="26" t="s">
        <v>515</v>
      </c>
      <c r="B35" s="26" t="s">
        <v>516</v>
      </c>
      <c r="C35" s="28"/>
      <c r="D35" s="28"/>
      <c r="E35" s="28"/>
      <c r="F35" s="26" t="s">
        <v>127</v>
      </c>
      <c r="G35" s="28"/>
      <c r="H35" s="26" t="s">
        <v>499</v>
      </c>
      <c r="I35" s="26" t="s">
        <v>500</v>
      </c>
      <c r="J35" s="26" t="s">
        <v>501</v>
      </c>
      <c r="K35" s="26">
        <v>4.295888528E9</v>
      </c>
      <c r="L35" s="26" t="s">
        <v>502</v>
      </c>
      <c r="M35" s="26" t="s">
        <v>503</v>
      </c>
      <c r="N35" s="26" t="s">
        <v>504</v>
      </c>
      <c r="O35" s="28" t="s">
        <v>505</v>
      </c>
      <c r="P35" s="26" t="s">
        <v>135</v>
      </c>
      <c r="Q35" s="26"/>
      <c r="R35" s="26" t="s">
        <v>506</v>
      </c>
      <c r="S35" s="28" t="s">
        <v>156</v>
      </c>
      <c r="T35" s="26" t="s">
        <v>507</v>
      </c>
      <c r="U35" s="29"/>
      <c r="V35" s="26" t="s">
        <v>261</v>
      </c>
      <c r="W35" s="26" t="s">
        <v>127</v>
      </c>
      <c r="X35" s="26" t="s">
        <v>127</v>
      </c>
      <c r="Y35" s="26" t="s">
        <v>127</v>
      </c>
      <c r="Z35" s="28" t="s">
        <v>127</v>
      </c>
      <c r="AA35" s="26">
        <v>2027.0</v>
      </c>
      <c r="AB35" s="30">
        <v>2671.875</v>
      </c>
      <c r="AC35" s="31">
        <f>4500*1.9/(1.3+1.9)</f>
        <v>2671.875</v>
      </c>
      <c r="AD35" s="31" t="s">
        <v>127</v>
      </c>
      <c r="AE35" s="31" t="s">
        <v>127</v>
      </c>
      <c r="AF35" s="31">
        <v>1900.0</v>
      </c>
      <c r="AG35" s="40">
        <v>1900.0</v>
      </c>
      <c r="AH35" s="31" t="s">
        <v>127</v>
      </c>
      <c r="AI35" s="31" t="s">
        <v>127</v>
      </c>
      <c r="AJ35" s="31" t="s">
        <v>141</v>
      </c>
      <c r="AK35" s="31" t="s">
        <v>141</v>
      </c>
      <c r="AL35" s="31" t="s">
        <v>127</v>
      </c>
      <c r="AM35" s="26" t="s">
        <v>159</v>
      </c>
      <c r="AN35" s="26" t="s">
        <v>508</v>
      </c>
      <c r="AO35" s="26" t="s">
        <v>141</v>
      </c>
      <c r="AP35" s="26" t="s">
        <v>141</v>
      </c>
      <c r="AQ35" s="26" t="s">
        <v>127</v>
      </c>
      <c r="AR35" s="26" t="s">
        <v>127</v>
      </c>
      <c r="AS35" s="26" t="s">
        <v>127</v>
      </c>
      <c r="AT35" s="26" t="s">
        <v>161</v>
      </c>
      <c r="AU35" s="26" t="s">
        <v>263</v>
      </c>
      <c r="AV35" s="26" t="s">
        <v>517</v>
      </c>
      <c r="AW35" s="26"/>
      <c r="AX35" s="28"/>
      <c r="AY35" s="28"/>
    </row>
    <row r="36" ht="15.75" customHeight="1">
      <c r="A36" s="26" t="s">
        <v>518</v>
      </c>
      <c r="B36" s="26" t="s">
        <v>519</v>
      </c>
      <c r="C36" s="28"/>
      <c r="D36" s="28"/>
      <c r="E36" s="28"/>
      <c r="F36" s="26" t="s">
        <v>127</v>
      </c>
      <c r="G36" s="28"/>
      <c r="H36" s="26" t="s">
        <v>499</v>
      </c>
      <c r="I36" s="26" t="s">
        <v>500</v>
      </c>
      <c r="J36" s="26" t="s">
        <v>501</v>
      </c>
      <c r="K36" s="26">
        <v>4.295888528E9</v>
      </c>
      <c r="L36" s="26" t="s">
        <v>502</v>
      </c>
      <c r="M36" s="26" t="s">
        <v>503</v>
      </c>
      <c r="N36" s="26" t="s">
        <v>504</v>
      </c>
      <c r="O36" s="28" t="s">
        <v>505</v>
      </c>
      <c r="P36" s="26" t="s">
        <v>135</v>
      </c>
      <c r="Q36" s="26"/>
      <c r="R36" s="26" t="s">
        <v>506</v>
      </c>
      <c r="S36" s="28" t="s">
        <v>156</v>
      </c>
      <c r="T36" s="26" t="s">
        <v>507</v>
      </c>
      <c r="U36" s="29"/>
      <c r="V36" s="26" t="s">
        <v>261</v>
      </c>
      <c r="W36" s="26" t="s">
        <v>127</v>
      </c>
      <c r="X36" s="26" t="s">
        <v>127</v>
      </c>
      <c r="Y36" s="26" t="s">
        <v>127</v>
      </c>
      <c r="Z36" s="28" t="s">
        <v>127</v>
      </c>
      <c r="AA36" s="26">
        <v>2030.0</v>
      </c>
      <c r="AB36" s="30">
        <v>1828.125</v>
      </c>
      <c r="AC36" s="31">
        <f>4500*1.3/(1.3+1.9)</f>
        <v>1828.125</v>
      </c>
      <c r="AD36" s="31" t="s">
        <v>127</v>
      </c>
      <c r="AE36" s="31" t="s">
        <v>127</v>
      </c>
      <c r="AF36" s="31">
        <v>1300.0</v>
      </c>
      <c r="AG36" s="40">
        <v>1300.0</v>
      </c>
      <c r="AH36" s="31" t="s">
        <v>127</v>
      </c>
      <c r="AI36" s="31" t="s">
        <v>127</v>
      </c>
      <c r="AJ36" s="31" t="s">
        <v>141</v>
      </c>
      <c r="AK36" s="31" t="s">
        <v>141</v>
      </c>
      <c r="AL36" s="31" t="s">
        <v>127</v>
      </c>
      <c r="AM36" s="26" t="s">
        <v>159</v>
      </c>
      <c r="AN36" s="26" t="s">
        <v>508</v>
      </c>
      <c r="AO36" s="26" t="s">
        <v>141</v>
      </c>
      <c r="AP36" s="26" t="s">
        <v>141</v>
      </c>
      <c r="AQ36" s="26" t="s">
        <v>127</v>
      </c>
      <c r="AR36" s="26" t="s">
        <v>127</v>
      </c>
      <c r="AS36" s="26" t="s">
        <v>127</v>
      </c>
      <c r="AT36" s="26" t="s">
        <v>161</v>
      </c>
      <c r="AU36" s="26" t="s">
        <v>263</v>
      </c>
      <c r="AV36" s="26" t="s">
        <v>517</v>
      </c>
      <c r="AW36" s="26"/>
      <c r="AX36" s="28"/>
      <c r="AY36" s="28"/>
    </row>
    <row r="37" ht="15.75" customHeight="1">
      <c r="A37" s="26" t="s">
        <v>520</v>
      </c>
      <c r="B37" s="26" t="s">
        <v>521</v>
      </c>
      <c r="C37" s="28"/>
      <c r="D37" s="26" t="s">
        <v>522</v>
      </c>
      <c r="E37" s="26"/>
      <c r="F37" s="26" t="s">
        <v>127</v>
      </c>
      <c r="G37" s="28"/>
      <c r="H37" s="26" t="s">
        <v>499</v>
      </c>
      <c r="I37" s="26" t="s">
        <v>500</v>
      </c>
      <c r="J37" s="26" t="s">
        <v>501</v>
      </c>
      <c r="K37" s="26">
        <v>4.295888528E9</v>
      </c>
      <c r="L37" s="26" t="s">
        <v>523</v>
      </c>
      <c r="M37" s="26" t="s">
        <v>524</v>
      </c>
      <c r="N37" s="26" t="s">
        <v>525</v>
      </c>
      <c r="O37" s="28" t="s">
        <v>505</v>
      </c>
      <c r="P37" s="26" t="s">
        <v>135</v>
      </c>
      <c r="Q37" s="26"/>
      <c r="R37" s="26" t="s">
        <v>526</v>
      </c>
      <c r="S37" s="28" t="s">
        <v>156</v>
      </c>
      <c r="T37" s="29" t="s">
        <v>527</v>
      </c>
      <c r="U37" s="29"/>
      <c r="V37" s="26" t="s">
        <v>158</v>
      </c>
      <c r="W37" s="26" t="s">
        <v>141</v>
      </c>
      <c r="X37" s="26" t="s">
        <v>141</v>
      </c>
      <c r="Y37" s="26">
        <v>1971.0</v>
      </c>
      <c r="Z37" s="28">
        <v>52.0</v>
      </c>
      <c r="AA37" s="26" t="s">
        <v>127</v>
      </c>
      <c r="AB37" s="30">
        <v>1900.0</v>
      </c>
      <c r="AC37" s="30">
        <v>1900.0</v>
      </c>
      <c r="AD37" s="31" t="s">
        <v>127</v>
      </c>
      <c r="AE37" s="31" t="s">
        <v>127</v>
      </c>
      <c r="AF37" s="31">
        <v>2043.9999999999998</v>
      </c>
      <c r="AG37" s="40">
        <f>5.6*365</f>
        <v>2044</v>
      </c>
      <c r="AH37" s="31" t="s">
        <v>127</v>
      </c>
      <c r="AI37" s="31" t="s">
        <v>127</v>
      </c>
      <c r="AJ37" s="31">
        <v>2432.0</v>
      </c>
      <c r="AK37" s="31">
        <v>945.0</v>
      </c>
      <c r="AL37" s="31" t="s">
        <v>127</v>
      </c>
      <c r="AM37" s="26" t="s">
        <v>159</v>
      </c>
      <c r="AN37" s="26" t="s">
        <v>528</v>
      </c>
      <c r="AO37" s="26" t="s">
        <v>141</v>
      </c>
      <c r="AP37" s="31">
        <v>2237.0</v>
      </c>
      <c r="AQ37" s="26" t="s">
        <v>327</v>
      </c>
      <c r="AR37" s="26" t="s">
        <v>127</v>
      </c>
      <c r="AS37" s="26" t="s">
        <v>127</v>
      </c>
      <c r="AT37" s="26" t="s">
        <v>161</v>
      </c>
      <c r="AU37" s="32" t="s">
        <v>263</v>
      </c>
      <c r="AV37" s="26" t="s">
        <v>529</v>
      </c>
      <c r="AW37" s="28"/>
      <c r="AX37" s="28"/>
      <c r="AY37" s="28"/>
    </row>
    <row r="38" ht="15.75" customHeight="1">
      <c r="A38" s="26" t="s">
        <v>530</v>
      </c>
      <c r="B38" s="26" t="s">
        <v>531</v>
      </c>
      <c r="C38" s="28"/>
      <c r="D38" s="26" t="s">
        <v>522</v>
      </c>
      <c r="E38" s="26"/>
      <c r="F38" s="26" t="s">
        <v>127</v>
      </c>
      <c r="G38" s="28"/>
      <c r="H38" s="26" t="s">
        <v>499</v>
      </c>
      <c r="I38" s="26" t="s">
        <v>500</v>
      </c>
      <c r="J38" s="26" t="s">
        <v>501</v>
      </c>
      <c r="K38" s="26">
        <v>4.295888528E9</v>
      </c>
      <c r="L38" s="26" t="s">
        <v>523</v>
      </c>
      <c r="M38" s="26" t="s">
        <v>524</v>
      </c>
      <c r="N38" s="26" t="s">
        <v>525</v>
      </c>
      <c r="O38" s="28" t="s">
        <v>505</v>
      </c>
      <c r="P38" s="26" t="s">
        <v>135</v>
      </c>
      <c r="Q38" s="26"/>
      <c r="R38" s="26" t="s">
        <v>526</v>
      </c>
      <c r="S38" s="28" t="s">
        <v>156</v>
      </c>
      <c r="T38" s="29" t="s">
        <v>527</v>
      </c>
      <c r="U38" s="29"/>
      <c r="V38" s="26" t="s">
        <v>189</v>
      </c>
      <c r="W38" s="26">
        <v>2021.0</v>
      </c>
      <c r="X38" s="26" t="s">
        <v>141</v>
      </c>
      <c r="Y38" s="26">
        <v>2034.0</v>
      </c>
      <c r="Z38" s="28">
        <v>-11.0</v>
      </c>
      <c r="AA38" s="26" t="s">
        <v>127</v>
      </c>
      <c r="AB38" s="30">
        <v>1900.0</v>
      </c>
      <c r="AC38" s="31" t="s">
        <v>127</v>
      </c>
      <c r="AD38" s="31">
        <v>1900.0</v>
      </c>
      <c r="AE38" s="31" t="s">
        <v>127</v>
      </c>
      <c r="AF38" s="31" t="s">
        <v>127</v>
      </c>
      <c r="AG38" s="40" t="s">
        <v>127</v>
      </c>
      <c r="AH38" s="31" t="s">
        <v>127</v>
      </c>
      <c r="AI38" s="31" t="s">
        <v>127</v>
      </c>
      <c r="AJ38" s="31" t="s">
        <v>141</v>
      </c>
      <c r="AK38" s="31" t="s">
        <v>127</v>
      </c>
      <c r="AL38" s="31" t="s">
        <v>127</v>
      </c>
      <c r="AM38" s="26" t="s">
        <v>159</v>
      </c>
      <c r="AN38" s="26" t="s">
        <v>528</v>
      </c>
      <c r="AO38" s="26" t="s">
        <v>141</v>
      </c>
      <c r="AP38" s="31">
        <v>2237.0</v>
      </c>
      <c r="AQ38" s="26" t="s">
        <v>327</v>
      </c>
      <c r="AR38" s="26" t="s">
        <v>127</v>
      </c>
      <c r="AS38" s="26" t="s">
        <v>127</v>
      </c>
      <c r="AT38" s="26" t="s">
        <v>161</v>
      </c>
      <c r="AU38" s="32" t="s">
        <v>263</v>
      </c>
      <c r="AV38" s="26" t="s">
        <v>529</v>
      </c>
      <c r="AW38" s="28"/>
      <c r="AX38" s="28"/>
      <c r="AY38" s="28"/>
    </row>
    <row r="39" ht="15.75" customHeight="1">
      <c r="A39" s="26" t="s">
        <v>532</v>
      </c>
      <c r="B39" s="26" t="s">
        <v>533</v>
      </c>
      <c r="C39" s="28"/>
      <c r="D39" s="26" t="s">
        <v>522</v>
      </c>
      <c r="E39" s="26"/>
      <c r="F39" s="26" t="s">
        <v>127</v>
      </c>
      <c r="G39" s="28"/>
      <c r="H39" s="26" t="s">
        <v>499</v>
      </c>
      <c r="I39" s="26" t="s">
        <v>500</v>
      </c>
      <c r="J39" s="26" t="s">
        <v>501</v>
      </c>
      <c r="K39" s="26">
        <v>4.295888528E9</v>
      </c>
      <c r="L39" s="26" t="s">
        <v>523</v>
      </c>
      <c r="M39" s="26" t="s">
        <v>524</v>
      </c>
      <c r="N39" s="26" t="s">
        <v>525</v>
      </c>
      <c r="O39" s="28" t="s">
        <v>505</v>
      </c>
      <c r="P39" s="26" t="s">
        <v>135</v>
      </c>
      <c r="Q39" s="26"/>
      <c r="R39" s="26" t="s">
        <v>526</v>
      </c>
      <c r="S39" s="28" t="s">
        <v>156</v>
      </c>
      <c r="T39" s="29" t="s">
        <v>527</v>
      </c>
      <c r="U39" s="29"/>
      <c r="V39" s="26" t="s">
        <v>261</v>
      </c>
      <c r="W39" s="26" t="s">
        <v>127</v>
      </c>
      <c r="X39" s="26" t="s">
        <v>127</v>
      </c>
      <c r="Y39" s="26" t="s">
        <v>127</v>
      </c>
      <c r="Z39" s="28" t="s">
        <v>127</v>
      </c>
      <c r="AA39" s="26">
        <v>2034.0</v>
      </c>
      <c r="AB39" s="30">
        <v>1900.0</v>
      </c>
      <c r="AC39" s="31">
        <v>1900.0</v>
      </c>
      <c r="AD39" s="31" t="s">
        <v>127</v>
      </c>
      <c r="AE39" s="31" t="s">
        <v>127</v>
      </c>
      <c r="AF39" s="31">
        <v>2044.0</v>
      </c>
      <c r="AG39" s="40">
        <v>2044.0</v>
      </c>
      <c r="AH39" s="31" t="s">
        <v>127</v>
      </c>
      <c r="AI39" s="31" t="s">
        <v>127</v>
      </c>
      <c r="AJ39" s="31" t="s">
        <v>141</v>
      </c>
      <c r="AK39" s="31" t="s">
        <v>141</v>
      </c>
      <c r="AL39" s="31" t="s">
        <v>127</v>
      </c>
      <c r="AM39" s="26" t="s">
        <v>159</v>
      </c>
      <c r="AN39" s="26" t="s">
        <v>528</v>
      </c>
      <c r="AO39" s="26" t="s">
        <v>141</v>
      </c>
      <c r="AP39" s="31">
        <v>2237.0</v>
      </c>
      <c r="AQ39" s="26" t="s">
        <v>327</v>
      </c>
      <c r="AR39" s="26" t="s">
        <v>127</v>
      </c>
      <c r="AS39" s="26" t="s">
        <v>127</v>
      </c>
      <c r="AT39" s="26" t="s">
        <v>161</v>
      </c>
      <c r="AU39" s="32" t="s">
        <v>263</v>
      </c>
      <c r="AV39" s="26" t="s">
        <v>529</v>
      </c>
      <c r="AW39" s="28"/>
      <c r="AX39" s="28"/>
      <c r="AY39" s="28"/>
    </row>
    <row r="40" ht="15.75" customHeight="1">
      <c r="A40" s="26" t="s">
        <v>534</v>
      </c>
      <c r="B40" s="26" t="s">
        <v>535</v>
      </c>
      <c r="C40" s="28"/>
      <c r="D40" s="28"/>
      <c r="E40" s="28"/>
      <c r="F40" s="26" t="s">
        <v>173</v>
      </c>
      <c r="G40" s="26" t="s">
        <v>536</v>
      </c>
      <c r="H40" s="26" t="s">
        <v>537</v>
      </c>
      <c r="I40" s="26" t="s">
        <v>538</v>
      </c>
      <c r="J40" s="26" t="s">
        <v>539</v>
      </c>
      <c r="K40" s="26">
        <v>4.296772877E9</v>
      </c>
      <c r="L40" s="26" t="s">
        <v>540</v>
      </c>
      <c r="M40" s="26" t="s">
        <v>541</v>
      </c>
      <c r="N40" s="26" t="s">
        <v>542</v>
      </c>
      <c r="O40" s="28" t="s">
        <v>505</v>
      </c>
      <c r="P40" s="26" t="s">
        <v>135</v>
      </c>
      <c r="Q40" s="26"/>
      <c r="R40" s="26" t="s">
        <v>543</v>
      </c>
      <c r="S40" s="26" t="s">
        <v>156</v>
      </c>
      <c r="T40" s="29" t="s">
        <v>544</v>
      </c>
      <c r="U40" s="29"/>
      <c r="V40" s="26" t="s">
        <v>158</v>
      </c>
      <c r="W40" s="26" t="s">
        <v>141</v>
      </c>
      <c r="X40" s="26" t="s">
        <v>141</v>
      </c>
      <c r="Y40" s="26">
        <v>1966.0</v>
      </c>
      <c r="Z40" s="28">
        <v>57.0</v>
      </c>
      <c r="AA40" s="26" t="s">
        <v>127</v>
      </c>
      <c r="AB40" s="30">
        <v>750.0</v>
      </c>
      <c r="AC40" s="31" t="s">
        <v>127</v>
      </c>
      <c r="AD40" s="31">
        <v>750.0</v>
      </c>
      <c r="AE40" s="31" t="s">
        <v>127</v>
      </c>
      <c r="AF40" s="31" t="s">
        <v>127</v>
      </c>
      <c r="AG40" s="30" t="s">
        <v>127</v>
      </c>
      <c r="AH40" s="31" t="s">
        <v>127</v>
      </c>
      <c r="AI40" s="31" t="s">
        <v>127</v>
      </c>
      <c r="AJ40" s="31" t="s">
        <v>127</v>
      </c>
      <c r="AK40" s="31" t="s">
        <v>127</v>
      </c>
      <c r="AL40" s="31" t="s">
        <v>127</v>
      </c>
      <c r="AM40" s="26" t="s">
        <v>159</v>
      </c>
      <c r="AN40" s="26" t="s">
        <v>545</v>
      </c>
      <c r="AO40" s="26" t="s">
        <v>141</v>
      </c>
      <c r="AP40" s="31">
        <v>207.0</v>
      </c>
      <c r="AQ40" s="26" t="s">
        <v>141</v>
      </c>
      <c r="AR40" s="26" t="s">
        <v>141</v>
      </c>
      <c r="AS40" s="26" t="s">
        <v>127</v>
      </c>
      <c r="AT40" s="26" t="s">
        <v>142</v>
      </c>
      <c r="AU40" s="32" t="s">
        <v>31</v>
      </c>
      <c r="AV40" s="26" t="s">
        <v>143</v>
      </c>
      <c r="AW40" s="28"/>
      <c r="AX40" s="28"/>
      <c r="AY40" s="28"/>
    </row>
    <row r="41" ht="15.75" customHeight="1">
      <c r="A41" s="26" t="s">
        <v>546</v>
      </c>
      <c r="B41" s="26" t="s">
        <v>547</v>
      </c>
      <c r="C41" s="28"/>
      <c r="D41" s="28"/>
      <c r="E41" s="28"/>
      <c r="F41" s="26" t="s">
        <v>127</v>
      </c>
      <c r="G41" s="28"/>
      <c r="H41" s="26" t="s">
        <v>499</v>
      </c>
      <c r="I41" s="26" t="s">
        <v>500</v>
      </c>
      <c r="J41" s="26" t="s">
        <v>501</v>
      </c>
      <c r="K41" s="26">
        <v>4.295888528E9</v>
      </c>
      <c r="L41" s="26" t="s">
        <v>548</v>
      </c>
      <c r="M41" s="26" t="s">
        <v>549</v>
      </c>
      <c r="N41" s="26" t="s">
        <v>550</v>
      </c>
      <c r="O41" s="28" t="s">
        <v>505</v>
      </c>
      <c r="P41" s="26" t="s">
        <v>135</v>
      </c>
      <c r="Q41" s="26"/>
      <c r="R41" s="26" t="s">
        <v>551</v>
      </c>
      <c r="S41" s="28" t="s">
        <v>156</v>
      </c>
      <c r="T41" s="26" t="s">
        <v>552</v>
      </c>
      <c r="U41" s="29"/>
      <c r="V41" s="26" t="s">
        <v>553</v>
      </c>
      <c r="W41" s="26" t="s">
        <v>141</v>
      </c>
      <c r="X41" s="26" t="s">
        <v>141</v>
      </c>
      <c r="Y41" s="26">
        <v>1998.0</v>
      </c>
      <c r="Z41" s="28">
        <v>25.0</v>
      </c>
      <c r="AA41" s="26">
        <v>2020.0</v>
      </c>
      <c r="AB41" s="30">
        <v>1200.0</v>
      </c>
      <c r="AC41" s="31" t="s">
        <v>127</v>
      </c>
      <c r="AD41" s="30">
        <v>1200.0</v>
      </c>
      <c r="AE41" s="31" t="s">
        <v>127</v>
      </c>
      <c r="AF41" s="31">
        <v>1560.0</v>
      </c>
      <c r="AG41" s="40">
        <v>760.0</v>
      </c>
      <c r="AH41" s="31">
        <v>800.0</v>
      </c>
      <c r="AI41" s="31" t="s">
        <v>127</v>
      </c>
      <c r="AJ41" s="31" t="s">
        <v>127</v>
      </c>
      <c r="AK41" s="31" t="s">
        <v>127</v>
      </c>
      <c r="AL41" s="31" t="s">
        <v>141</v>
      </c>
      <c r="AM41" s="26" t="s">
        <v>159</v>
      </c>
      <c r="AN41" s="26" t="s">
        <v>554</v>
      </c>
      <c r="AO41" s="26" t="s">
        <v>141</v>
      </c>
      <c r="AP41" s="31">
        <v>568.0</v>
      </c>
      <c r="AQ41" s="26" t="s">
        <v>327</v>
      </c>
      <c r="AR41" s="26" t="s">
        <v>127</v>
      </c>
      <c r="AS41" s="26" t="s">
        <v>127</v>
      </c>
      <c r="AT41" s="26" t="s">
        <v>509</v>
      </c>
      <c r="AU41" s="32" t="s">
        <v>555</v>
      </c>
      <c r="AV41" s="26" t="s">
        <v>556</v>
      </c>
      <c r="AW41" s="26" t="s">
        <v>557</v>
      </c>
      <c r="AX41" s="28"/>
      <c r="AY41" s="28"/>
    </row>
    <row r="42" ht="15.75" customHeight="1">
      <c r="A42" s="26" t="s">
        <v>558</v>
      </c>
      <c r="B42" s="26" t="s">
        <v>559</v>
      </c>
      <c r="C42" s="28"/>
      <c r="D42" s="28"/>
      <c r="E42" s="28"/>
      <c r="F42" s="26" t="s">
        <v>127</v>
      </c>
      <c r="G42" s="28"/>
      <c r="H42" s="26" t="s">
        <v>499</v>
      </c>
      <c r="I42" s="26" t="s">
        <v>500</v>
      </c>
      <c r="J42" s="26" t="s">
        <v>501</v>
      </c>
      <c r="K42" s="26">
        <v>4.295888528E9</v>
      </c>
      <c r="L42" s="26" t="s">
        <v>548</v>
      </c>
      <c r="M42" s="26" t="s">
        <v>549</v>
      </c>
      <c r="N42" s="26" t="s">
        <v>550</v>
      </c>
      <c r="O42" s="28" t="s">
        <v>505</v>
      </c>
      <c r="P42" s="26" t="s">
        <v>135</v>
      </c>
      <c r="Q42" s="26"/>
      <c r="R42" s="26" t="s">
        <v>551</v>
      </c>
      <c r="S42" s="28" t="s">
        <v>156</v>
      </c>
      <c r="T42" s="26" t="s">
        <v>552</v>
      </c>
      <c r="U42" s="29"/>
      <c r="V42" s="26" t="s">
        <v>261</v>
      </c>
      <c r="W42" s="26" t="s">
        <v>127</v>
      </c>
      <c r="X42" s="26" t="s">
        <v>127</v>
      </c>
      <c r="Y42" s="26" t="s">
        <v>127</v>
      </c>
      <c r="Z42" s="28" t="s">
        <v>127</v>
      </c>
      <c r="AA42" s="26" t="s">
        <v>141</v>
      </c>
      <c r="AB42" s="30" t="s">
        <v>468</v>
      </c>
      <c r="AC42" s="31" t="s">
        <v>127</v>
      </c>
      <c r="AD42" s="31" t="s">
        <v>468</v>
      </c>
      <c r="AE42" s="31" t="s">
        <v>127</v>
      </c>
      <c r="AF42" s="31" t="s">
        <v>468</v>
      </c>
      <c r="AG42" s="40" t="s">
        <v>468</v>
      </c>
      <c r="AH42" s="31" t="s">
        <v>127</v>
      </c>
      <c r="AI42" s="31" t="s">
        <v>127</v>
      </c>
      <c r="AJ42" s="31" t="s">
        <v>127</v>
      </c>
      <c r="AK42" s="31" t="s">
        <v>127</v>
      </c>
      <c r="AL42" s="31" t="s">
        <v>141</v>
      </c>
      <c r="AM42" s="26" t="s">
        <v>159</v>
      </c>
      <c r="AN42" s="26" t="s">
        <v>554</v>
      </c>
      <c r="AO42" s="26" t="s">
        <v>141</v>
      </c>
      <c r="AP42" s="31" t="s">
        <v>141</v>
      </c>
      <c r="AQ42" s="26" t="s">
        <v>127</v>
      </c>
      <c r="AR42" s="26" t="s">
        <v>127</v>
      </c>
      <c r="AS42" s="26" t="s">
        <v>127</v>
      </c>
      <c r="AT42" s="26" t="s">
        <v>161</v>
      </c>
      <c r="AU42" s="26" t="s">
        <v>25</v>
      </c>
      <c r="AV42" s="26" t="s">
        <v>560</v>
      </c>
      <c r="AW42" s="26"/>
      <c r="AX42" s="28"/>
      <c r="AY42" s="28"/>
    </row>
    <row r="43" ht="15.75" customHeight="1">
      <c r="A43" s="26" t="s">
        <v>561</v>
      </c>
      <c r="B43" s="26" t="s">
        <v>562</v>
      </c>
      <c r="C43" s="26"/>
      <c r="D43" s="26"/>
      <c r="E43" s="26"/>
      <c r="F43" s="26" t="s">
        <v>127</v>
      </c>
      <c r="G43" s="28"/>
      <c r="H43" s="26" t="s">
        <v>563</v>
      </c>
      <c r="I43" s="26" t="s">
        <v>564</v>
      </c>
      <c r="J43" s="26" t="s">
        <v>565</v>
      </c>
      <c r="K43" s="37" t="s">
        <v>566</v>
      </c>
      <c r="L43" s="26" t="s">
        <v>567</v>
      </c>
      <c r="M43" s="26" t="s">
        <v>568</v>
      </c>
      <c r="N43" s="26" t="s">
        <v>569</v>
      </c>
      <c r="O43" s="26" t="s">
        <v>570</v>
      </c>
      <c r="P43" s="26" t="s">
        <v>135</v>
      </c>
      <c r="Q43" s="26"/>
      <c r="R43" s="26" t="s">
        <v>571</v>
      </c>
      <c r="S43" s="26" t="s">
        <v>137</v>
      </c>
      <c r="T43" s="29"/>
      <c r="U43" s="26"/>
      <c r="V43" s="26" t="s">
        <v>158</v>
      </c>
      <c r="W43" s="26" t="s">
        <v>141</v>
      </c>
      <c r="X43" s="26" t="s">
        <v>141</v>
      </c>
      <c r="Y43" s="26">
        <v>2000.0</v>
      </c>
      <c r="Z43" s="28">
        <v>23.0</v>
      </c>
      <c r="AA43" s="26" t="s">
        <v>127</v>
      </c>
      <c r="AB43" s="30">
        <v>450.0</v>
      </c>
      <c r="AC43" s="31" t="s">
        <v>127</v>
      </c>
      <c r="AD43" s="31">
        <v>450.0</v>
      </c>
      <c r="AE43" s="31" t="s">
        <v>127</v>
      </c>
      <c r="AF43" s="31" t="s">
        <v>127</v>
      </c>
      <c r="AG43" s="31" t="s">
        <v>127</v>
      </c>
      <c r="AH43" s="31" t="s">
        <v>127</v>
      </c>
      <c r="AI43" s="31" t="s">
        <v>141</v>
      </c>
      <c r="AJ43" s="31" t="s">
        <v>141</v>
      </c>
      <c r="AK43" s="31" t="s">
        <v>127</v>
      </c>
      <c r="AL43" s="31" t="s">
        <v>141</v>
      </c>
      <c r="AM43" s="26" t="s">
        <v>141</v>
      </c>
      <c r="AN43" s="26" t="s">
        <v>141</v>
      </c>
      <c r="AO43" s="26" t="s">
        <v>141</v>
      </c>
      <c r="AP43" s="26">
        <v>3000.0</v>
      </c>
      <c r="AQ43" s="26" t="s">
        <v>141</v>
      </c>
      <c r="AR43" s="26" t="s">
        <v>141</v>
      </c>
      <c r="AS43" s="26" t="s">
        <v>127</v>
      </c>
      <c r="AT43" s="26" t="s">
        <v>142</v>
      </c>
      <c r="AU43" s="26" t="s">
        <v>31</v>
      </c>
      <c r="AV43" s="26" t="s">
        <v>143</v>
      </c>
      <c r="AW43" s="28"/>
      <c r="AX43" s="28"/>
      <c r="AY43" s="28"/>
    </row>
    <row r="44" ht="15.75" customHeight="1">
      <c r="A44" s="26" t="s">
        <v>572</v>
      </c>
      <c r="B44" s="26" t="s">
        <v>573</v>
      </c>
      <c r="C44" s="26"/>
      <c r="D44" s="26"/>
      <c r="E44" s="26"/>
      <c r="F44" s="26" t="s">
        <v>127</v>
      </c>
      <c r="G44" s="28"/>
      <c r="H44" s="26" t="s">
        <v>563</v>
      </c>
      <c r="I44" s="26" t="s">
        <v>564</v>
      </c>
      <c r="J44" s="26" t="s">
        <v>565</v>
      </c>
      <c r="K44" s="37" t="s">
        <v>566</v>
      </c>
      <c r="L44" s="26" t="s">
        <v>567</v>
      </c>
      <c r="M44" s="26" t="s">
        <v>568</v>
      </c>
      <c r="N44" s="26" t="s">
        <v>569</v>
      </c>
      <c r="O44" s="26" t="s">
        <v>570</v>
      </c>
      <c r="P44" s="26" t="s">
        <v>135</v>
      </c>
      <c r="Q44" s="26"/>
      <c r="R44" s="26" t="s">
        <v>571</v>
      </c>
      <c r="S44" s="26" t="s">
        <v>137</v>
      </c>
      <c r="T44" s="29"/>
      <c r="U44" s="26"/>
      <c r="V44" s="26" t="s">
        <v>158</v>
      </c>
      <c r="W44" s="26" t="s">
        <v>141</v>
      </c>
      <c r="X44" s="26" t="s">
        <v>141</v>
      </c>
      <c r="Y44" s="26">
        <v>2022.0</v>
      </c>
      <c r="Z44" s="28">
        <v>1.0</v>
      </c>
      <c r="AA44" s="26" t="s">
        <v>127</v>
      </c>
      <c r="AB44" s="30" t="s">
        <v>127</v>
      </c>
      <c r="AC44" s="31" t="s">
        <v>127</v>
      </c>
      <c r="AD44" s="31" t="s">
        <v>127</v>
      </c>
      <c r="AE44" s="31" t="s">
        <v>127</v>
      </c>
      <c r="AF44" s="31">
        <v>1200.0</v>
      </c>
      <c r="AG44" s="31" t="s">
        <v>127</v>
      </c>
      <c r="AH44" s="31">
        <v>1200.0</v>
      </c>
      <c r="AI44" s="31" t="s">
        <v>141</v>
      </c>
      <c r="AJ44" s="31" t="s">
        <v>141</v>
      </c>
      <c r="AK44" s="31" t="s">
        <v>127</v>
      </c>
      <c r="AL44" s="31" t="s">
        <v>141</v>
      </c>
      <c r="AM44" s="26" t="s">
        <v>141</v>
      </c>
      <c r="AN44" s="26" t="s">
        <v>141</v>
      </c>
      <c r="AO44" s="26" t="s">
        <v>141</v>
      </c>
      <c r="AP44" s="26">
        <v>3000.0</v>
      </c>
      <c r="AQ44" s="26" t="s">
        <v>141</v>
      </c>
      <c r="AR44" s="26" t="s">
        <v>141</v>
      </c>
      <c r="AS44" s="26" t="s">
        <v>127</v>
      </c>
      <c r="AT44" s="26" t="s">
        <v>167</v>
      </c>
      <c r="AU44" s="26" t="s">
        <v>29</v>
      </c>
      <c r="AV44" s="26" t="s">
        <v>574</v>
      </c>
      <c r="AW44" s="28"/>
      <c r="AX44" s="28"/>
      <c r="AY44" s="28"/>
    </row>
    <row r="45" ht="15.75" customHeight="1">
      <c r="A45" s="26" t="s">
        <v>575</v>
      </c>
      <c r="B45" s="26" t="s">
        <v>576</v>
      </c>
      <c r="C45" s="28"/>
      <c r="D45" s="26"/>
      <c r="E45" s="26"/>
      <c r="F45" s="26" t="s">
        <v>127</v>
      </c>
      <c r="G45" s="26"/>
      <c r="H45" s="26" t="s">
        <v>577</v>
      </c>
      <c r="I45" s="26" t="s">
        <v>578</v>
      </c>
      <c r="J45" s="26" t="s">
        <v>579</v>
      </c>
      <c r="K45" s="37" t="s">
        <v>580</v>
      </c>
      <c r="L45" s="26" t="s">
        <v>581</v>
      </c>
      <c r="M45" s="26" t="s">
        <v>582</v>
      </c>
      <c r="N45" s="26" t="s">
        <v>583</v>
      </c>
      <c r="O45" s="26" t="s">
        <v>584</v>
      </c>
      <c r="P45" s="26" t="s">
        <v>135</v>
      </c>
      <c r="Q45" s="26"/>
      <c r="R45" s="26" t="s">
        <v>585</v>
      </c>
      <c r="S45" s="26" t="s">
        <v>137</v>
      </c>
      <c r="T45" s="26"/>
      <c r="U45" s="29"/>
      <c r="V45" s="26" t="s">
        <v>139</v>
      </c>
      <c r="W45" s="26">
        <v>2018.0</v>
      </c>
      <c r="X45" s="26">
        <v>2021.0</v>
      </c>
      <c r="Y45" s="26">
        <v>2023.0</v>
      </c>
      <c r="Z45" s="28">
        <v>0.0</v>
      </c>
      <c r="AA45" s="26" t="s">
        <v>127</v>
      </c>
      <c r="AB45" s="30">
        <v>1200.0</v>
      </c>
      <c r="AC45" s="31" t="s">
        <v>127</v>
      </c>
      <c r="AD45" s="31">
        <v>1200.0</v>
      </c>
      <c r="AE45" s="31" t="s">
        <v>127</v>
      </c>
      <c r="AF45" s="31" t="s">
        <v>468</v>
      </c>
      <c r="AG45" s="31" t="s">
        <v>468</v>
      </c>
      <c r="AH45" s="31" t="s">
        <v>141</v>
      </c>
      <c r="AI45" s="31" t="s">
        <v>141</v>
      </c>
      <c r="AJ45" s="31" t="s">
        <v>141</v>
      </c>
      <c r="AK45" s="31" t="s">
        <v>127</v>
      </c>
      <c r="AL45" s="31" t="s">
        <v>141</v>
      </c>
      <c r="AM45" s="26" t="s">
        <v>141</v>
      </c>
      <c r="AN45" s="26" t="s">
        <v>141</v>
      </c>
      <c r="AO45" s="26" t="s">
        <v>141</v>
      </c>
      <c r="AP45" s="31">
        <v>500.0</v>
      </c>
      <c r="AQ45" s="26" t="s">
        <v>127</v>
      </c>
      <c r="AR45" s="26" t="s">
        <v>127</v>
      </c>
      <c r="AS45" s="26" t="s">
        <v>127</v>
      </c>
      <c r="AT45" s="26" t="s">
        <v>142</v>
      </c>
      <c r="AU45" s="32" t="s">
        <v>31</v>
      </c>
      <c r="AV45" s="26" t="s">
        <v>143</v>
      </c>
      <c r="AW45" s="26" t="s">
        <v>586</v>
      </c>
      <c r="AX45" s="28"/>
      <c r="AY45" s="28"/>
    </row>
    <row r="46" ht="15.75" customHeight="1">
      <c r="A46" s="26" t="s">
        <v>587</v>
      </c>
      <c r="B46" s="26" t="s">
        <v>588</v>
      </c>
      <c r="C46" s="28"/>
      <c r="D46" s="26"/>
      <c r="E46" s="26"/>
      <c r="F46" s="26" t="s">
        <v>127</v>
      </c>
      <c r="G46" s="26"/>
      <c r="H46" s="26" t="s">
        <v>577</v>
      </c>
      <c r="I46" s="26" t="s">
        <v>578</v>
      </c>
      <c r="J46" s="26" t="s">
        <v>579</v>
      </c>
      <c r="K46" s="37" t="s">
        <v>580</v>
      </c>
      <c r="L46" s="26" t="s">
        <v>581</v>
      </c>
      <c r="M46" s="26" t="s">
        <v>582</v>
      </c>
      <c r="N46" s="26" t="s">
        <v>583</v>
      </c>
      <c r="O46" s="26" t="s">
        <v>584</v>
      </c>
      <c r="P46" s="26" t="s">
        <v>135</v>
      </c>
      <c r="Q46" s="26"/>
      <c r="R46" s="26" t="s">
        <v>585</v>
      </c>
      <c r="S46" s="26" t="s">
        <v>137</v>
      </c>
      <c r="T46" s="26"/>
      <c r="U46" s="29"/>
      <c r="V46" s="35" t="s">
        <v>189</v>
      </c>
      <c r="W46" s="26">
        <v>2018.0</v>
      </c>
      <c r="X46" s="26">
        <v>2021.0</v>
      </c>
      <c r="Y46" s="26" t="s">
        <v>141</v>
      </c>
      <c r="Z46" s="28" t="s">
        <v>141</v>
      </c>
      <c r="AA46" s="26" t="s">
        <v>127</v>
      </c>
      <c r="AB46" s="30">
        <v>1000.0</v>
      </c>
      <c r="AC46" s="31" t="s">
        <v>127</v>
      </c>
      <c r="AD46" s="31">
        <v>1000.0</v>
      </c>
      <c r="AE46" s="31" t="s">
        <v>127</v>
      </c>
      <c r="AF46" s="31" t="s">
        <v>468</v>
      </c>
      <c r="AG46" s="31" t="s">
        <v>141</v>
      </c>
      <c r="AH46" s="31" t="s">
        <v>141</v>
      </c>
      <c r="AI46" s="31" t="s">
        <v>141</v>
      </c>
      <c r="AJ46" s="31" t="s">
        <v>141</v>
      </c>
      <c r="AK46" s="31" t="s">
        <v>127</v>
      </c>
      <c r="AL46" s="31" t="s">
        <v>141</v>
      </c>
      <c r="AM46" s="26" t="s">
        <v>141</v>
      </c>
      <c r="AN46" s="26" t="s">
        <v>141</v>
      </c>
      <c r="AO46" s="26" t="s">
        <v>141</v>
      </c>
      <c r="AP46" s="31">
        <f>6000-500</f>
        <v>5500</v>
      </c>
      <c r="AQ46" s="26" t="s">
        <v>127</v>
      </c>
      <c r="AR46" s="26" t="s">
        <v>127</v>
      </c>
      <c r="AS46" s="26" t="s">
        <v>127</v>
      </c>
      <c r="AT46" s="26" t="s">
        <v>142</v>
      </c>
      <c r="AU46" s="32" t="s">
        <v>31</v>
      </c>
      <c r="AV46" s="26" t="s">
        <v>143</v>
      </c>
      <c r="AW46" s="28"/>
      <c r="AX46" s="28"/>
      <c r="AY46" s="28"/>
    </row>
    <row r="47" ht="15.75" customHeight="1">
      <c r="A47" s="26" t="s">
        <v>589</v>
      </c>
      <c r="B47" s="26" t="s">
        <v>590</v>
      </c>
      <c r="C47" s="28"/>
      <c r="D47" s="28" t="s">
        <v>591</v>
      </c>
      <c r="E47" s="28"/>
      <c r="F47" s="26" t="s">
        <v>127</v>
      </c>
      <c r="G47" s="28"/>
      <c r="H47" s="26" t="s">
        <v>592</v>
      </c>
      <c r="I47" s="26" t="s">
        <v>593</v>
      </c>
      <c r="J47" s="28" t="s">
        <v>594</v>
      </c>
      <c r="K47" s="26">
        <v>4.295858761E9</v>
      </c>
      <c r="L47" s="28" t="s">
        <v>595</v>
      </c>
      <c r="M47" s="26" t="s">
        <v>596</v>
      </c>
      <c r="N47" s="26" t="s">
        <v>597</v>
      </c>
      <c r="O47" s="28" t="s">
        <v>598</v>
      </c>
      <c r="P47" s="26" t="s">
        <v>599</v>
      </c>
      <c r="Q47" s="28"/>
      <c r="R47" s="28" t="s">
        <v>600</v>
      </c>
      <c r="S47" s="28" t="s">
        <v>156</v>
      </c>
      <c r="T47" s="28" t="s">
        <v>601</v>
      </c>
      <c r="U47" s="28"/>
      <c r="V47" s="26" t="s">
        <v>158</v>
      </c>
      <c r="W47" s="26" t="s">
        <v>141</v>
      </c>
      <c r="X47" s="26" t="s">
        <v>141</v>
      </c>
      <c r="Y47" s="28">
        <v>1928.0</v>
      </c>
      <c r="Z47" s="28">
        <v>95.0</v>
      </c>
      <c r="AA47" s="26" t="s">
        <v>127</v>
      </c>
      <c r="AB47" s="30">
        <v>3200.0</v>
      </c>
      <c r="AC47" s="31">
        <v>3200.0</v>
      </c>
      <c r="AD47" s="31" t="s">
        <v>127</v>
      </c>
      <c r="AE47" s="31" t="s">
        <v>127</v>
      </c>
      <c r="AF47" s="31">
        <v>3000.0</v>
      </c>
      <c r="AG47" s="36">
        <v>3000.0</v>
      </c>
      <c r="AH47" s="31" t="s">
        <v>127</v>
      </c>
      <c r="AI47" s="31" t="s">
        <v>127</v>
      </c>
      <c r="AJ47" s="31" t="s">
        <v>468</v>
      </c>
      <c r="AK47" s="31" t="s">
        <v>468</v>
      </c>
      <c r="AL47" s="31" t="s">
        <v>127</v>
      </c>
      <c r="AM47" s="26" t="s">
        <v>159</v>
      </c>
      <c r="AN47" s="28" t="s">
        <v>602</v>
      </c>
      <c r="AO47" s="26" t="s">
        <v>246</v>
      </c>
      <c r="AP47" s="31">
        <v>3000.0</v>
      </c>
      <c r="AQ47" s="26">
        <v>2021.0</v>
      </c>
      <c r="AR47" s="26" t="s">
        <v>127</v>
      </c>
      <c r="AS47" s="33">
        <v>44593.0</v>
      </c>
      <c r="AT47" s="26" t="s">
        <v>161</v>
      </c>
      <c r="AU47" s="32" t="s">
        <v>263</v>
      </c>
      <c r="AV47" s="26" t="s">
        <v>603</v>
      </c>
      <c r="AW47" s="28"/>
      <c r="AX47" s="28"/>
      <c r="AY47" s="28"/>
    </row>
    <row r="48" ht="15.75" customHeight="1">
      <c r="A48" s="32" t="s">
        <v>604</v>
      </c>
      <c r="B48" s="28" t="s">
        <v>605</v>
      </c>
      <c r="C48" s="28"/>
      <c r="D48" s="28" t="s">
        <v>606</v>
      </c>
      <c r="E48" s="28"/>
      <c r="F48" s="32" t="s">
        <v>127</v>
      </c>
      <c r="G48" s="28"/>
      <c r="H48" s="26" t="s">
        <v>607</v>
      </c>
      <c r="I48" s="26" t="s">
        <v>608</v>
      </c>
      <c r="J48" s="28" t="s">
        <v>609</v>
      </c>
      <c r="K48" s="28">
        <v>5.071167707E9</v>
      </c>
      <c r="L48" s="28" t="s">
        <v>610</v>
      </c>
      <c r="M48" s="32" t="s">
        <v>611</v>
      </c>
      <c r="N48" s="32" t="s">
        <v>597</v>
      </c>
      <c r="O48" s="41" t="s">
        <v>598</v>
      </c>
      <c r="P48" s="26" t="s">
        <v>599</v>
      </c>
      <c r="Q48" s="28"/>
      <c r="R48" s="28" t="s">
        <v>612</v>
      </c>
      <c r="S48" s="28" t="s">
        <v>156</v>
      </c>
      <c r="T48" s="28"/>
      <c r="U48" s="28"/>
      <c r="V48" s="32" t="s">
        <v>158</v>
      </c>
      <c r="W48" s="26" t="s">
        <v>141</v>
      </c>
      <c r="X48" s="26" t="s">
        <v>141</v>
      </c>
      <c r="Y48" s="28">
        <v>1982.0</v>
      </c>
      <c r="Z48" s="28">
        <v>41.0</v>
      </c>
      <c r="AA48" s="26" t="s">
        <v>127</v>
      </c>
      <c r="AB48" s="30">
        <v>750.0</v>
      </c>
      <c r="AC48" s="30" t="s">
        <v>127</v>
      </c>
      <c r="AD48" s="31">
        <v>750.0</v>
      </c>
      <c r="AE48" s="30" t="s">
        <v>127</v>
      </c>
      <c r="AF48" s="30" t="s">
        <v>127</v>
      </c>
      <c r="AG48" s="30" t="s">
        <v>127</v>
      </c>
      <c r="AH48" s="30" t="s">
        <v>127</v>
      </c>
      <c r="AI48" s="30" t="s">
        <v>127</v>
      </c>
      <c r="AJ48" s="30" t="s">
        <v>141</v>
      </c>
      <c r="AK48" s="30" t="s">
        <v>141</v>
      </c>
      <c r="AL48" s="30" t="s">
        <v>141</v>
      </c>
      <c r="AM48" s="26" t="s">
        <v>159</v>
      </c>
      <c r="AN48" s="28" t="s">
        <v>613</v>
      </c>
      <c r="AO48" s="26" t="s">
        <v>614</v>
      </c>
      <c r="AP48" s="30" t="s">
        <v>141</v>
      </c>
      <c r="AQ48" s="32">
        <v>2021.0</v>
      </c>
      <c r="AR48" s="32" t="s">
        <v>127</v>
      </c>
      <c r="AS48" s="26" t="s">
        <v>127</v>
      </c>
      <c r="AT48" s="32" t="s">
        <v>142</v>
      </c>
      <c r="AU48" s="32" t="s">
        <v>31</v>
      </c>
      <c r="AV48" s="32" t="s">
        <v>615</v>
      </c>
      <c r="AW48" s="28"/>
      <c r="AX48" s="28"/>
      <c r="AY48" s="28"/>
    </row>
    <row r="49" ht="15.75" customHeight="1">
      <c r="A49" s="26" t="s">
        <v>616</v>
      </c>
      <c r="B49" s="26" t="s">
        <v>617</v>
      </c>
      <c r="C49" s="28"/>
      <c r="D49" s="26" t="s">
        <v>618</v>
      </c>
      <c r="E49" s="28"/>
      <c r="F49" s="26" t="s">
        <v>127</v>
      </c>
      <c r="G49" s="28"/>
      <c r="H49" s="26" t="s">
        <v>607</v>
      </c>
      <c r="I49" s="26" t="s">
        <v>608</v>
      </c>
      <c r="J49" s="26" t="s">
        <v>619</v>
      </c>
      <c r="K49" s="26">
        <v>5.057811578E9</v>
      </c>
      <c r="L49" s="28" t="s">
        <v>620</v>
      </c>
      <c r="M49" s="26" t="s">
        <v>621</v>
      </c>
      <c r="N49" s="26" t="s">
        <v>622</v>
      </c>
      <c r="O49" s="28" t="s">
        <v>598</v>
      </c>
      <c r="P49" s="26" t="s">
        <v>599</v>
      </c>
      <c r="Q49" s="28"/>
      <c r="R49" s="28" t="s">
        <v>623</v>
      </c>
      <c r="S49" s="28" t="s">
        <v>156</v>
      </c>
      <c r="T49" s="26" t="s">
        <v>624</v>
      </c>
      <c r="U49" s="28"/>
      <c r="V49" s="26" t="s">
        <v>158</v>
      </c>
      <c r="W49" s="26" t="s">
        <v>141</v>
      </c>
      <c r="X49" s="26" t="s">
        <v>141</v>
      </c>
      <c r="Y49" s="26">
        <v>1941.0</v>
      </c>
      <c r="Z49" s="28">
        <v>82.0</v>
      </c>
      <c r="AA49" s="26" t="s">
        <v>127</v>
      </c>
      <c r="AB49" s="30">
        <v>1200.0</v>
      </c>
      <c r="AC49" s="31">
        <v>1200.0</v>
      </c>
      <c r="AD49" s="31" t="s">
        <v>127</v>
      </c>
      <c r="AE49" s="31" t="s">
        <v>127</v>
      </c>
      <c r="AF49" s="31">
        <v>1200.0</v>
      </c>
      <c r="AG49" s="31">
        <v>1200.0</v>
      </c>
      <c r="AH49" s="31" t="s">
        <v>127</v>
      </c>
      <c r="AI49" s="31" t="s">
        <v>127</v>
      </c>
      <c r="AJ49" s="31" t="s">
        <v>141</v>
      </c>
      <c r="AK49" s="31" t="s">
        <v>141</v>
      </c>
      <c r="AL49" s="31" t="s">
        <v>141</v>
      </c>
      <c r="AM49" s="26" t="s">
        <v>159</v>
      </c>
      <c r="AN49" s="28" t="s">
        <v>625</v>
      </c>
      <c r="AO49" s="26" t="s">
        <v>626</v>
      </c>
      <c r="AP49" s="31">
        <v>1500.0</v>
      </c>
      <c r="AQ49" s="26" t="s">
        <v>141</v>
      </c>
      <c r="AR49" s="26" t="s">
        <v>141</v>
      </c>
      <c r="AS49" s="26" t="s">
        <v>127</v>
      </c>
      <c r="AT49" s="26" t="s">
        <v>161</v>
      </c>
      <c r="AU49" s="26" t="s">
        <v>263</v>
      </c>
      <c r="AV49" s="26" t="s">
        <v>627</v>
      </c>
      <c r="AW49" s="28" t="s">
        <v>628</v>
      </c>
      <c r="AX49" s="28"/>
      <c r="AY49" s="28" t="s">
        <v>629</v>
      </c>
    </row>
    <row r="50" ht="15.75" customHeight="1">
      <c r="A50" s="32" t="s">
        <v>630</v>
      </c>
      <c r="B50" s="26" t="s">
        <v>631</v>
      </c>
      <c r="C50" s="28"/>
      <c r="D50" s="28" t="s">
        <v>618</v>
      </c>
      <c r="E50" s="28"/>
      <c r="F50" s="32" t="s">
        <v>127</v>
      </c>
      <c r="G50" s="28"/>
      <c r="H50" s="26" t="s">
        <v>607</v>
      </c>
      <c r="I50" s="26" t="s">
        <v>608</v>
      </c>
      <c r="J50" s="28" t="s">
        <v>619</v>
      </c>
      <c r="K50" s="28">
        <v>5.057811578E9</v>
      </c>
      <c r="L50" s="28" t="s">
        <v>620</v>
      </c>
      <c r="M50" s="32" t="s">
        <v>621</v>
      </c>
      <c r="N50" s="32" t="s">
        <v>622</v>
      </c>
      <c r="O50" s="41" t="s">
        <v>598</v>
      </c>
      <c r="P50" s="26" t="s">
        <v>599</v>
      </c>
      <c r="Q50" s="28"/>
      <c r="R50" s="28" t="s">
        <v>623</v>
      </c>
      <c r="S50" s="28" t="s">
        <v>156</v>
      </c>
      <c r="T50" s="28"/>
      <c r="U50" s="28"/>
      <c r="V50" s="26" t="s">
        <v>189</v>
      </c>
      <c r="W50" s="34">
        <v>43983.0</v>
      </c>
      <c r="X50" s="26">
        <v>2021.0</v>
      </c>
      <c r="Y50" s="26">
        <v>2030.0</v>
      </c>
      <c r="Z50" s="28">
        <v>-7.0</v>
      </c>
      <c r="AA50" s="26" t="s">
        <v>127</v>
      </c>
      <c r="AB50" s="30">
        <v>2400.0</v>
      </c>
      <c r="AC50" s="30" t="s">
        <v>127</v>
      </c>
      <c r="AD50" s="31">
        <v>2400.0</v>
      </c>
      <c r="AE50" s="30" t="s">
        <v>127</v>
      </c>
      <c r="AF50" s="30">
        <v>2400.0</v>
      </c>
      <c r="AG50" s="30" t="s">
        <v>127</v>
      </c>
      <c r="AH50" s="31">
        <v>2400.0</v>
      </c>
      <c r="AI50" s="30" t="s">
        <v>127</v>
      </c>
      <c r="AJ50" s="30" t="s">
        <v>141</v>
      </c>
      <c r="AK50" s="30" t="s">
        <v>127</v>
      </c>
      <c r="AL50" s="30" t="s">
        <v>141</v>
      </c>
      <c r="AM50" s="26" t="s">
        <v>127</v>
      </c>
      <c r="AN50" s="26" t="s">
        <v>127</v>
      </c>
      <c r="AO50" s="26" t="s">
        <v>127</v>
      </c>
      <c r="AP50" s="30" t="s">
        <v>141</v>
      </c>
      <c r="AQ50" s="32" t="s">
        <v>127</v>
      </c>
      <c r="AR50" s="32" t="s">
        <v>127</v>
      </c>
      <c r="AS50" s="26" t="s">
        <v>127</v>
      </c>
      <c r="AT50" s="26" t="s">
        <v>184</v>
      </c>
      <c r="AU50" s="26" t="s">
        <v>185</v>
      </c>
      <c r="AV50" s="26" t="s">
        <v>632</v>
      </c>
      <c r="AW50" s="28"/>
      <c r="AX50" s="28"/>
      <c r="AY50" s="28"/>
    </row>
    <row r="51" ht="15.75" customHeight="1">
      <c r="A51" s="32" t="s">
        <v>633</v>
      </c>
      <c r="B51" s="28" t="s">
        <v>634</v>
      </c>
      <c r="C51" s="28"/>
      <c r="D51" s="28" t="s">
        <v>635</v>
      </c>
      <c r="E51" s="28"/>
      <c r="F51" s="32" t="s">
        <v>127</v>
      </c>
      <c r="G51" s="28"/>
      <c r="H51" s="26" t="s">
        <v>607</v>
      </c>
      <c r="I51" s="26" t="s">
        <v>608</v>
      </c>
      <c r="J51" s="28" t="s">
        <v>609</v>
      </c>
      <c r="K51" s="28">
        <v>5.071167707E9</v>
      </c>
      <c r="L51" s="28" t="s">
        <v>636</v>
      </c>
      <c r="M51" s="32" t="s">
        <v>637</v>
      </c>
      <c r="N51" s="32" t="s">
        <v>638</v>
      </c>
      <c r="O51" s="41" t="s">
        <v>598</v>
      </c>
      <c r="P51" s="26" t="s">
        <v>599</v>
      </c>
      <c r="Q51" s="28"/>
      <c r="R51" s="28" t="s">
        <v>639</v>
      </c>
      <c r="S51" s="28" t="s">
        <v>156</v>
      </c>
      <c r="T51" s="28"/>
      <c r="U51" s="28"/>
      <c r="V51" s="32" t="s">
        <v>158</v>
      </c>
      <c r="W51" s="26" t="s">
        <v>141</v>
      </c>
      <c r="X51" s="26" t="s">
        <v>141</v>
      </c>
      <c r="Y51" s="28">
        <v>1992.0</v>
      </c>
      <c r="Z51" s="28">
        <v>31.0</v>
      </c>
      <c r="AA51" s="26" t="s">
        <v>127</v>
      </c>
      <c r="AB51" s="30">
        <v>660.0</v>
      </c>
      <c r="AC51" s="30" t="s">
        <v>127</v>
      </c>
      <c r="AD51" s="31">
        <v>660.0</v>
      </c>
      <c r="AE51" s="30" t="s">
        <v>127</v>
      </c>
      <c r="AF51" s="30" t="s">
        <v>127</v>
      </c>
      <c r="AG51" s="30" t="s">
        <v>127</v>
      </c>
      <c r="AH51" s="30" t="s">
        <v>127</v>
      </c>
      <c r="AI51" s="30" t="s">
        <v>127</v>
      </c>
      <c r="AJ51" s="30" t="s">
        <v>141</v>
      </c>
      <c r="AK51" s="30" t="s">
        <v>141</v>
      </c>
      <c r="AL51" s="30" t="s">
        <v>141</v>
      </c>
      <c r="AM51" s="26" t="s">
        <v>159</v>
      </c>
      <c r="AN51" s="28" t="s">
        <v>613</v>
      </c>
      <c r="AO51" s="26" t="s">
        <v>614</v>
      </c>
      <c r="AP51" s="30" t="s">
        <v>141</v>
      </c>
      <c r="AQ51" s="32">
        <v>2021.0</v>
      </c>
      <c r="AR51" s="32" t="s">
        <v>127</v>
      </c>
      <c r="AS51" s="26" t="s">
        <v>127</v>
      </c>
      <c r="AT51" s="32" t="s">
        <v>142</v>
      </c>
      <c r="AU51" s="32" t="s">
        <v>31</v>
      </c>
      <c r="AV51" s="32" t="s">
        <v>640</v>
      </c>
      <c r="AW51" s="28"/>
      <c r="AX51" s="28"/>
      <c r="AY51" s="28"/>
    </row>
    <row r="52" ht="15.75" customHeight="1">
      <c r="A52" s="26" t="s">
        <v>641</v>
      </c>
      <c r="B52" s="26" t="s">
        <v>642</v>
      </c>
      <c r="C52" s="28"/>
      <c r="D52" s="26" t="s">
        <v>643</v>
      </c>
      <c r="E52" s="28"/>
      <c r="F52" s="26" t="s">
        <v>127</v>
      </c>
      <c r="G52" s="28"/>
      <c r="H52" s="26" t="s">
        <v>644</v>
      </c>
      <c r="I52" s="26" t="s">
        <v>645</v>
      </c>
      <c r="J52" s="26" t="s">
        <v>646</v>
      </c>
      <c r="K52" s="26">
        <v>5.044196077E9</v>
      </c>
      <c r="L52" s="26" t="s">
        <v>647</v>
      </c>
      <c r="M52" s="26" t="s">
        <v>648</v>
      </c>
      <c r="N52" s="26" t="s">
        <v>649</v>
      </c>
      <c r="O52" s="26" t="s">
        <v>650</v>
      </c>
      <c r="P52" s="26" t="s">
        <v>599</v>
      </c>
      <c r="Q52" s="28"/>
      <c r="R52" s="26" t="s">
        <v>651</v>
      </c>
      <c r="S52" s="26" t="s">
        <v>156</v>
      </c>
      <c r="T52" s="28"/>
      <c r="U52" s="28"/>
      <c r="V52" s="26" t="s">
        <v>158</v>
      </c>
      <c r="W52" s="26" t="s">
        <v>141</v>
      </c>
      <c r="X52" s="26" t="s">
        <v>141</v>
      </c>
      <c r="Y52" s="26">
        <v>1996.0</v>
      </c>
      <c r="Z52" s="28">
        <v>27.0</v>
      </c>
      <c r="AA52" s="26" t="s">
        <v>127</v>
      </c>
      <c r="AB52" s="30">
        <v>1012.0</v>
      </c>
      <c r="AC52" s="31" t="s">
        <v>127</v>
      </c>
      <c r="AD52" s="31">
        <f>150+862</f>
        <v>1012</v>
      </c>
      <c r="AE52" s="31" t="s">
        <v>127</v>
      </c>
      <c r="AF52" s="30" t="s">
        <v>127</v>
      </c>
      <c r="AG52" s="31" t="s">
        <v>127</v>
      </c>
      <c r="AH52" s="31" t="s">
        <v>127</v>
      </c>
      <c r="AI52" s="31" t="s">
        <v>127</v>
      </c>
      <c r="AJ52" s="31" t="s">
        <v>127</v>
      </c>
      <c r="AK52" s="31" t="s">
        <v>127</v>
      </c>
      <c r="AL52" s="31" t="s">
        <v>127</v>
      </c>
      <c r="AM52" s="26" t="s">
        <v>159</v>
      </c>
      <c r="AN52" s="26" t="s">
        <v>652</v>
      </c>
      <c r="AO52" s="26" t="s">
        <v>416</v>
      </c>
      <c r="AP52" s="31">
        <f>5000/4</f>
        <v>1250</v>
      </c>
      <c r="AQ52" s="26" t="s">
        <v>127</v>
      </c>
      <c r="AR52" s="26" t="s">
        <v>127</v>
      </c>
      <c r="AS52" s="26" t="s">
        <v>127</v>
      </c>
      <c r="AT52" s="26" t="s">
        <v>142</v>
      </c>
      <c r="AU52" s="26" t="s">
        <v>31</v>
      </c>
      <c r="AV52" s="26" t="s">
        <v>653</v>
      </c>
      <c r="AW52" s="28"/>
      <c r="AX52" s="28"/>
      <c r="AY52" s="28"/>
    </row>
    <row r="53" ht="15.75" customHeight="1">
      <c r="A53" s="26" t="s">
        <v>654</v>
      </c>
      <c r="B53" s="26" t="s">
        <v>655</v>
      </c>
      <c r="C53" s="28"/>
      <c r="D53" s="26" t="s">
        <v>643</v>
      </c>
      <c r="E53" s="28"/>
      <c r="F53" s="26" t="s">
        <v>127</v>
      </c>
      <c r="G53" s="28"/>
      <c r="H53" s="26" t="s">
        <v>644</v>
      </c>
      <c r="I53" s="26" t="s">
        <v>645</v>
      </c>
      <c r="J53" s="26" t="s">
        <v>646</v>
      </c>
      <c r="K53" s="26">
        <v>5.044196077E9</v>
      </c>
      <c r="L53" s="26" t="s">
        <v>647</v>
      </c>
      <c r="M53" s="26" t="s">
        <v>648</v>
      </c>
      <c r="N53" s="26" t="s">
        <v>649</v>
      </c>
      <c r="O53" s="26" t="s">
        <v>650</v>
      </c>
      <c r="P53" s="26" t="s">
        <v>599</v>
      </c>
      <c r="Q53" s="28"/>
      <c r="R53" s="26" t="s">
        <v>651</v>
      </c>
      <c r="S53" s="26" t="s">
        <v>156</v>
      </c>
      <c r="T53" s="28"/>
      <c r="U53" s="28"/>
      <c r="V53" s="26" t="s">
        <v>189</v>
      </c>
      <c r="W53" s="26" t="s">
        <v>141</v>
      </c>
      <c r="X53" s="26" t="s">
        <v>141</v>
      </c>
      <c r="Y53" s="26">
        <v>2023.0</v>
      </c>
      <c r="Z53" s="28">
        <v>0.0</v>
      </c>
      <c r="AA53" s="26" t="s">
        <v>127</v>
      </c>
      <c r="AB53" s="30">
        <v>500.0</v>
      </c>
      <c r="AC53" s="31" t="s">
        <v>127</v>
      </c>
      <c r="AD53" s="31">
        <v>500.0</v>
      </c>
      <c r="AE53" s="31" t="s">
        <v>127</v>
      </c>
      <c r="AF53" s="30" t="s">
        <v>127</v>
      </c>
      <c r="AG53" s="31" t="s">
        <v>127</v>
      </c>
      <c r="AH53" s="31" t="s">
        <v>127</v>
      </c>
      <c r="AI53" s="31" t="s">
        <v>127</v>
      </c>
      <c r="AJ53" s="31" t="s">
        <v>127</v>
      </c>
      <c r="AK53" s="31" t="s">
        <v>127</v>
      </c>
      <c r="AL53" s="31" t="s">
        <v>127</v>
      </c>
      <c r="AM53" s="26" t="s">
        <v>141</v>
      </c>
      <c r="AN53" s="26" t="s">
        <v>141</v>
      </c>
      <c r="AO53" s="26" t="s">
        <v>141</v>
      </c>
      <c r="AP53" s="31" t="s">
        <v>141</v>
      </c>
      <c r="AQ53" s="26" t="s">
        <v>127</v>
      </c>
      <c r="AR53" s="26" t="s">
        <v>127</v>
      </c>
      <c r="AS53" s="26" t="s">
        <v>127</v>
      </c>
      <c r="AT53" s="26" t="s">
        <v>142</v>
      </c>
      <c r="AU53" s="26" t="s">
        <v>31</v>
      </c>
      <c r="AV53" s="26" t="s">
        <v>143</v>
      </c>
      <c r="AW53" s="28"/>
      <c r="AX53" s="28"/>
      <c r="AY53" s="28"/>
    </row>
    <row r="54" ht="15.75" customHeight="1">
      <c r="A54" s="26" t="s">
        <v>656</v>
      </c>
      <c r="B54" s="26" t="s">
        <v>657</v>
      </c>
      <c r="C54" s="28"/>
      <c r="D54" s="26"/>
      <c r="E54" s="28"/>
      <c r="F54" s="26" t="s">
        <v>127</v>
      </c>
      <c r="G54" s="28"/>
      <c r="H54" s="26" t="s">
        <v>658</v>
      </c>
      <c r="I54" s="26" t="s">
        <v>659</v>
      </c>
      <c r="J54" s="26" t="s">
        <v>660</v>
      </c>
      <c r="K54" s="26">
        <v>5.077898726E9</v>
      </c>
      <c r="L54" s="26" t="s">
        <v>661</v>
      </c>
      <c r="M54" s="26" t="s">
        <v>662</v>
      </c>
      <c r="N54" s="26" t="s">
        <v>663</v>
      </c>
      <c r="O54" s="42" t="s">
        <v>650</v>
      </c>
      <c r="P54" s="26" t="s">
        <v>599</v>
      </c>
      <c r="Q54" s="28"/>
      <c r="R54" s="26" t="s">
        <v>664</v>
      </c>
      <c r="S54" s="26" t="s">
        <v>137</v>
      </c>
      <c r="T54" s="28"/>
      <c r="U54" s="28"/>
      <c r="V54" s="26" t="s">
        <v>189</v>
      </c>
      <c r="W54" s="26">
        <v>2020.0</v>
      </c>
      <c r="X54" s="34">
        <v>44197.0</v>
      </c>
      <c r="Y54" s="26">
        <v>2023.0</v>
      </c>
      <c r="Z54" s="28">
        <v>0.0</v>
      </c>
      <c r="AA54" s="26" t="s">
        <v>127</v>
      </c>
      <c r="AB54" s="30">
        <v>2000.0</v>
      </c>
      <c r="AC54" s="31" t="s">
        <v>127</v>
      </c>
      <c r="AD54" s="31">
        <v>2000.0</v>
      </c>
      <c r="AE54" s="31" t="s">
        <v>127</v>
      </c>
      <c r="AF54" s="30" t="s">
        <v>127</v>
      </c>
      <c r="AG54" s="31" t="s">
        <v>127</v>
      </c>
      <c r="AH54" s="31" t="s">
        <v>127</v>
      </c>
      <c r="AI54" s="31" t="s">
        <v>127</v>
      </c>
      <c r="AJ54" s="31" t="s">
        <v>127</v>
      </c>
      <c r="AK54" s="31" t="s">
        <v>127</v>
      </c>
      <c r="AL54" s="31" t="s">
        <v>127</v>
      </c>
      <c r="AM54" s="26" t="s">
        <v>141</v>
      </c>
      <c r="AN54" s="26" t="s">
        <v>141</v>
      </c>
      <c r="AO54" s="26" t="s">
        <v>141</v>
      </c>
      <c r="AP54" s="31" t="s">
        <v>141</v>
      </c>
      <c r="AQ54" s="26" t="s">
        <v>127</v>
      </c>
      <c r="AR54" s="26" t="s">
        <v>127</v>
      </c>
      <c r="AS54" s="26" t="s">
        <v>127</v>
      </c>
      <c r="AT54" s="26" t="s">
        <v>142</v>
      </c>
      <c r="AU54" s="26" t="s">
        <v>31</v>
      </c>
      <c r="AV54" s="26" t="s">
        <v>665</v>
      </c>
      <c r="AW54" s="28"/>
      <c r="AX54" s="28"/>
      <c r="AY54" s="28"/>
    </row>
    <row r="55" ht="15.75" customHeight="1">
      <c r="A55" s="26" t="s">
        <v>666</v>
      </c>
      <c r="B55" s="26" t="s">
        <v>667</v>
      </c>
      <c r="C55" s="28"/>
      <c r="D55" s="26" t="s">
        <v>668</v>
      </c>
      <c r="E55" s="28"/>
      <c r="F55" s="26" t="s">
        <v>127</v>
      </c>
      <c r="G55" s="28"/>
      <c r="H55" s="26" t="s">
        <v>669</v>
      </c>
      <c r="I55" s="26" t="s">
        <v>670</v>
      </c>
      <c r="J55" s="26" t="s">
        <v>671</v>
      </c>
      <c r="K55" s="26">
        <v>5.045946177E9</v>
      </c>
      <c r="L55" s="26" t="s">
        <v>672</v>
      </c>
      <c r="M55" s="26" t="s">
        <v>662</v>
      </c>
      <c r="N55" s="26" t="s">
        <v>663</v>
      </c>
      <c r="O55" s="26" t="s">
        <v>650</v>
      </c>
      <c r="P55" s="26" t="s">
        <v>599</v>
      </c>
      <c r="Q55" s="28"/>
      <c r="R55" s="26" t="s">
        <v>673</v>
      </c>
      <c r="S55" s="26" t="s">
        <v>137</v>
      </c>
      <c r="T55" s="28"/>
      <c r="U55" s="28"/>
      <c r="V55" s="26" t="s">
        <v>189</v>
      </c>
      <c r="W55" s="34">
        <v>43040.0</v>
      </c>
      <c r="X55" s="26" t="s">
        <v>141</v>
      </c>
      <c r="Y55" s="26">
        <v>2023.0</v>
      </c>
      <c r="Z55" s="28">
        <v>0.0</v>
      </c>
      <c r="AA55" s="26" t="s">
        <v>127</v>
      </c>
      <c r="AB55" s="30">
        <v>2000.0</v>
      </c>
      <c r="AC55" s="31">
        <v>2000.0</v>
      </c>
      <c r="AD55" s="31" t="s">
        <v>127</v>
      </c>
      <c r="AE55" s="31" t="s">
        <v>127</v>
      </c>
      <c r="AF55" s="30">
        <v>2000.0</v>
      </c>
      <c r="AG55" s="31">
        <v>2000.0</v>
      </c>
      <c r="AH55" s="31" t="s">
        <v>127</v>
      </c>
      <c r="AI55" s="31" t="s">
        <v>127</v>
      </c>
      <c r="AJ55" s="31" t="s">
        <v>141</v>
      </c>
      <c r="AK55" s="31" t="s">
        <v>141</v>
      </c>
      <c r="AL55" s="31" t="s">
        <v>141</v>
      </c>
      <c r="AM55" s="26" t="s">
        <v>141</v>
      </c>
      <c r="AN55" s="26" t="s">
        <v>141</v>
      </c>
      <c r="AO55" s="26" t="s">
        <v>141</v>
      </c>
      <c r="AP55" s="31" t="s">
        <v>141</v>
      </c>
      <c r="AQ55" s="26" t="s">
        <v>127</v>
      </c>
      <c r="AR55" s="26" t="s">
        <v>127</v>
      </c>
      <c r="AS55" s="26" t="s">
        <v>127</v>
      </c>
      <c r="AT55" s="26" t="s">
        <v>161</v>
      </c>
      <c r="AU55" s="26" t="s">
        <v>263</v>
      </c>
      <c r="AV55" s="26" t="s">
        <v>674</v>
      </c>
      <c r="AW55" s="26" t="s">
        <v>675</v>
      </c>
      <c r="AX55" s="28"/>
      <c r="AY55" s="28"/>
    </row>
    <row r="56" ht="15.75" customHeight="1">
      <c r="A56" s="26" t="s">
        <v>676</v>
      </c>
      <c r="B56" s="26" t="s">
        <v>677</v>
      </c>
      <c r="C56" s="28"/>
      <c r="D56" s="26" t="s">
        <v>678</v>
      </c>
      <c r="E56" s="28"/>
      <c r="F56" s="26" t="s">
        <v>127</v>
      </c>
      <c r="G56" s="28"/>
      <c r="H56" s="26" t="s">
        <v>679</v>
      </c>
      <c r="I56" s="26" t="s">
        <v>680</v>
      </c>
      <c r="J56" s="26" t="s">
        <v>681</v>
      </c>
      <c r="K56" s="26">
        <v>5.037438155E9</v>
      </c>
      <c r="L56" s="26" t="s">
        <v>682</v>
      </c>
      <c r="M56" s="26" t="s">
        <v>683</v>
      </c>
      <c r="N56" s="26" t="s">
        <v>663</v>
      </c>
      <c r="O56" s="42" t="s">
        <v>650</v>
      </c>
      <c r="P56" s="26" t="s">
        <v>599</v>
      </c>
      <c r="Q56" s="28"/>
      <c r="R56" s="26" t="s">
        <v>684</v>
      </c>
      <c r="S56" s="26" t="s">
        <v>156</v>
      </c>
      <c r="T56" s="28"/>
      <c r="U56" s="28"/>
      <c r="V56" s="26" t="s">
        <v>158</v>
      </c>
      <c r="W56" s="26" t="s">
        <v>141</v>
      </c>
      <c r="X56" s="26" t="s">
        <v>141</v>
      </c>
      <c r="Y56" s="26">
        <v>2008.0</v>
      </c>
      <c r="Z56" s="28">
        <v>15.0</v>
      </c>
      <c r="AA56" s="26" t="s">
        <v>127</v>
      </c>
      <c r="AB56" s="30">
        <v>1008.0</v>
      </c>
      <c r="AC56" s="31" t="s">
        <v>127</v>
      </c>
      <c r="AD56" s="31">
        <v>1008.0</v>
      </c>
      <c r="AE56" s="31" t="s">
        <v>127</v>
      </c>
      <c r="AF56" s="30" t="s">
        <v>127</v>
      </c>
      <c r="AG56" s="31" t="s">
        <v>127</v>
      </c>
      <c r="AH56" s="31" t="s">
        <v>127</v>
      </c>
      <c r="AI56" s="31" t="s">
        <v>127</v>
      </c>
      <c r="AJ56" s="31" t="s">
        <v>127</v>
      </c>
      <c r="AK56" s="31" t="s">
        <v>127</v>
      </c>
      <c r="AL56" s="31" t="s">
        <v>127</v>
      </c>
      <c r="AM56" s="26" t="s">
        <v>159</v>
      </c>
      <c r="AN56" s="26" t="s">
        <v>685</v>
      </c>
      <c r="AO56" s="26" t="s">
        <v>246</v>
      </c>
      <c r="AP56" s="31">
        <v>1050.0</v>
      </c>
      <c r="AQ56" s="26" t="s">
        <v>127</v>
      </c>
      <c r="AR56" s="26" t="s">
        <v>127</v>
      </c>
      <c r="AS56" s="26" t="s">
        <v>127</v>
      </c>
      <c r="AT56" s="26" t="s">
        <v>142</v>
      </c>
      <c r="AU56" s="26" t="s">
        <v>31</v>
      </c>
      <c r="AV56" s="26" t="s">
        <v>686</v>
      </c>
      <c r="AW56" s="28"/>
      <c r="AX56" s="28"/>
      <c r="AY56" s="28"/>
    </row>
    <row r="57" ht="15.75" customHeight="1">
      <c r="A57" s="26" t="s">
        <v>687</v>
      </c>
      <c r="B57" s="26" t="s">
        <v>688</v>
      </c>
      <c r="C57" s="28"/>
      <c r="D57" s="26" t="s">
        <v>689</v>
      </c>
      <c r="E57" s="28"/>
      <c r="F57" s="26" t="s">
        <v>127</v>
      </c>
      <c r="G57" s="28"/>
      <c r="H57" s="26" t="s">
        <v>690</v>
      </c>
      <c r="I57" s="26" t="s">
        <v>691</v>
      </c>
      <c r="J57" s="26" t="s">
        <v>692</v>
      </c>
      <c r="K57" s="26">
        <v>5.074007077E9</v>
      </c>
      <c r="L57" s="26" t="s">
        <v>693</v>
      </c>
      <c r="M57" s="26" t="s">
        <v>683</v>
      </c>
      <c r="N57" s="26" t="s">
        <v>663</v>
      </c>
      <c r="O57" s="42" t="s">
        <v>650</v>
      </c>
      <c r="P57" s="26" t="s">
        <v>599</v>
      </c>
      <c r="Q57" s="28"/>
      <c r="R57" s="26" t="s">
        <v>694</v>
      </c>
      <c r="S57" s="26" t="s">
        <v>156</v>
      </c>
      <c r="T57" s="28"/>
      <c r="U57" s="28"/>
      <c r="V57" s="26" t="s">
        <v>158</v>
      </c>
      <c r="W57" s="26" t="s">
        <v>141</v>
      </c>
      <c r="X57" s="26" t="s">
        <v>141</v>
      </c>
      <c r="Y57" s="26">
        <v>2015.0</v>
      </c>
      <c r="Z57" s="28">
        <v>8.0</v>
      </c>
      <c r="AA57" s="26" t="s">
        <v>127</v>
      </c>
      <c r="AB57" s="30">
        <v>1400.0</v>
      </c>
      <c r="AC57" s="31" t="s">
        <v>127</v>
      </c>
      <c r="AD57" s="31">
        <v>1400.0</v>
      </c>
      <c r="AE57" s="31" t="s">
        <v>127</v>
      </c>
      <c r="AF57" s="30" t="s">
        <v>127</v>
      </c>
      <c r="AG57" s="31" t="s">
        <v>127</v>
      </c>
      <c r="AH57" s="31" t="s">
        <v>127</v>
      </c>
      <c r="AI57" s="31" t="s">
        <v>127</v>
      </c>
      <c r="AJ57" s="31" t="s">
        <v>127</v>
      </c>
      <c r="AK57" s="31" t="s">
        <v>127</v>
      </c>
      <c r="AL57" s="31" t="s">
        <v>127</v>
      </c>
      <c r="AM57" s="26" t="s">
        <v>159</v>
      </c>
      <c r="AN57" s="26" t="s">
        <v>695</v>
      </c>
      <c r="AO57" s="26" t="s">
        <v>696</v>
      </c>
      <c r="AP57" s="31" t="s">
        <v>141</v>
      </c>
      <c r="AQ57" s="26" t="s">
        <v>127</v>
      </c>
      <c r="AR57" s="26" t="s">
        <v>127</v>
      </c>
      <c r="AS57" s="26" t="s">
        <v>127</v>
      </c>
      <c r="AT57" s="26" t="s">
        <v>142</v>
      </c>
      <c r="AU57" s="26" t="s">
        <v>31</v>
      </c>
      <c r="AV57" s="26" t="s">
        <v>697</v>
      </c>
      <c r="AW57" s="28"/>
      <c r="AX57" s="28"/>
      <c r="AY57" s="28"/>
    </row>
    <row r="58" ht="15.75" customHeight="1">
      <c r="A58" s="26" t="s">
        <v>698</v>
      </c>
      <c r="B58" s="26" t="s">
        <v>699</v>
      </c>
      <c r="C58" s="28"/>
      <c r="D58" s="26" t="s">
        <v>700</v>
      </c>
      <c r="E58" s="28"/>
      <c r="F58" s="26" t="s">
        <v>127</v>
      </c>
      <c r="G58" s="28"/>
      <c r="H58" s="26" t="s">
        <v>701</v>
      </c>
      <c r="I58" s="26" t="s">
        <v>702</v>
      </c>
      <c r="J58" s="26" t="s">
        <v>703</v>
      </c>
      <c r="K58" s="26">
        <v>5.052154119E9</v>
      </c>
      <c r="L58" s="26" t="s">
        <v>704</v>
      </c>
      <c r="M58" s="26" t="s">
        <v>683</v>
      </c>
      <c r="N58" s="26" t="s">
        <v>663</v>
      </c>
      <c r="O58" s="26" t="s">
        <v>650</v>
      </c>
      <c r="P58" s="26" t="s">
        <v>599</v>
      </c>
      <c r="Q58" s="28"/>
      <c r="R58" s="26" t="s">
        <v>705</v>
      </c>
      <c r="S58" s="26" t="s">
        <v>156</v>
      </c>
      <c r="T58" s="28"/>
      <c r="U58" s="28"/>
      <c r="V58" s="26" t="s">
        <v>158</v>
      </c>
      <c r="W58" s="26" t="s">
        <v>141</v>
      </c>
      <c r="X58" s="26" t="s">
        <v>141</v>
      </c>
      <c r="Y58" s="26">
        <v>1984.0</v>
      </c>
      <c r="Z58" s="28">
        <v>39.0</v>
      </c>
      <c r="AA58" s="26" t="s">
        <v>127</v>
      </c>
      <c r="AB58" s="30">
        <v>800.0</v>
      </c>
      <c r="AC58" s="31" t="s">
        <v>127</v>
      </c>
      <c r="AD58" s="31">
        <v>800.0</v>
      </c>
      <c r="AE58" s="31" t="s">
        <v>127</v>
      </c>
      <c r="AF58" s="30" t="s">
        <v>127</v>
      </c>
      <c r="AG58" s="31" t="s">
        <v>127</v>
      </c>
      <c r="AH58" s="31" t="s">
        <v>127</v>
      </c>
      <c r="AI58" s="31" t="s">
        <v>127</v>
      </c>
      <c r="AJ58" s="31" t="s">
        <v>127</v>
      </c>
      <c r="AK58" s="31" t="s">
        <v>127</v>
      </c>
      <c r="AL58" s="31" t="s">
        <v>127</v>
      </c>
      <c r="AM58" s="26" t="s">
        <v>159</v>
      </c>
      <c r="AN58" s="26" t="s">
        <v>706</v>
      </c>
      <c r="AO58" s="26" t="s">
        <v>141</v>
      </c>
      <c r="AP58" s="31">
        <v>2500.0</v>
      </c>
      <c r="AQ58" s="26" t="s">
        <v>127</v>
      </c>
      <c r="AR58" s="26" t="s">
        <v>127</v>
      </c>
      <c r="AS58" s="26" t="s">
        <v>127</v>
      </c>
      <c r="AT58" s="26" t="s">
        <v>142</v>
      </c>
      <c r="AU58" s="26" t="s">
        <v>31</v>
      </c>
      <c r="AV58" s="26" t="s">
        <v>31</v>
      </c>
      <c r="AW58" s="28"/>
      <c r="AX58" s="28"/>
      <c r="AY58" s="28"/>
    </row>
    <row r="59" ht="15.75" customHeight="1">
      <c r="A59" s="26" t="s">
        <v>707</v>
      </c>
      <c r="B59" s="26" t="s">
        <v>708</v>
      </c>
      <c r="C59" s="28"/>
      <c r="D59" s="26" t="s">
        <v>709</v>
      </c>
      <c r="E59" s="28"/>
      <c r="F59" s="26" t="s">
        <v>127</v>
      </c>
      <c r="G59" s="28"/>
      <c r="H59" s="26" t="s">
        <v>710</v>
      </c>
      <c r="I59" s="26" t="s">
        <v>711</v>
      </c>
      <c r="J59" s="26" t="s">
        <v>712</v>
      </c>
      <c r="K59" s="26">
        <v>4.298133733E9</v>
      </c>
      <c r="L59" s="26" t="s">
        <v>713</v>
      </c>
      <c r="M59" s="26" t="s">
        <v>714</v>
      </c>
      <c r="N59" s="26" t="s">
        <v>662</v>
      </c>
      <c r="O59" s="42" t="s">
        <v>650</v>
      </c>
      <c r="P59" s="26" t="s">
        <v>599</v>
      </c>
      <c r="Q59" s="28"/>
      <c r="R59" s="26" t="s">
        <v>715</v>
      </c>
      <c r="S59" s="26" t="s">
        <v>156</v>
      </c>
      <c r="T59" s="28"/>
      <c r="U59" s="28"/>
      <c r="V59" s="26" t="s">
        <v>158</v>
      </c>
      <c r="W59" s="26" t="s">
        <v>141</v>
      </c>
      <c r="X59" s="26" t="s">
        <v>141</v>
      </c>
      <c r="Y59" s="26">
        <v>2008.0</v>
      </c>
      <c r="Z59" s="28">
        <v>15.0</v>
      </c>
      <c r="AA59" s="26" t="s">
        <v>127</v>
      </c>
      <c r="AB59" s="30">
        <v>1000.0</v>
      </c>
      <c r="AC59" s="31" t="s">
        <v>127</v>
      </c>
      <c r="AD59" s="31">
        <v>1000.0</v>
      </c>
      <c r="AE59" s="31" t="s">
        <v>127</v>
      </c>
      <c r="AF59" s="30" t="s">
        <v>127</v>
      </c>
      <c r="AG59" s="31" t="s">
        <v>127</v>
      </c>
      <c r="AH59" s="31" t="s">
        <v>127</v>
      </c>
      <c r="AI59" s="31" t="s">
        <v>127</v>
      </c>
      <c r="AJ59" s="31" t="s">
        <v>127</v>
      </c>
      <c r="AK59" s="31" t="s">
        <v>127</v>
      </c>
      <c r="AL59" s="31" t="s">
        <v>127</v>
      </c>
      <c r="AM59" s="26" t="s">
        <v>159</v>
      </c>
      <c r="AN59" s="26" t="s">
        <v>652</v>
      </c>
      <c r="AO59" s="26" t="s">
        <v>416</v>
      </c>
      <c r="AP59" s="31">
        <f>5000/4</f>
        <v>1250</v>
      </c>
      <c r="AQ59" s="26" t="s">
        <v>127</v>
      </c>
      <c r="AR59" s="26" t="s">
        <v>127</v>
      </c>
      <c r="AS59" s="26" t="s">
        <v>127</v>
      </c>
      <c r="AT59" s="26" t="s">
        <v>142</v>
      </c>
      <c r="AU59" s="26" t="s">
        <v>31</v>
      </c>
      <c r="AV59" s="26" t="s">
        <v>653</v>
      </c>
      <c r="AW59" s="28"/>
      <c r="AX59" s="28"/>
      <c r="AY59" s="28"/>
    </row>
    <row r="60" ht="15.75" customHeight="1">
      <c r="A60" s="26" t="s">
        <v>716</v>
      </c>
      <c r="B60" s="26" t="s">
        <v>717</v>
      </c>
      <c r="C60" s="28"/>
      <c r="D60" s="28"/>
      <c r="E60" s="28"/>
      <c r="F60" s="26" t="s">
        <v>148</v>
      </c>
      <c r="G60" s="26" t="s">
        <v>718</v>
      </c>
      <c r="H60" s="26" t="s">
        <v>719</v>
      </c>
      <c r="I60" s="26" t="s">
        <v>720</v>
      </c>
      <c r="J60" s="26" t="s">
        <v>721</v>
      </c>
      <c r="K60" s="26">
        <v>5.037058687E9</v>
      </c>
      <c r="L60" s="26" t="s">
        <v>722</v>
      </c>
      <c r="M60" s="26" t="s">
        <v>723</v>
      </c>
      <c r="N60" s="26" t="s">
        <v>723</v>
      </c>
      <c r="O60" s="26" t="s">
        <v>724</v>
      </c>
      <c r="P60" s="26" t="s">
        <v>599</v>
      </c>
      <c r="Q60" s="26"/>
      <c r="R60" s="26" t="s">
        <v>725</v>
      </c>
      <c r="S60" s="26" t="s">
        <v>137</v>
      </c>
      <c r="T60" s="29" t="s">
        <v>726</v>
      </c>
      <c r="U60" s="28"/>
      <c r="V60" s="26" t="s">
        <v>189</v>
      </c>
      <c r="W60" s="26">
        <v>2019.0</v>
      </c>
      <c r="X60" s="26" t="s">
        <v>141</v>
      </c>
      <c r="Y60" s="26" t="s">
        <v>141</v>
      </c>
      <c r="Z60" s="28" t="s">
        <v>141</v>
      </c>
      <c r="AA60" s="26" t="s">
        <v>127</v>
      </c>
      <c r="AB60" s="30">
        <v>3100.0</v>
      </c>
      <c r="AC60" s="31">
        <v>3100.0</v>
      </c>
      <c r="AD60" s="31" t="s">
        <v>127</v>
      </c>
      <c r="AE60" s="31" t="s">
        <v>127</v>
      </c>
      <c r="AF60" s="31">
        <v>3100.0</v>
      </c>
      <c r="AG60" s="31">
        <v>3100.0</v>
      </c>
      <c r="AH60" s="31" t="s">
        <v>127</v>
      </c>
      <c r="AI60" s="31" t="s">
        <v>127</v>
      </c>
      <c r="AJ60" s="31" t="s">
        <v>141</v>
      </c>
      <c r="AK60" s="31" t="s">
        <v>141</v>
      </c>
      <c r="AL60" s="31" t="s">
        <v>141</v>
      </c>
      <c r="AM60" s="26" t="s">
        <v>141</v>
      </c>
      <c r="AN60" s="26" t="s">
        <v>141</v>
      </c>
      <c r="AO60" s="26" t="s">
        <v>141</v>
      </c>
      <c r="AP60" s="31" t="s">
        <v>141</v>
      </c>
      <c r="AQ60" s="26" t="s">
        <v>127</v>
      </c>
      <c r="AR60" s="26" t="s">
        <v>127</v>
      </c>
      <c r="AS60" s="26" t="s">
        <v>127</v>
      </c>
      <c r="AT60" s="26" t="s">
        <v>161</v>
      </c>
      <c r="AU60" s="32" t="s">
        <v>263</v>
      </c>
      <c r="AV60" s="26" t="s">
        <v>727</v>
      </c>
      <c r="AW60" s="28"/>
      <c r="AX60" s="28"/>
      <c r="AY60" s="28"/>
    </row>
    <row r="61" ht="15.75" customHeight="1">
      <c r="A61" s="26" t="s">
        <v>728</v>
      </c>
      <c r="B61" s="26" t="s">
        <v>729</v>
      </c>
      <c r="C61" s="28" t="s">
        <v>730</v>
      </c>
      <c r="D61" s="28"/>
      <c r="E61" s="28"/>
      <c r="F61" s="26" t="s">
        <v>127</v>
      </c>
      <c r="G61" s="28"/>
      <c r="H61" s="26" t="s">
        <v>731</v>
      </c>
      <c r="I61" s="26" t="s">
        <v>732</v>
      </c>
      <c r="J61" s="26" t="s">
        <v>733</v>
      </c>
      <c r="K61" s="26" t="s">
        <v>734</v>
      </c>
      <c r="L61" s="28" t="s">
        <v>735</v>
      </c>
      <c r="M61" s="28" t="s">
        <v>736</v>
      </c>
      <c r="N61" s="28" t="s">
        <v>737</v>
      </c>
      <c r="O61" s="41" t="s">
        <v>738</v>
      </c>
      <c r="P61" s="26" t="s">
        <v>599</v>
      </c>
      <c r="Q61" s="28" t="s">
        <v>739</v>
      </c>
      <c r="R61" s="28" t="s">
        <v>740</v>
      </c>
      <c r="S61" s="28" t="s">
        <v>156</v>
      </c>
      <c r="T61" s="28" t="s">
        <v>741</v>
      </c>
      <c r="U61" s="28" t="s">
        <v>742</v>
      </c>
      <c r="V61" s="28" t="s">
        <v>158</v>
      </c>
      <c r="W61" s="26" t="s">
        <v>141</v>
      </c>
      <c r="X61" s="26" t="s">
        <v>141</v>
      </c>
      <c r="Y61" s="28">
        <v>2010.0</v>
      </c>
      <c r="Z61" s="28">
        <v>13.0</v>
      </c>
      <c r="AA61" s="26" t="s">
        <v>127</v>
      </c>
      <c r="AB61" s="30">
        <v>2000.0</v>
      </c>
      <c r="AC61" s="31">
        <v>2000.0</v>
      </c>
      <c r="AD61" s="31" t="s">
        <v>127</v>
      </c>
      <c r="AE61" s="31" t="s">
        <v>127</v>
      </c>
      <c r="AF61" s="31">
        <v>1962.0</v>
      </c>
      <c r="AG61" s="31">
        <v>1962.0</v>
      </c>
      <c r="AH61" s="30" t="s">
        <v>127</v>
      </c>
      <c r="AI61" s="31" t="s">
        <v>127</v>
      </c>
      <c r="AJ61" s="31" t="s">
        <v>468</v>
      </c>
      <c r="AK61" s="31" t="s">
        <v>141</v>
      </c>
      <c r="AL61" s="31" t="s">
        <v>468</v>
      </c>
      <c r="AM61" s="26" t="s">
        <v>140</v>
      </c>
      <c r="AN61" s="26" t="s">
        <v>298</v>
      </c>
      <c r="AO61" s="26" t="s">
        <v>141</v>
      </c>
      <c r="AP61" s="31">
        <v>884.0</v>
      </c>
      <c r="AQ61" s="26" t="s">
        <v>141</v>
      </c>
      <c r="AR61" s="26" t="s">
        <v>141</v>
      </c>
      <c r="AS61" s="26" t="s">
        <v>127</v>
      </c>
      <c r="AT61" s="26" t="s">
        <v>161</v>
      </c>
      <c r="AU61" s="32" t="s">
        <v>263</v>
      </c>
      <c r="AV61" s="26" t="s">
        <v>743</v>
      </c>
      <c r="AW61" s="28"/>
      <c r="AX61" s="28"/>
      <c r="AY61" s="28"/>
    </row>
    <row r="62" ht="15.75" customHeight="1">
      <c r="A62" s="26" t="s">
        <v>744</v>
      </c>
      <c r="B62" s="26" t="s">
        <v>745</v>
      </c>
      <c r="C62" s="26" t="s">
        <v>746</v>
      </c>
      <c r="D62" s="26"/>
      <c r="E62" s="26"/>
      <c r="F62" s="26" t="s">
        <v>127</v>
      </c>
      <c r="G62" s="28"/>
      <c r="H62" s="26" t="s">
        <v>747</v>
      </c>
      <c r="I62" s="26" t="s">
        <v>748</v>
      </c>
      <c r="J62" s="26" t="s">
        <v>745</v>
      </c>
      <c r="K62" s="37" t="s">
        <v>749</v>
      </c>
      <c r="L62" s="26" t="s">
        <v>750</v>
      </c>
      <c r="M62" s="26" t="s">
        <v>736</v>
      </c>
      <c r="N62" s="26" t="s">
        <v>737</v>
      </c>
      <c r="O62" s="26" t="s">
        <v>738</v>
      </c>
      <c r="P62" s="26" t="s">
        <v>599</v>
      </c>
      <c r="Q62" s="26" t="s">
        <v>751</v>
      </c>
      <c r="R62" s="26" t="s">
        <v>752</v>
      </c>
      <c r="S62" s="26" t="s">
        <v>156</v>
      </c>
      <c r="T62" s="29" t="s">
        <v>753</v>
      </c>
      <c r="U62" s="29" t="s">
        <v>754</v>
      </c>
      <c r="V62" s="26" t="s">
        <v>158</v>
      </c>
      <c r="W62" s="26" t="s">
        <v>141</v>
      </c>
      <c r="X62" s="26" t="s">
        <v>141</v>
      </c>
      <c r="Y62" s="26">
        <v>2000.0</v>
      </c>
      <c r="Z62" s="28">
        <v>23.0</v>
      </c>
      <c r="AA62" s="26" t="s">
        <v>127</v>
      </c>
      <c r="AB62" s="30">
        <v>1000.0</v>
      </c>
      <c r="AC62" s="31" t="s">
        <v>127</v>
      </c>
      <c r="AD62" s="31">
        <v>1000.0</v>
      </c>
      <c r="AE62" s="40" t="s">
        <v>127</v>
      </c>
      <c r="AF62" s="31" t="s">
        <v>127</v>
      </c>
      <c r="AG62" s="31" t="s">
        <v>127</v>
      </c>
      <c r="AH62" s="31" t="s">
        <v>127</v>
      </c>
      <c r="AI62" s="31" t="s">
        <v>127</v>
      </c>
      <c r="AJ62" s="40" t="s">
        <v>127</v>
      </c>
      <c r="AK62" s="31" t="s">
        <v>127</v>
      </c>
      <c r="AL62" s="31" t="s">
        <v>127</v>
      </c>
      <c r="AM62" s="26" t="s">
        <v>140</v>
      </c>
      <c r="AN62" s="26" t="s">
        <v>755</v>
      </c>
      <c r="AO62" s="26" t="s">
        <v>246</v>
      </c>
      <c r="AP62" s="31">
        <v>116.0</v>
      </c>
      <c r="AQ62" s="26" t="s">
        <v>127</v>
      </c>
      <c r="AR62" s="35" t="s">
        <v>127</v>
      </c>
      <c r="AS62" s="26" t="s">
        <v>127</v>
      </c>
      <c r="AT62" s="26" t="s">
        <v>142</v>
      </c>
      <c r="AU62" s="26" t="s">
        <v>31</v>
      </c>
      <c r="AV62" s="31" t="s">
        <v>756</v>
      </c>
      <c r="AW62" s="28"/>
      <c r="AX62" s="28"/>
      <c r="AY62" s="28"/>
    </row>
    <row r="63" ht="15.75" customHeight="1">
      <c r="A63" s="26" t="s">
        <v>757</v>
      </c>
      <c r="B63" s="26" t="s">
        <v>758</v>
      </c>
      <c r="C63" s="26" t="s">
        <v>759</v>
      </c>
      <c r="D63" s="26"/>
      <c r="E63" s="26"/>
      <c r="F63" s="26" t="s">
        <v>127</v>
      </c>
      <c r="G63" s="28"/>
      <c r="H63" s="26" t="s">
        <v>760</v>
      </c>
      <c r="I63" s="26" t="s">
        <v>761</v>
      </c>
      <c r="J63" s="26" t="s">
        <v>762</v>
      </c>
      <c r="K63" s="37" t="s">
        <v>763</v>
      </c>
      <c r="L63" s="26" t="s">
        <v>764</v>
      </c>
      <c r="M63" s="26" t="s">
        <v>765</v>
      </c>
      <c r="N63" s="26" t="s">
        <v>737</v>
      </c>
      <c r="O63" s="26" t="s">
        <v>738</v>
      </c>
      <c r="P63" s="26" t="s">
        <v>599</v>
      </c>
      <c r="Q63" s="26" t="s">
        <v>766</v>
      </c>
      <c r="R63" s="26" t="s">
        <v>767</v>
      </c>
      <c r="S63" s="26" t="s">
        <v>156</v>
      </c>
      <c r="T63" s="29" t="s">
        <v>768</v>
      </c>
      <c r="U63" s="29" t="s">
        <v>769</v>
      </c>
      <c r="V63" s="26" t="s">
        <v>158</v>
      </c>
      <c r="W63" s="26" t="s">
        <v>141</v>
      </c>
      <c r="X63" s="26" t="s">
        <v>141</v>
      </c>
      <c r="Y63" s="26">
        <v>2001.0</v>
      </c>
      <c r="Z63" s="28">
        <v>22.0</v>
      </c>
      <c r="AA63" s="26" t="s">
        <v>127</v>
      </c>
      <c r="AB63" s="30">
        <v>500.0</v>
      </c>
      <c r="AC63" s="31" t="s">
        <v>127</v>
      </c>
      <c r="AD63" s="31">
        <v>500.0</v>
      </c>
      <c r="AE63" s="40" t="s">
        <v>127</v>
      </c>
      <c r="AF63" s="31" t="s">
        <v>127</v>
      </c>
      <c r="AG63" s="31" t="s">
        <v>127</v>
      </c>
      <c r="AH63" s="31" t="s">
        <v>127</v>
      </c>
      <c r="AI63" s="40" t="s">
        <v>127</v>
      </c>
      <c r="AJ63" s="31" t="s">
        <v>127</v>
      </c>
      <c r="AK63" s="31" t="s">
        <v>127</v>
      </c>
      <c r="AL63" s="31" t="s">
        <v>127</v>
      </c>
      <c r="AM63" s="26" t="s">
        <v>140</v>
      </c>
      <c r="AN63" s="26" t="s">
        <v>770</v>
      </c>
      <c r="AO63" s="26" t="s">
        <v>771</v>
      </c>
      <c r="AP63" s="31">
        <v>300.0</v>
      </c>
      <c r="AQ63" s="26" t="s">
        <v>127</v>
      </c>
      <c r="AR63" s="26" t="s">
        <v>127</v>
      </c>
      <c r="AS63" s="26" t="s">
        <v>127</v>
      </c>
      <c r="AT63" s="26" t="s">
        <v>142</v>
      </c>
      <c r="AU63" s="26" t="s">
        <v>31</v>
      </c>
      <c r="AV63" s="31" t="s">
        <v>772</v>
      </c>
      <c r="AW63" s="28"/>
      <c r="AX63" s="28"/>
      <c r="AY63" s="28"/>
    </row>
    <row r="64" ht="15.75" customHeight="1">
      <c r="A64" s="26" t="s">
        <v>773</v>
      </c>
      <c r="B64" s="26" t="s">
        <v>774</v>
      </c>
      <c r="C64" s="26" t="s">
        <v>775</v>
      </c>
      <c r="D64" s="28" t="s">
        <v>776</v>
      </c>
      <c r="E64" s="28" t="s">
        <v>777</v>
      </c>
      <c r="F64" s="26" t="s">
        <v>127</v>
      </c>
      <c r="G64" s="28"/>
      <c r="H64" s="26" t="s">
        <v>778</v>
      </c>
      <c r="I64" s="26" t="s">
        <v>779</v>
      </c>
      <c r="J64" s="26" t="s">
        <v>780</v>
      </c>
      <c r="K64" s="26">
        <v>5.037123994E9</v>
      </c>
      <c r="L64" s="28" t="s">
        <v>781</v>
      </c>
      <c r="M64" s="32" t="s">
        <v>782</v>
      </c>
      <c r="N64" s="32" t="s">
        <v>737</v>
      </c>
      <c r="O64" s="41" t="s">
        <v>738</v>
      </c>
      <c r="P64" s="26" t="s">
        <v>599</v>
      </c>
      <c r="Q64" s="28" t="s">
        <v>783</v>
      </c>
      <c r="R64" s="28" t="s">
        <v>784</v>
      </c>
      <c r="S64" s="28" t="s">
        <v>156</v>
      </c>
      <c r="T64" s="26" t="s">
        <v>785</v>
      </c>
      <c r="U64" s="26" t="s">
        <v>786</v>
      </c>
      <c r="V64" s="32" t="s">
        <v>158</v>
      </c>
      <c r="W64" s="26" t="s">
        <v>141</v>
      </c>
      <c r="X64" s="26" t="s">
        <v>141</v>
      </c>
      <c r="Y64" s="26">
        <v>2010.0</v>
      </c>
      <c r="Z64" s="28">
        <v>13.0</v>
      </c>
      <c r="AA64" s="26" t="s">
        <v>127</v>
      </c>
      <c r="AB64" s="30">
        <v>3000.0</v>
      </c>
      <c r="AC64" s="30">
        <v>3000.0</v>
      </c>
      <c r="AD64" s="31" t="s">
        <v>127</v>
      </c>
      <c r="AE64" s="31" t="s">
        <v>127</v>
      </c>
      <c r="AF64" s="31">
        <v>2942.24</v>
      </c>
      <c r="AG64" s="31">
        <f>2*(0.954*1780-227)</f>
        <v>2942.24</v>
      </c>
      <c r="AH64" s="30" t="s">
        <v>127</v>
      </c>
      <c r="AI64" s="31" t="s">
        <v>127</v>
      </c>
      <c r="AJ64" s="31" t="s">
        <v>141</v>
      </c>
      <c r="AK64" s="31" t="s">
        <v>141</v>
      </c>
      <c r="AL64" s="31" t="s">
        <v>141</v>
      </c>
      <c r="AM64" s="26" t="s">
        <v>140</v>
      </c>
      <c r="AN64" s="26" t="s">
        <v>787</v>
      </c>
      <c r="AO64" s="26" t="s">
        <v>788</v>
      </c>
      <c r="AP64" s="31">
        <v>4752.0</v>
      </c>
      <c r="AQ64" s="26" t="s">
        <v>327</v>
      </c>
      <c r="AR64" s="26" t="s">
        <v>327</v>
      </c>
      <c r="AS64" s="26" t="s">
        <v>127</v>
      </c>
      <c r="AT64" s="26" t="s">
        <v>161</v>
      </c>
      <c r="AU64" s="26" t="s">
        <v>263</v>
      </c>
      <c r="AV64" s="26" t="s">
        <v>789</v>
      </c>
      <c r="AW64" s="28"/>
      <c r="AX64" s="28"/>
      <c r="AY64" s="28"/>
    </row>
    <row r="65" ht="15.75" customHeight="1">
      <c r="A65" s="26" t="s">
        <v>790</v>
      </c>
      <c r="B65" s="26" t="s">
        <v>791</v>
      </c>
      <c r="C65" s="26" t="s">
        <v>792</v>
      </c>
      <c r="D65" s="28"/>
      <c r="E65" s="28"/>
      <c r="F65" s="26" t="s">
        <v>127</v>
      </c>
      <c r="G65" s="28"/>
      <c r="H65" s="26" t="s">
        <v>793</v>
      </c>
      <c r="I65" s="26" t="s">
        <v>794</v>
      </c>
      <c r="J65" s="26" t="s">
        <v>791</v>
      </c>
      <c r="K65" s="26" t="s">
        <v>795</v>
      </c>
      <c r="L65" s="26" t="s">
        <v>796</v>
      </c>
      <c r="M65" s="26" t="s">
        <v>797</v>
      </c>
      <c r="N65" s="26" t="s">
        <v>737</v>
      </c>
      <c r="O65" s="41" t="s">
        <v>738</v>
      </c>
      <c r="P65" s="26" t="s">
        <v>599</v>
      </c>
      <c r="Q65" s="26" t="s">
        <v>798</v>
      </c>
      <c r="R65" s="26" t="s">
        <v>799</v>
      </c>
      <c r="S65" s="28" t="s">
        <v>156</v>
      </c>
      <c r="T65" s="26" t="s">
        <v>800</v>
      </c>
      <c r="U65" s="26" t="s">
        <v>801</v>
      </c>
      <c r="V65" s="26" t="s">
        <v>158</v>
      </c>
      <c r="W65" s="34">
        <v>44440.0</v>
      </c>
      <c r="X65" s="26" t="s">
        <v>141</v>
      </c>
      <c r="Y65" s="26">
        <v>2022.0</v>
      </c>
      <c r="Z65" s="28">
        <v>1.0</v>
      </c>
      <c r="AA65" s="26" t="s">
        <v>127</v>
      </c>
      <c r="AB65" s="30">
        <v>500.0</v>
      </c>
      <c r="AC65" s="31" t="s">
        <v>127</v>
      </c>
      <c r="AD65" s="31">
        <v>500.0</v>
      </c>
      <c r="AE65" s="31" t="s">
        <v>127</v>
      </c>
      <c r="AF65" s="31" t="s">
        <v>127</v>
      </c>
      <c r="AG65" s="31" t="s">
        <v>127</v>
      </c>
      <c r="AH65" s="31" t="s">
        <v>127</v>
      </c>
      <c r="AI65" s="31" t="s">
        <v>127</v>
      </c>
      <c r="AJ65" s="31" t="s">
        <v>127</v>
      </c>
      <c r="AK65" s="31" t="s">
        <v>127</v>
      </c>
      <c r="AL65" s="31" t="s">
        <v>127</v>
      </c>
      <c r="AM65" s="26" t="s">
        <v>141</v>
      </c>
      <c r="AN65" s="26" t="s">
        <v>141</v>
      </c>
      <c r="AO65" s="26" t="s">
        <v>141</v>
      </c>
      <c r="AP65" s="31" t="s">
        <v>141</v>
      </c>
      <c r="AQ65" s="26" t="s">
        <v>127</v>
      </c>
      <c r="AR65" s="26" t="s">
        <v>127</v>
      </c>
      <c r="AS65" s="26" t="s">
        <v>127</v>
      </c>
      <c r="AT65" s="32" t="s">
        <v>142</v>
      </c>
      <c r="AU65" s="32" t="s">
        <v>31</v>
      </c>
      <c r="AV65" s="31" t="s">
        <v>772</v>
      </c>
      <c r="AW65" s="28"/>
      <c r="AX65" s="28"/>
      <c r="AY65" s="28"/>
    </row>
    <row r="66" ht="15.75" customHeight="1">
      <c r="A66" s="26" t="s">
        <v>802</v>
      </c>
      <c r="B66" s="26" t="s">
        <v>803</v>
      </c>
      <c r="C66" s="28" t="s">
        <v>804</v>
      </c>
      <c r="D66" s="28"/>
      <c r="E66" s="28"/>
      <c r="F66" s="26" t="s">
        <v>173</v>
      </c>
      <c r="G66" s="28" t="s">
        <v>805</v>
      </c>
      <c r="H66" s="26" t="s">
        <v>806</v>
      </c>
      <c r="I66" s="26" t="s">
        <v>807</v>
      </c>
      <c r="J66" s="26" t="s">
        <v>808</v>
      </c>
      <c r="K66" s="26">
        <v>4.295864332E9</v>
      </c>
      <c r="L66" s="28" t="s">
        <v>809</v>
      </c>
      <c r="M66" s="28" t="s">
        <v>810</v>
      </c>
      <c r="N66" s="28" t="s">
        <v>737</v>
      </c>
      <c r="O66" s="41" t="s">
        <v>738</v>
      </c>
      <c r="P66" s="26" t="s">
        <v>599</v>
      </c>
      <c r="Q66" s="28" t="s">
        <v>811</v>
      </c>
      <c r="R66" s="28" t="s">
        <v>812</v>
      </c>
      <c r="S66" s="28" t="s">
        <v>156</v>
      </c>
      <c r="T66" s="28" t="s">
        <v>813</v>
      </c>
      <c r="U66" s="28" t="s">
        <v>814</v>
      </c>
      <c r="V66" s="28" t="s">
        <v>158</v>
      </c>
      <c r="W66" s="26" t="s">
        <v>141</v>
      </c>
      <c r="X66" s="26" t="s">
        <v>141</v>
      </c>
      <c r="Y66" s="28">
        <v>1953.0</v>
      </c>
      <c r="Z66" s="28">
        <v>70.0</v>
      </c>
      <c r="AA66" s="26" t="s">
        <v>127</v>
      </c>
      <c r="AB66" s="30">
        <v>17600.0</v>
      </c>
      <c r="AC66" s="31">
        <v>16770.0</v>
      </c>
      <c r="AD66" s="31">
        <v>830.0</v>
      </c>
      <c r="AE66" s="31" t="s">
        <v>127</v>
      </c>
      <c r="AF66" s="30">
        <v>14500.0</v>
      </c>
      <c r="AG66" s="31">
        <v>14500.0</v>
      </c>
      <c r="AH66" s="30" t="s">
        <v>127</v>
      </c>
      <c r="AI66" s="31" t="s">
        <v>127</v>
      </c>
      <c r="AJ66" s="31" t="s">
        <v>141</v>
      </c>
      <c r="AK66" s="31" t="s">
        <v>141</v>
      </c>
      <c r="AL66" s="31" t="s">
        <v>141</v>
      </c>
      <c r="AM66" s="26" t="s">
        <v>140</v>
      </c>
      <c r="AN66" s="28" t="s">
        <v>815</v>
      </c>
      <c r="AO66" s="26" t="s">
        <v>816</v>
      </c>
      <c r="AP66" s="31">
        <v>13933.0</v>
      </c>
      <c r="AQ66" s="26" t="s">
        <v>127</v>
      </c>
      <c r="AR66" s="26" t="s">
        <v>127</v>
      </c>
      <c r="AS66" s="26" t="s">
        <v>127</v>
      </c>
      <c r="AT66" s="26" t="s">
        <v>161</v>
      </c>
      <c r="AU66" s="32" t="s">
        <v>817</v>
      </c>
      <c r="AV66" s="26" t="s">
        <v>818</v>
      </c>
      <c r="AW66" s="28" t="s">
        <v>819</v>
      </c>
      <c r="AX66" s="28" t="s">
        <v>820</v>
      </c>
      <c r="AY66" s="28"/>
    </row>
    <row r="67" ht="15.75" customHeight="1">
      <c r="A67" s="26" t="s">
        <v>821</v>
      </c>
      <c r="B67" s="26" t="s">
        <v>822</v>
      </c>
      <c r="C67" s="28" t="s">
        <v>823</v>
      </c>
      <c r="D67" s="28"/>
      <c r="E67" s="28"/>
      <c r="F67" s="26" t="s">
        <v>173</v>
      </c>
      <c r="G67" s="28" t="s">
        <v>805</v>
      </c>
      <c r="H67" s="26" t="s">
        <v>806</v>
      </c>
      <c r="I67" s="26" t="s">
        <v>807</v>
      </c>
      <c r="J67" s="26" t="s">
        <v>808</v>
      </c>
      <c r="K67" s="26">
        <v>4.295864332E9</v>
      </c>
      <c r="L67" s="28" t="s">
        <v>809</v>
      </c>
      <c r="M67" s="28" t="s">
        <v>810</v>
      </c>
      <c r="N67" s="28" t="s">
        <v>737</v>
      </c>
      <c r="O67" s="41" t="s">
        <v>738</v>
      </c>
      <c r="P67" s="26" t="s">
        <v>599</v>
      </c>
      <c r="Q67" s="28" t="s">
        <v>811</v>
      </c>
      <c r="R67" s="28" t="s">
        <v>812</v>
      </c>
      <c r="S67" s="28" t="s">
        <v>156</v>
      </c>
      <c r="T67" s="28" t="s">
        <v>813</v>
      </c>
      <c r="U67" s="28" t="s">
        <v>814</v>
      </c>
      <c r="V67" s="26" t="s">
        <v>139</v>
      </c>
      <c r="W67" s="34">
        <v>44470.0</v>
      </c>
      <c r="X67" s="34">
        <v>44501.0</v>
      </c>
      <c r="Y67" s="26">
        <v>2023.0</v>
      </c>
      <c r="Z67" s="28">
        <v>0.0</v>
      </c>
      <c r="AA67" s="26" t="s">
        <v>127</v>
      </c>
      <c r="AB67" s="30">
        <v>1600.0</v>
      </c>
      <c r="AC67" s="31">
        <v>1600.0</v>
      </c>
      <c r="AD67" s="31" t="s">
        <v>127</v>
      </c>
      <c r="AE67" s="31" t="s">
        <v>127</v>
      </c>
      <c r="AF67" s="31" t="s">
        <v>127</v>
      </c>
      <c r="AG67" s="31" t="s">
        <v>127</v>
      </c>
      <c r="AH67" s="30" t="s">
        <v>127</v>
      </c>
      <c r="AI67" s="31" t="s">
        <v>127</v>
      </c>
      <c r="AJ67" s="31">
        <v>3850.0</v>
      </c>
      <c r="AK67" s="31" t="s">
        <v>141</v>
      </c>
      <c r="AL67" s="31" t="s">
        <v>141</v>
      </c>
      <c r="AM67" s="26" t="s">
        <v>127</v>
      </c>
      <c r="AN67" s="26" t="s">
        <v>127</v>
      </c>
      <c r="AO67" s="26" t="s">
        <v>127</v>
      </c>
      <c r="AP67" s="31" t="s">
        <v>141</v>
      </c>
      <c r="AQ67" s="26" t="s">
        <v>127</v>
      </c>
      <c r="AR67" s="26" t="s">
        <v>127</v>
      </c>
      <c r="AS67" s="26" t="s">
        <v>127</v>
      </c>
      <c r="AT67" s="26" t="s">
        <v>824</v>
      </c>
      <c r="AU67" s="26" t="s">
        <v>27</v>
      </c>
      <c r="AV67" s="26" t="s">
        <v>825</v>
      </c>
      <c r="AW67" s="28" t="s">
        <v>819</v>
      </c>
      <c r="AX67" s="28" t="s">
        <v>820</v>
      </c>
      <c r="AY67" s="28"/>
    </row>
    <row r="68" ht="15.75" customHeight="1">
      <c r="A68" s="26" t="s">
        <v>826</v>
      </c>
      <c r="B68" s="26" t="s">
        <v>822</v>
      </c>
      <c r="C68" s="28" t="s">
        <v>827</v>
      </c>
      <c r="D68" s="28"/>
      <c r="E68" s="28"/>
      <c r="F68" s="26" t="s">
        <v>173</v>
      </c>
      <c r="G68" s="28" t="s">
        <v>805</v>
      </c>
      <c r="H68" s="26" t="s">
        <v>806</v>
      </c>
      <c r="I68" s="26" t="s">
        <v>807</v>
      </c>
      <c r="J68" s="26" t="s">
        <v>808</v>
      </c>
      <c r="K68" s="26">
        <v>4.295864332E9</v>
      </c>
      <c r="L68" s="28" t="s">
        <v>809</v>
      </c>
      <c r="M68" s="28" t="s">
        <v>810</v>
      </c>
      <c r="N68" s="28" t="s">
        <v>737</v>
      </c>
      <c r="O68" s="41" t="s">
        <v>738</v>
      </c>
      <c r="P68" s="26" t="s">
        <v>599</v>
      </c>
      <c r="Q68" s="28" t="s">
        <v>811</v>
      </c>
      <c r="R68" s="28" t="s">
        <v>812</v>
      </c>
      <c r="S68" s="28" t="s">
        <v>156</v>
      </c>
      <c r="T68" s="28" t="s">
        <v>813</v>
      </c>
      <c r="U68" s="28" t="s">
        <v>814</v>
      </c>
      <c r="V68" s="26" t="s">
        <v>189</v>
      </c>
      <c r="W68" s="34">
        <v>44470.0</v>
      </c>
      <c r="X68" s="26" t="s">
        <v>141</v>
      </c>
      <c r="Y68" s="26">
        <v>2024.0</v>
      </c>
      <c r="Z68" s="28">
        <v>-1.0</v>
      </c>
      <c r="AA68" s="26" t="s">
        <v>127</v>
      </c>
      <c r="AB68" s="30">
        <v>1600.0</v>
      </c>
      <c r="AC68" s="31">
        <v>1600.0</v>
      </c>
      <c r="AD68" s="31" t="s">
        <v>127</v>
      </c>
      <c r="AE68" s="31" t="s">
        <v>127</v>
      </c>
      <c r="AF68" s="31" t="s">
        <v>127</v>
      </c>
      <c r="AG68" s="31" t="s">
        <v>127</v>
      </c>
      <c r="AH68" s="30" t="s">
        <v>127</v>
      </c>
      <c r="AI68" s="31" t="s">
        <v>127</v>
      </c>
      <c r="AJ68" s="31" t="s">
        <v>141</v>
      </c>
      <c r="AK68" s="31" t="s">
        <v>141</v>
      </c>
      <c r="AL68" s="31" t="s">
        <v>141</v>
      </c>
      <c r="AM68" s="26" t="s">
        <v>127</v>
      </c>
      <c r="AN68" s="26" t="s">
        <v>127</v>
      </c>
      <c r="AO68" s="26" t="s">
        <v>127</v>
      </c>
      <c r="AP68" s="31" t="s">
        <v>141</v>
      </c>
      <c r="AQ68" s="26" t="s">
        <v>127</v>
      </c>
      <c r="AR68" s="26" t="s">
        <v>127</v>
      </c>
      <c r="AS68" s="26" t="s">
        <v>127</v>
      </c>
      <c r="AT68" s="26" t="s">
        <v>824</v>
      </c>
      <c r="AU68" s="26" t="s">
        <v>27</v>
      </c>
      <c r="AV68" s="26" t="s">
        <v>828</v>
      </c>
      <c r="AW68" s="28" t="s">
        <v>819</v>
      </c>
      <c r="AX68" s="28" t="s">
        <v>820</v>
      </c>
      <c r="AY68" s="28"/>
    </row>
    <row r="69" ht="15.75" customHeight="1">
      <c r="A69" s="26" t="s">
        <v>829</v>
      </c>
      <c r="B69" s="26" t="s">
        <v>830</v>
      </c>
      <c r="C69" s="28" t="s">
        <v>831</v>
      </c>
      <c r="D69" s="28" t="s">
        <v>832</v>
      </c>
      <c r="E69" s="28" t="s">
        <v>833</v>
      </c>
      <c r="F69" s="26" t="s">
        <v>173</v>
      </c>
      <c r="G69" s="28" t="s">
        <v>834</v>
      </c>
      <c r="H69" s="26" t="s">
        <v>835</v>
      </c>
      <c r="I69" s="26" t="s">
        <v>836</v>
      </c>
      <c r="J69" s="26" t="s">
        <v>837</v>
      </c>
      <c r="K69" s="26" t="s">
        <v>838</v>
      </c>
      <c r="L69" s="28" t="s">
        <v>839</v>
      </c>
      <c r="M69" s="28" t="s">
        <v>810</v>
      </c>
      <c r="N69" s="28" t="s">
        <v>737</v>
      </c>
      <c r="O69" s="41" t="s">
        <v>738</v>
      </c>
      <c r="P69" s="26" t="s">
        <v>599</v>
      </c>
      <c r="Q69" s="28" t="s">
        <v>840</v>
      </c>
      <c r="R69" s="28" t="s">
        <v>841</v>
      </c>
      <c r="S69" s="28" t="s">
        <v>156</v>
      </c>
      <c r="T69" s="28" t="s">
        <v>842</v>
      </c>
      <c r="U69" s="28" t="s">
        <v>843</v>
      </c>
      <c r="V69" s="28" t="s">
        <v>158</v>
      </c>
      <c r="W69" s="26" t="s">
        <v>141</v>
      </c>
      <c r="X69" s="26" t="s">
        <v>141</v>
      </c>
      <c r="Y69" s="26">
        <v>2003.0</v>
      </c>
      <c r="Z69" s="28">
        <v>20.0</v>
      </c>
      <c r="AA69" s="26" t="s">
        <v>127</v>
      </c>
      <c r="AB69" s="30">
        <v>3800.0</v>
      </c>
      <c r="AC69" s="31">
        <v>2700.0</v>
      </c>
      <c r="AD69" s="31">
        <v>1100.0</v>
      </c>
      <c r="AE69" s="31" t="s">
        <v>127</v>
      </c>
      <c r="AF69" s="31">
        <v>3250.0</v>
      </c>
      <c r="AG69" s="31">
        <v>3250.0</v>
      </c>
      <c r="AH69" s="30" t="s">
        <v>127</v>
      </c>
      <c r="AI69" s="31" t="s">
        <v>127</v>
      </c>
      <c r="AJ69" s="31" t="s">
        <v>141</v>
      </c>
      <c r="AK69" s="31" t="s">
        <v>141</v>
      </c>
      <c r="AL69" s="31" t="s">
        <v>141</v>
      </c>
      <c r="AM69" s="26" t="s">
        <v>140</v>
      </c>
      <c r="AN69" s="28" t="s">
        <v>844</v>
      </c>
      <c r="AO69" s="26" t="s">
        <v>845</v>
      </c>
      <c r="AP69" s="31">
        <v>4097.0</v>
      </c>
      <c r="AQ69" s="26" t="s">
        <v>127</v>
      </c>
      <c r="AR69" s="26" t="s">
        <v>127</v>
      </c>
      <c r="AS69" s="26" t="s">
        <v>127</v>
      </c>
      <c r="AT69" s="26" t="s">
        <v>161</v>
      </c>
      <c r="AU69" s="26" t="s">
        <v>817</v>
      </c>
      <c r="AV69" s="26" t="s">
        <v>846</v>
      </c>
      <c r="AW69" s="28"/>
      <c r="AX69" s="28"/>
      <c r="AY69" s="28"/>
    </row>
    <row r="70" ht="15.75" customHeight="1">
      <c r="A70" s="26" t="s">
        <v>847</v>
      </c>
      <c r="B70" s="26" t="s">
        <v>848</v>
      </c>
      <c r="C70" s="28" t="s">
        <v>849</v>
      </c>
      <c r="D70" s="28"/>
      <c r="E70" s="28"/>
      <c r="F70" s="26" t="s">
        <v>127</v>
      </c>
      <c r="G70" s="28"/>
      <c r="H70" s="26" t="s">
        <v>850</v>
      </c>
      <c r="I70" s="26" t="s">
        <v>851</v>
      </c>
      <c r="J70" s="26" t="s">
        <v>852</v>
      </c>
      <c r="K70" s="26" t="s">
        <v>853</v>
      </c>
      <c r="L70" s="28" t="s">
        <v>854</v>
      </c>
      <c r="M70" s="28" t="s">
        <v>855</v>
      </c>
      <c r="N70" s="28" t="s">
        <v>737</v>
      </c>
      <c r="O70" s="41" t="s">
        <v>738</v>
      </c>
      <c r="P70" s="26" t="s">
        <v>599</v>
      </c>
      <c r="Q70" s="28" t="s">
        <v>856</v>
      </c>
      <c r="R70" s="28" t="s">
        <v>857</v>
      </c>
      <c r="S70" s="28" t="s">
        <v>156</v>
      </c>
      <c r="T70" s="28" t="s">
        <v>858</v>
      </c>
      <c r="U70" s="28" t="s">
        <v>859</v>
      </c>
      <c r="V70" s="28" t="s">
        <v>158</v>
      </c>
      <c r="W70" s="26" t="s">
        <v>141</v>
      </c>
      <c r="X70" s="26" t="s">
        <v>141</v>
      </c>
      <c r="Y70" s="28">
        <v>1970.0</v>
      </c>
      <c r="Z70" s="28">
        <v>53.0</v>
      </c>
      <c r="AA70" s="26" t="s">
        <v>127</v>
      </c>
      <c r="AB70" s="30">
        <v>1260.0</v>
      </c>
      <c r="AC70" s="30">
        <v>1260.0</v>
      </c>
      <c r="AD70" s="31" t="s">
        <v>127</v>
      </c>
      <c r="AE70" s="31" t="s">
        <v>127</v>
      </c>
      <c r="AF70" s="31">
        <v>1200.0</v>
      </c>
      <c r="AG70" s="30">
        <v>1200.0</v>
      </c>
      <c r="AH70" s="30" t="s">
        <v>127</v>
      </c>
      <c r="AI70" s="31" t="s">
        <v>127</v>
      </c>
      <c r="AJ70" s="31" t="s">
        <v>141</v>
      </c>
      <c r="AK70" s="31" t="s">
        <v>141</v>
      </c>
      <c r="AL70" s="31" t="s">
        <v>141</v>
      </c>
      <c r="AM70" s="26" t="s">
        <v>140</v>
      </c>
      <c r="AN70" s="28" t="s">
        <v>860</v>
      </c>
      <c r="AO70" s="26" t="s">
        <v>141</v>
      </c>
      <c r="AP70" s="31">
        <v>1919.0</v>
      </c>
      <c r="AQ70" s="26" t="s">
        <v>861</v>
      </c>
      <c r="AR70" s="26" t="s">
        <v>327</v>
      </c>
      <c r="AS70" s="26" t="s">
        <v>127</v>
      </c>
      <c r="AT70" s="26" t="s">
        <v>161</v>
      </c>
      <c r="AU70" s="32" t="s">
        <v>263</v>
      </c>
      <c r="AV70" s="26" t="s">
        <v>862</v>
      </c>
      <c r="AW70" s="28"/>
      <c r="AX70" s="28"/>
      <c r="AY70" s="28"/>
    </row>
    <row r="71" ht="15.75" customHeight="1">
      <c r="A71" s="26" t="s">
        <v>863</v>
      </c>
      <c r="B71" s="26" t="s">
        <v>864</v>
      </c>
      <c r="C71" s="26" t="s">
        <v>865</v>
      </c>
      <c r="D71" s="28"/>
      <c r="E71" s="28"/>
      <c r="F71" s="26" t="s">
        <v>127</v>
      </c>
      <c r="G71" s="28"/>
      <c r="H71" s="26" t="s">
        <v>866</v>
      </c>
      <c r="I71" s="26" t="s">
        <v>867</v>
      </c>
      <c r="J71" s="26" t="s">
        <v>864</v>
      </c>
      <c r="K71" s="26" t="s">
        <v>868</v>
      </c>
      <c r="L71" s="26" t="s">
        <v>869</v>
      </c>
      <c r="M71" s="26" t="s">
        <v>855</v>
      </c>
      <c r="N71" s="26" t="s">
        <v>737</v>
      </c>
      <c r="O71" s="41" t="s">
        <v>738</v>
      </c>
      <c r="P71" s="26" t="s">
        <v>599</v>
      </c>
      <c r="Q71" s="26" t="s">
        <v>870</v>
      </c>
      <c r="R71" s="26" t="s">
        <v>871</v>
      </c>
      <c r="S71" s="28" t="s">
        <v>156</v>
      </c>
      <c r="T71" s="26" t="s">
        <v>872</v>
      </c>
      <c r="U71" s="29" t="s">
        <v>873</v>
      </c>
      <c r="V71" s="26" t="s">
        <v>158</v>
      </c>
      <c r="W71" s="26" t="s">
        <v>141</v>
      </c>
      <c r="X71" s="26" t="s">
        <v>141</v>
      </c>
      <c r="Y71" s="26">
        <v>2009.0</v>
      </c>
      <c r="Z71" s="28">
        <v>14.0</v>
      </c>
      <c r="AA71" s="26" t="s">
        <v>127</v>
      </c>
      <c r="AB71" s="30">
        <v>1000.0</v>
      </c>
      <c r="AC71" s="31">
        <v>1000.0</v>
      </c>
      <c r="AD71" s="31" t="s">
        <v>127</v>
      </c>
      <c r="AE71" s="31" t="s">
        <v>127</v>
      </c>
      <c r="AF71" s="31">
        <v>1013.0</v>
      </c>
      <c r="AG71" s="31">
        <v>1013.0</v>
      </c>
      <c r="AH71" s="31" t="s">
        <v>127</v>
      </c>
      <c r="AI71" s="31" t="s">
        <v>127</v>
      </c>
      <c r="AJ71" s="31">
        <v>1757.0</v>
      </c>
      <c r="AK71" s="31" t="s">
        <v>127</v>
      </c>
      <c r="AL71" s="31" t="s">
        <v>127</v>
      </c>
      <c r="AM71" s="26" t="s">
        <v>140</v>
      </c>
      <c r="AN71" s="26" t="s">
        <v>874</v>
      </c>
      <c r="AO71" s="26" t="s">
        <v>141</v>
      </c>
      <c r="AP71" s="31">
        <v>1420.0</v>
      </c>
      <c r="AQ71" s="26" t="s">
        <v>127</v>
      </c>
      <c r="AR71" s="26" t="s">
        <v>127</v>
      </c>
      <c r="AS71" s="26" t="s">
        <v>127</v>
      </c>
      <c r="AT71" s="26" t="s">
        <v>161</v>
      </c>
      <c r="AU71" s="26" t="s">
        <v>263</v>
      </c>
      <c r="AV71" s="26" t="s">
        <v>875</v>
      </c>
      <c r="AW71" s="28"/>
      <c r="AX71" s="28"/>
      <c r="AY71" s="28"/>
    </row>
    <row r="72" ht="15.75" customHeight="1">
      <c r="A72" s="26" t="s">
        <v>876</v>
      </c>
      <c r="B72" s="26" t="s">
        <v>877</v>
      </c>
      <c r="C72" s="28" t="s">
        <v>878</v>
      </c>
      <c r="D72" s="28" t="s">
        <v>879</v>
      </c>
      <c r="E72" s="28" t="s">
        <v>880</v>
      </c>
      <c r="F72" s="26" t="s">
        <v>173</v>
      </c>
      <c r="G72" s="28" t="s">
        <v>881</v>
      </c>
      <c r="H72" s="26" t="s">
        <v>882</v>
      </c>
      <c r="I72" s="26" t="s">
        <v>883</v>
      </c>
      <c r="J72" s="26" t="s">
        <v>884</v>
      </c>
      <c r="K72" s="26">
        <v>5.000066102E9</v>
      </c>
      <c r="L72" s="28" t="s">
        <v>885</v>
      </c>
      <c r="M72" s="28" t="s">
        <v>886</v>
      </c>
      <c r="N72" s="28" t="s">
        <v>737</v>
      </c>
      <c r="O72" s="41" t="s">
        <v>738</v>
      </c>
      <c r="P72" s="26" t="s">
        <v>599</v>
      </c>
      <c r="Q72" s="28" t="s">
        <v>887</v>
      </c>
      <c r="R72" s="28" t="s">
        <v>888</v>
      </c>
      <c r="S72" s="28" t="s">
        <v>156</v>
      </c>
      <c r="T72" s="28" t="s">
        <v>889</v>
      </c>
      <c r="U72" s="28" t="s">
        <v>890</v>
      </c>
      <c r="V72" s="28" t="s">
        <v>158</v>
      </c>
      <c r="W72" s="26" t="s">
        <v>141</v>
      </c>
      <c r="X72" s="26" t="s">
        <v>141</v>
      </c>
      <c r="Y72" s="26">
        <v>2003.0</v>
      </c>
      <c r="Z72" s="28">
        <v>20.0</v>
      </c>
      <c r="AA72" s="26" t="s">
        <v>127</v>
      </c>
      <c r="AB72" s="30">
        <v>1500.0</v>
      </c>
      <c r="AC72" s="31">
        <v>1500.0</v>
      </c>
      <c r="AD72" s="31" t="s">
        <v>468</v>
      </c>
      <c r="AE72" s="31" t="s">
        <v>127</v>
      </c>
      <c r="AF72" s="30">
        <v>1980.0</v>
      </c>
      <c r="AG72" s="31">
        <v>1980.0</v>
      </c>
      <c r="AH72" s="30" t="s">
        <v>127</v>
      </c>
      <c r="AI72" s="31" t="s">
        <v>127</v>
      </c>
      <c r="AJ72" s="31">
        <v>6280.0</v>
      </c>
      <c r="AK72" s="31">
        <v>1200.0</v>
      </c>
      <c r="AL72" s="31" t="s">
        <v>141</v>
      </c>
      <c r="AM72" s="26" t="s">
        <v>140</v>
      </c>
      <c r="AN72" s="28" t="s">
        <v>891</v>
      </c>
      <c r="AO72" s="26" t="s">
        <v>788</v>
      </c>
      <c r="AP72" s="31">
        <v>4486.0</v>
      </c>
      <c r="AQ72" s="26" t="s">
        <v>861</v>
      </c>
      <c r="AR72" s="26" t="s">
        <v>127</v>
      </c>
      <c r="AS72" s="26" t="s">
        <v>127</v>
      </c>
      <c r="AT72" s="26" t="s">
        <v>161</v>
      </c>
      <c r="AU72" s="26" t="s">
        <v>263</v>
      </c>
      <c r="AV72" s="26" t="s">
        <v>892</v>
      </c>
      <c r="AW72" s="28"/>
      <c r="AX72" s="28"/>
      <c r="AY72" s="28"/>
    </row>
    <row r="73" ht="15.75" customHeight="1">
      <c r="A73" s="26" t="s">
        <v>893</v>
      </c>
      <c r="B73" s="26" t="s">
        <v>894</v>
      </c>
      <c r="C73" s="28" t="s">
        <v>895</v>
      </c>
      <c r="D73" s="28"/>
      <c r="E73" s="28"/>
      <c r="F73" s="26" t="s">
        <v>127</v>
      </c>
      <c r="G73" s="28"/>
      <c r="H73" s="26" t="s">
        <v>896</v>
      </c>
      <c r="I73" s="26" t="s">
        <v>897</v>
      </c>
      <c r="J73" s="26" t="s">
        <v>898</v>
      </c>
      <c r="K73" s="26" t="s">
        <v>899</v>
      </c>
      <c r="L73" s="28" t="s">
        <v>900</v>
      </c>
      <c r="M73" s="28" t="s">
        <v>886</v>
      </c>
      <c r="N73" s="28" t="s">
        <v>737</v>
      </c>
      <c r="O73" s="41" t="s">
        <v>738</v>
      </c>
      <c r="P73" s="26" t="s">
        <v>599</v>
      </c>
      <c r="Q73" s="28" t="s">
        <v>901</v>
      </c>
      <c r="R73" s="28" t="s">
        <v>902</v>
      </c>
      <c r="S73" s="28" t="s">
        <v>156</v>
      </c>
      <c r="T73" s="28" t="s">
        <v>903</v>
      </c>
      <c r="U73" s="28" t="s">
        <v>904</v>
      </c>
      <c r="V73" s="28" t="s">
        <v>158</v>
      </c>
      <c r="W73" s="26" t="s">
        <v>141</v>
      </c>
      <c r="X73" s="26" t="s">
        <v>141</v>
      </c>
      <c r="Y73" s="26">
        <v>2003.0</v>
      </c>
      <c r="Z73" s="28">
        <v>20.0</v>
      </c>
      <c r="AA73" s="26" t="s">
        <v>127</v>
      </c>
      <c r="AB73" s="30">
        <v>2000.0</v>
      </c>
      <c r="AC73" s="30">
        <v>2000.0</v>
      </c>
      <c r="AD73" s="31" t="s">
        <v>127</v>
      </c>
      <c r="AE73" s="31" t="s">
        <v>127</v>
      </c>
      <c r="AF73" s="31">
        <v>938.8399999999999</v>
      </c>
      <c r="AG73" s="31">
        <f>(0.954*580-227)+(0.954*880-227)</f>
        <v>938.84</v>
      </c>
      <c r="AH73" s="30" t="s">
        <v>127</v>
      </c>
      <c r="AI73" s="31" t="s">
        <v>127</v>
      </c>
      <c r="AJ73" s="31" t="s">
        <v>141</v>
      </c>
      <c r="AK73" s="31" t="s">
        <v>141</v>
      </c>
      <c r="AL73" s="31" t="s">
        <v>141</v>
      </c>
      <c r="AM73" s="26" t="s">
        <v>159</v>
      </c>
      <c r="AN73" s="28" t="s">
        <v>905</v>
      </c>
      <c r="AO73" s="26" t="s">
        <v>141</v>
      </c>
      <c r="AP73" s="31">
        <v>2566.0</v>
      </c>
      <c r="AQ73" s="26" t="s">
        <v>861</v>
      </c>
      <c r="AR73" s="26" t="s">
        <v>127</v>
      </c>
      <c r="AS73" s="26" t="s">
        <v>127</v>
      </c>
      <c r="AT73" s="26" t="s">
        <v>161</v>
      </c>
      <c r="AU73" s="32" t="s">
        <v>263</v>
      </c>
      <c r="AV73" s="26" t="s">
        <v>906</v>
      </c>
      <c r="AW73" s="28"/>
      <c r="AX73" s="28"/>
      <c r="AY73" s="28"/>
    </row>
    <row r="74" ht="15.75" customHeight="1">
      <c r="A74" s="26" t="s">
        <v>907</v>
      </c>
      <c r="B74" s="26" t="s">
        <v>908</v>
      </c>
      <c r="C74" s="26" t="s">
        <v>909</v>
      </c>
      <c r="D74" s="28"/>
      <c r="E74" s="28"/>
      <c r="F74" s="26" t="s">
        <v>127</v>
      </c>
      <c r="G74" s="28"/>
      <c r="H74" s="26" t="s">
        <v>910</v>
      </c>
      <c r="I74" s="26" t="s">
        <v>911</v>
      </c>
      <c r="J74" s="26" t="s">
        <v>908</v>
      </c>
      <c r="K74" s="26" t="s">
        <v>912</v>
      </c>
      <c r="L74" s="26" t="s">
        <v>913</v>
      </c>
      <c r="M74" s="26" t="s">
        <v>914</v>
      </c>
      <c r="N74" s="26" t="s">
        <v>737</v>
      </c>
      <c r="O74" s="41" t="s">
        <v>738</v>
      </c>
      <c r="P74" s="26" t="s">
        <v>599</v>
      </c>
      <c r="Q74" s="26" t="s">
        <v>915</v>
      </c>
      <c r="R74" s="26" t="s">
        <v>916</v>
      </c>
      <c r="S74" s="28" t="s">
        <v>156</v>
      </c>
      <c r="T74" s="26" t="s">
        <v>917</v>
      </c>
      <c r="U74" s="26" t="s">
        <v>918</v>
      </c>
      <c r="V74" s="26" t="s">
        <v>261</v>
      </c>
      <c r="W74" s="26" t="s">
        <v>141</v>
      </c>
      <c r="X74" s="26" t="s">
        <v>141</v>
      </c>
      <c r="Y74" s="26">
        <v>2002.0</v>
      </c>
      <c r="Z74" s="28">
        <v>21.0</v>
      </c>
      <c r="AA74" s="33">
        <v>44621.0</v>
      </c>
      <c r="AB74" s="30">
        <v>1100.0</v>
      </c>
      <c r="AC74" s="31" t="s">
        <v>127</v>
      </c>
      <c r="AD74" s="31">
        <v>1100.0</v>
      </c>
      <c r="AE74" s="31" t="s">
        <v>127</v>
      </c>
      <c r="AF74" s="31" t="s">
        <v>127</v>
      </c>
      <c r="AG74" s="31" t="s">
        <v>127</v>
      </c>
      <c r="AH74" s="31" t="s">
        <v>127</v>
      </c>
      <c r="AI74" s="31" t="s">
        <v>127</v>
      </c>
      <c r="AJ74" s="31" t="s">
        <v>127</v>
      </c>
      <c r="AK74" s="31" t="s">
        <v>127</v>
      </c>
      <c r="AL74" s="31" t="s">
        <v>127</v>
      </c>
      <c r="AM74" s="26" t="s">
        <v>141</v>
      </c>
      <c r="AN74" s="26" t="s">
        <v>141</v>
      </c>
      <c r="AO74" s="26" t="s">
        <v>141</v>
      </c>
      <c r="AP74" s="31">
        <v>600.0</v>
      </c>
      <c r="AQ74" s="26" t="s">
        <v>127</v>
      </c>
      <c r="AR74" s="26" t="s">
        <v>127</v>
      </c>
      <c r="AS74" s="26" t="s">
        <v>127</v>
      </c>
      <c r="AT74" s="32" t="s">
        <v>142</v>
      </c>
      <c r="AU74" s="32" t="s">
        <v>31</v>
      </c>
      <c r="AV74" s="31" t="s">
        <v>919</v>
      </c>
      <c r="AW74" s="28"/>
      <c r="AX74" s="28"/>
      <c r="AY74" s="28"/>
    </row>
    <row r="75" ht="15.75" customHeight="1">
      <c r="A75" s="26" t="s">
        <v>920</v>
      </c>
      <c r="B75" s="26" t="s">
        <v>921</v>
      </c>
      <c r="C75" s="26" t="s">
        <v>909</v>
      </c>
      <c r="D75" s="28"/>
      <c r="E75" s="28"/>
      <c r="F75" s="26" t="s">
        <v>127</v>
      </c>
      <c r="G75" s="28"/>
      <c r="H75" s="26" t="s">
        <v>910</v>
      </c>
      <c r="I75" s="26" t="s">
        <v>911</v>
      </c>
      <c r="J75" s="26" t="s">
        <v>908</v>
      </c>
      <c r="K75" s="26" t="s">
        <v>912</v>
      </c>
      <c r="L75" s="26" t="s">
        <v>913</v>
      </c>
      <c r="M75" s="26" t="s">
        <v>914</v>
      </c>
      <c r="N75" s="26" t="s">
        <v>737</v>
      </c>
      <c r="O75" s="41" t="s">
        <v>738</v>
      </c>
      <c r="P75" s="26" t="s">
        <v>599</v>
      </c>
      <c r="Q75" s="26" t="s">
        <v>915</v>
      </c>
      <c r="R75" s="26" t="s">
        <v>916</v>
      </c>
      <c r="S75" s="28" t="s">
        <v>156</v>
      </c>
      <c r="T75" s="26" t="s">
        <v>917</v>
      </c>
      <c r="U75" s="26" t="s">
        <v>918</v>
      </c>
      <c r="V75" s="26" t="s">
        <v>158</v>
      </c>
      <c r="W75" s="26" t="s">
        <v>141</v>
      </c>
      <c r="X75" s="26" t="s">
        <v>141</v>
      </c>
      <c r="Y75" s="26">
        <v>2022.0</v>
      </c>
      <c r="Z75" s="28">
        <v>1.0</v>
      </c>
      <c r="AA75" s="26" t="s">
        <v>127</v>
      </c>
      <c r="AB75" s="30">
        <v>1000.0</v>
      </c>
      <c r="AC75" s="31" t="s">
        <v>127</v>
      </c>
      <c r="AD75" s="31">
        <v>1000.0</v>
      </c>
      <c r="AE75" s="31" t="s">
        <v>127</v>
      </c>
      <c r="AF75" s="31" t="s">
        <v>127</v>
      </c>
      <c r="AG75" s="31" t="s">
        <v>127</v>
      </c>
      <c r="AH75" s="31" t="s">
        <v>127</v>
      </c>
      <c r="AI75" s="31" t="s">
        <v>127</v>
      </c>
      <c r="AJ75" s="31" t="s">
        <v>127</v>
      </c>
      <c r="AK75" s="31" t="s">
        <v>127</v>
      </c>
      <c r="AL75" s="31" t="s">
        <v>127</v>
      </c>
      <c r="AM75" s="26" t="s">
        <v>127</v>
      </c>
      <c r="AN75" s="26" t="s">
        <v>127</v>
      </c>
      <c r="AO75" s="26" t="s">
        <v>127</v>
      </c>
      <c r="AP75" s="31" t="s">
        <v>141</v>
      </c>
      <c r="AQ75" s="26" t="s">
        <v>127</v>
      </c>
      <c r="AR75" s="26" t="s">
        <v>127</v>
      </c>
      <c r="AS75" s="26" t="s">
        <v>127</v>
      </c>
      <c r="AT75" s="32" t="s">
        <v>142</v>
      </c>
      <c r="AU75" s="32" t="s">
        <v>31</v>
      </c>
      <c r="AV75" s="31" t="s">
        <v>922</v>
      </c>
      <c r="AW75" s="28"/>
      <c r="AX75" s="28"/>
      <c r="AY75" s="28"/>
    </row>
    <row r="76" ht="15.75" customHeight="1">
      <c r="A76" s="26" t="s">
        <v>923</v>
      </c>
      <c r="B76" s="26" t="s">
        <v>924</v>
      </c>
      <c r="C76" s="35" t="s">
        <v>925</v>
      </c>
      <c r="D76" s="28" t="s">
        <v>926</v>
      </c>
      <c r="E76" s="28" t="s">
        <v>927</v>
      </c>
      <c r="F76" s="35" t="s">
        <v>127</v>
      </c>
      <c r="G76" s="43"/>
      <c r="H76" s="26" t="s">
        <v>928</v>
      </c>
      <c r="I76" s="26" t="s">
        <v>929</v>
      </c>
      <c r="J76" s="26" t="s">
        <v>924</v>
      </c>
      <c r="K76" s="37" t="s">
        <v>930</v>
      </c>
      <c r="L76" s="26" t="s">
        <v>931</v>
      </c>
      <c r="M76" s="35" t="s">
        <v>914</v>
      </c>
      <c r="N76" s="35" t="s">
        <v>737</v>
      </c>
      <c r="O76" s="35" t="s">
        <v>738</v>
      </c>
      <c r="P76" s="26" t="s">
        <v>599</v>
      </c>
      <c r="Q76" s="28" t="s">
        <v>932</v>
      </c>
      <c r="R76" s="35" t="s">
        <v>933</v>
      </c>
      <c r="S76" s="28" t="s">
        <v>156</v>
      </c>
      <c r="T76" s="26" t="s">
        <v>934</v>
      </c>
      <c r="U76" s="26" t="s">
        <v>935</v>
      </c>
      <c r="V76" s="26" t="s">
        <v>158</v>
      </c>
      <c r="W76" s="26" t="s">
        <v>141</v>
      </c>
      <c r="X76" s="26" t="s">
        <v>141</v>
      </c>
      <c r="Y76" s="35">
        <v>2008.0</v>
      </c>
      <c r="Z76" s="28">
        <v>15.0</v>
      </c>
      <c r="AA76" s="26">
        <v>2024.0</v>
      </c>
      <c r="AB76" s="30">
        <v>500.0</v>
      </c>
      <c r="AC76" s="31" t="s">
        <v>127</v>
      </c>
      <c r="AD76" s="31">
        <v>500.0</v>
      </c>
      <c r="AE76" s="31" t="s">
        <v>127</v>
      </c>
      <c r="AF76" s="31" t="s">
        <v>127</v>
      </c>
      <c r="AG76" s="31" t="s">
        <v>127</v>
      </c>
      <c r="AH76" s="30" t="s">
        <v>127</v>
      </c>
      <c r="AI76" s="31" t="s">
        <v>127</v>
      </c>
      <c r="AJ76" s="31" t="s">
        <v>127</v>
      </c>
      <c r="AK76" s="31" t="s">
        <v>127</v>
      </c>
      <c r="AL76" s="31" t="s">
        <v>127</v>
      </c>
      <c r="AM76" s="35" t="s">
        <v>140</v>
      </c>
      <c r="AN76" s="35" t="s">
        <v>298</v>
      </c>
      <c r="AO76" s="26" t="s">
        <v>141</v>
      </c>
      <c r="AP76" s="35" t="s">
        <v>141</v>
      </c>
      <c r="AQ76" s="26" t="s">
        <v>141</v>
      </c>
      <c r="AR76" s="26" t="s">
        <v>141</v>
      </c>
      <c r="AS76" s="26" t="s">
        <v>127</v>
      </c>
      <c r="AT76" s="32" t="s">
        <v>142</v>
      </c>
      <c r="AU76" s="32" t="s">
        <v>31</v>
      </c>
      <c r="AV76" s="31" t="s">
        <v>772</v>
      </c>
      <c r="AW76" s="43"/>
      <c r="AX76" s="43"/>
      <c r="AY76" s="43"/>
    </row>
    <row r="77" ht="15.75" customHeight="1">
      <c r="A77" s="26" t="s">
        <v>936</v>
      </c>
      <c r="B77" s="26" t="s">
        <v>937</v>
      </c>
      <c r="C77" s="35" t="s">
        <v>925</v>
      </c>
      <c r="D77" s="28" t="s">
        <v>926</v>
      </c>
      <c r="E77" s="28" t="s">
        <v>927</v>
      </c>
      <c r="F77" s="35" t="s">
        <v>127</v>
      </c>
      <c r="G77" s="43"/>
      <c r="H77" s="35" t="s">
        <v>928</v>
      </c>
      <c r="I77" s="26" t="s">
        <v>929</v>
      </c>
      <c r="J77" s="26" t="s">
        <v>924</v>
      </c>
      <c r="K77" s="37" t="s">
        <v>930</v>
      </c>
      <c r="L77" s="26" t="s">
        <v>931</v>
      </c>
      <c r="M77" s="35" t="s">
        <v>914</v>
      </c>
      <c r="N77" s="35" t="s">
        <v>737</v>
      </c>
      <c r="O77" s="35" t="s">
        <v>738</v>
      </c>
      <c r="P77" s="26" t="s">
        <v>599</v>
      </c>
      <c r="Q77" s="28" t="s">
        <v>932</v>
      </c>
      <c r="R77" s="35" t="s">
        <v>933</v>
      </c>
      <c r="S77" s="28" t="s">
        <v>156</v>
      </c>
      <c r="T77" s="26" t="s">
        <v>934</v>
      </c>
      <c r="U77" s="26" t="s">
        <v>938</v>
      </c>
      <c r="V77" s="26" t="s">
        <v>189</v>
      </c>
      <c r="W77" s="44">
        <v>44652.0</v>
      </c>
      <c r="X77" s="26" t="s">
        <v>141</v>
      </c>
      <c r="Y77" s="35">
        <v>2024.0</v>
      </c>
      <c r="Z77" s="28">
        <v>-1.0</v>
      </c>
      <c r="AA77" s="26" t="s">
        <v>127</v>
      </c>
      <c r="AB77" s="30">
        <v>500.0</v>
      </c>
      <c r="AC77" s="31" t="s">
        <v>127</v>
      </c>
      <c r="AD77" s="31">
        <v>500.0</v>
      </c>
      <c r="AE77" s="31" t="s">
        <v>127</v>
      </c>
      <c r="AF77" s="31" t="s">
        <v>127</v>
      </c>
      <c r="AG77" s="31" t="s">
        <v>127</v>
      </c>
      <c r="AH77" s="30" t="s">
        <v>127</v>
      </c>
      <c r="AI77" s="31" t="s">
        <v>127</v>
      </c>
      <c r="AJ77" s="31" t="s">
        <v>127</v>
      </c>
      <c r="AK77" s="31" t="s">
        <v>127</v>
      </c>
      <c r="AL77" s="31" t="s">
        <v>127</v>
      </c>
      <c r="AM77" s="35" t="s">
        <v>140</v>
      </c>
      <c r="AN77" s="35" t="s">
        <v>298</v>
      </c>
      <c r="AO77" s="26" t="s">
        <v>141</v>
      </c>
      <c r="AP77" s="35" t="s">
        <v>141</v>
      </c>
      <c r="AQ77" s="26" t="s">
        <v>141</v>
      </c>
      <c r="AR77" s="26" t="s">
        <v>141</v>
      </c>
      <c r="AS77" s="26" t="s">
        <v>127</v>
      </c>
      <c r="AT77" s="32" t="s">
        <v>142</v>
      </c>
      <c r="AU77" s="32" t="s">
        <v>31</v>
      </c>
      <c r="AV77" s="31" t="s">
        <v>772</v>
      </c>
      <c r="AW77" s="43"/>
      <c r="AX77" s="43"/>
      <c r="AY77" s="43"/>
    </row>
    <row r="78" ht="15.75" customHeight="1">
      <c r="A78" s="26" t="s">
        <v>939</v>
      </c>
      <c r="B78" s="26" t="s">
        <v>940</v>
      </c>
      <c r="C78" s="26" t="s">
        <v>941</v>
      </c>
      <c r="D78" s="28"/>
      <c r="E78" s="28"/>
      <c r="F78" s="26" t="s">
        <v>173</v>
      </c>
      <c r="G78" s="28" t="s">
        <v>942</v>
      </c>
      <c r="H78" s="26" t="s">
        <v>943</v>
      </c>
      <c r="I78" s="26" t="s">
        <v>944</v>
      </c>
      <c r="J78" s="26" t="s">
        <v>945</v>
      </c>
      <c r="K78" s="26">
        <v>4.295864574E9</v>
      </c>
      <c r="L78" s="28" t="s">
        <v>946</v>
      </c>
      <c r="M78" s="28" t="s">
        <v>947</v>
      </c>
      <c r="N78" s="28" t="s">
        <v>948</v>
      </c>
      <c r="O78" s="41" t="s">
        <v>738</v>
      </c>
      <c r="P78" s="26" t="s">
        <v>599</v>
      </c>
      <c r="Q78" s="28" t="s">
        <v>949</v>
      </c>
      <c r="R78" s="28" t="s">
        <v>950</v>
      </c>
      <c r="S78" s="28" t="s">
        <v>156</v>
      </c>
      <c r="T78" s="28" t="s">
        <v>951</v>
      </c>
      <c r="U78" s="28" t="s">
        <v>952</v>
      </c>
      <c r="V78" s="28" t="s">
        <v>158</v>
      </c>
      <c r="W78" s="26" t="s">
        <v>141</v>
      </c>
      <c r="X78" s="26" t="s">
        <v>141</v>
      </c>
      <c r="Y78" s="28">
        <v>1997.0</v>
      </c>
      <c r="Z78" s="28">
        <v>26.0</v>
      </c>
      <c r="AA78" s="26" t="s">
        <v>127</v>
      </c>
      <c r="AB78" s="30">
        <v>8400.0</v>
      </c>
      <c r="AC78" s="31">
        <v>8400.0</v>
      </c>
      <c r="AD78" s="31" t="s">
        <v>127</v>
      </c>
      <c r="AE78" s="31" t="s">
        <v>127</v>
      </c>
      <c r="AF78" s="31">
        <v>7916.5</v>
      </c>
      <c r="AG78" s="31">
        <f>(0.954*1750-227)+3*(0.954*2500-227)</f>
        <v>7916.5</v>
      </c>
      <c r="AH78" s="30" t="s">
        <v>127</v>
      </c>
      <c r="AI78" s="31" t="s">
        <v>127</v>
      </c>
      <c r="AJ78" s="31" t="s">
        <v>141</v>
      </c>
      <c r="AK78" s="31" t="s">
        <v>141</v>
      </c>
      <c r="AL78" s="31" t="s">
        <v>141</v>
      </c>
      <c r="AM78" s="26" t="s">
        <v>159</v>
      </c>
      <c r="AN78" s="26" t="s">
        <v>953</v>
      </c>
      <c r="AO78" s="26" t="s">
        <v>816</v>
      </c>
      <c r="AP78" s="31">
        <v>7282.0</v>
      </c>
      <c r="AQ78" s="26" t="s">
        <v>127</v>
      </c>
      <c r="AR78" s="26" t="s">
        <v>127</v>
      </c>
      <c r="AS78" s="26" t="s">
        <v>127</v>
      </c>
      <c r="AT78" s="26" t="s">
        <v>161</v>
      </c>
      <c r="AU78" s="32" t="s">
        <v>263</v>
      </c>
      <c r="AV78" s="26" t="s">
        <v>954</v>
      </c>
      <c r="AW78" s="28"/>
      <c r="AX78" s="28"/>
      <c r="AY78" s="28"/>
    </row>
    <row r="79" ht="15.75" customHeight="1">
      <c r="A79" s="26" t="s">
        <v>955</v>
      </c>
      <c r="B79" s="26" t="s">
        <v>956</v>
      </c>
      <c r="C79" s="28" t="s">
        <v>957</v>
      </c>
      <c r="D79" s="28" t="s">
        <v>958</v>
      </c>
      <c r="E79" s="28" t="s">
        <v>959</v>
      </c>
      <c r="F79" s="26" t="s">
        <v>127</v>
      </c>
      <c r="G79" s="28"/>
      <c r="H79" s="26" t="s">
        <v>960</v>
      </c>
      <c r="I79" s="26" t="s">
        <v>961</v>
      </c>
      <c r="J79" s="26" t="s">
        <v>962</v>
      </c>
      <c r="K79" s="26">
        <v>5.052163176E9</v>
      </c>
      <c r="L79" s="28" t="s">
        <v>963</v>
      </c>
      <c r="M79" s="28" t="s">
        <v>964</v>
      </c>
      <c r="N79" s="28" t="s">
        <v>948</v>
      </c>
      <c r="O79" s="41" t="s">
        <v>738</v>
      </c>
      <c r="P79" s="26" t="s">
        <v>599</v>
      </c>
      <c r="Q79" s="28" t="s">
        <v>965</v>
      </c>
      <c r="R79" s="28" t="s">
        <v>966</v>
      </c>
      <c r="S79" s="28" t="s">
        <v>156</v>
      </c>
      <c r="T79" s="28" t="s">
        <v>967</v>
      </c>
      <c r="U79" s="28" t="s">
        <v>968</v>
      </c>
      <c r="V79" s="28" t="s">
        <v>158</v>
      </c>
      <c r="W79" s="26" t="s">
        <v>141</v>
      </c>
      <c r="X79" s="26" t="s">
        <v>141</v>
      </c>
      <c r="Y79" s="28">
        <v>1997.0</v>
      </c>
      <c r="Z79" s="28">
        <v>26.0</v>
      </c>
      <c r="AA79" s="26" t="s">
        <v>127</v>
      </c>
      <c r="AB79" s="30">
        <v>1300.0</v>
      </c>
      <c r="AC79" s="31">
        <v>1300.0</v>
      </c>
      <c r="AD79" s="31" t="s">
        <v>127</v>
      </c>
      <c r="AE79" s="31" t="s">
        <v>127</v>
      </c>
      <c r="AF79" s="31">
        <v>2200.0</v>
      </c>
      <c r="AG79" s="31">
        <v>2200.0</v>
      </c>
      <c r="AH79" s="30" t="s">
        <v>127</v>
      </c>
      <c r="AI79" s="31" t="s">
        <v>127</v>
      </c>
      <c r="AJ79" s="31">
        <v>2800.0</v>
      </c>
      <c r="AK79" s="31" t="s">
        <v>141</v>
      </c>
      <c r="AL79" s="31" t="s">
        <v>141</v>
      </c>
      <c r="AM79" s="26" t="s">
        <v>140</v>
      </c>
      <c r="AN79" s="28" t="s">
        <v>969</v>
      </c>
      <c r="AO79" s="26" t="s">
        <v>141</v>
      </c>
      <c r="AP79" s="31">
        <v>3116.0</v>
      </c>
      <c r="AQ79" s="26" t="s">
        <v>127</v>
      </c>
      <c r="AR79" s="26" t="s">
        <v>127</v>
      </c>
      <c r="AS79" s="26" t="s">
        <v>127</v>
      </c>
      <c r="AT79" s="26" t="s">
        <v>161</v>
      </c>
      <c r="AU79" s="32" t="s">
        <v>263</v>
      </c>
      <c r="AV79" s="26" t="s">
        <v>970</v>
      </c>
      <c r="AW79" s="28"/>
      <c r="AX79" s="28"/>
      <c r="AY79" s="28"/>
    </row>
    <row r="80" ht="15.75" customHeight="1">
      <c r="A80" s="26" t="s">
        <v>971</v>
      </c>
      <c r="B80" s="26" t="s">
        <v>972</v>
      </c>
      <c r="C80" s="28" t="s">
        <v>973</v>
      </c>
      <c r="D80" s="28" t="s">
        <v>958</v>
      </c>
      <c r="E80" s="28" t="s">
        <v>959</v>
      </c>
      <c r="F80" s="26" t="s">
        <v>127</v>
      </c>
      <c r="G80" s="28"/>
      <c r="H80" s="26" t="s">
        <v>960</v>
      </c>
      <c r="I80" s="26" t="s">
        <v>961</v>
      </c>
      <c r="J80" s="26" t="s">
        <v>962</v>
      </c>
      <c r="K80" s="26">
        <v>5.052163176E9</v>
      </c>
      <c r="L80" s="28" t="s">
        <v>963</v>
      </c>
      <c r="M80" s="28" t="s">
        <v>964</v>
      </c>
      <c r="N80" s="28" t="s">
        <v>948</v>
      </c>
      <c r="O80" s="41" t="s">
        <v>738</v>
      </c>
      <c r="P80" s="26" t="s">
        <v>599</v>
      </c>
      <c r="Q80" s="28" t="s">
        <v>965</v>
      </c>
      <c r="R80" s="28" t="s">
        <v>966</v>
      </c>
      <c r="S80" s="28" t="s">
        <v>156</v>
      </c>
      <c r="T80" s="28" t="s">
        <v>967</v>
      </c>
      <c r="U80" s="28" t="s">
        <v>968</v>
      </c>
      <c r="V80" s="26" t="s">
        <v>139</v>
      </c>
      <c r="W80" s="34">
        <v>43586.0</v>
      </c>
      <c r="X80" s="34">
        <v>44501.0</v>
      </c>
      <c r="Y80" s="26">
        <v>2022.0</v>
      </c>
      <c r="Z80" s="28">
        <v>1.0</v>
      </c>
      <c r="AA80" s="26" t="s">
        <v>127</v>
      </c>
      <c r="AB80" s="30" t="s">
        <v>127</v>
      </c>
      <c r="AC80" s="31" t="s">
        <v>127</v>
      </c>
      <c r="AD80" s="31" t="s">
        <v>127</v>
      </c>
      <c r="AE80" s="31" t="s">
        <v>127</v>
      </c>
      <c r="AF80" s="31">
        <v>1100.0</v>
      </c>
      <c r="AG80" s="31">
        <v>1100.0</v>
      </c>
      <c r="AH80" s="30" t="s">
        <v>127</v>
      </c>
      <c r="AI80" s="31" t="s">
        <v>127</v>
      </c>
      <c r="AJ80" s="31" t="s">
        <v>141</v>
      </c>
      <c r="AK80" s="31" t="s">
        <v>141</v>
      </c>
      <c r="AL80" s="31" t="s">
        <v>141</v>
      </c>
      <c r="AM80" s="26" t="s">
        <v>127</v>
      </c>
      <c r="AN80" s="26" t="s">
        <v>127</v>
      </c>
      <c r="AO80" s="26" t="s">
        <v>127</v>
      </c>
      <c r="AP80" s="31" t="s">
        <v>141</v>
      </c>
      <c r="AQ80" s="26" t="s">
        <v>127</v>
      </c>
      <c r="AR80" s="26" t="s">
        <v>127</v>
      </c>
      <c r="AS80" s="26" t="s">
        <v>127</v>
      </c>
      <c r="AT80" s="26" t="s">
        <v>974</v>
      </c>
      <c r="AU80" s="26" t="s">
        <v>25</v>
      </c>
      <c r="AV80" s="26" t="s">
        <v>141</v>
      </c>
      <c r="AW80" s="28"/>
      <c r="AX80" s="28"/>
      <c r="AY80" s="28"/>
    </row>
    <row r="81" ht="15.75" customHeight="1">
      <c r="A81" s="26" t="s">
        <v>975</v>
      </c>
      <c r="B81" s="26" t="s">
        <v>976</v>
      </c>
      <c r="C81" s="28" t="s">
        <v>977</v>
      </c>
      <c r="D81" s="28" t="s">
        <v>978</v>
      </c>
      <c r="E81" s="28" t="s">
        <v>979</v>
      </c>
      <c r="F81" s="26" t="s">
        <v>127</v>
      </c>
      <c r="G81" s="28"/>
      <c r="H81" s="26" t="s">
        <v>980</v>
      </c>
      <c r="I81" s="26" t="s">
        <v>981</v>
      </c>
      <c r="J81" s="26" t="s">
        <v>976</v>
      </c>
      <c r="K81" s="26" t="s">
        <v>982</v>
      </c>
      <c r="L81" s="28" t="s">
        <v>983</v>
      </c>
      <c r="M81" s="26" t="s">
        <v>984</v>
      </c>
      <c r="N81" s="32" t="s">
        <v>948</v>
      </c>
      <c r="O81" s="41" t="s">
        <v>738</v>
      </c>
      <c r="P81" s="26" t="s">
        <v>599</v>
      </c>
      <c r="Q81" s="28" t="s">
        <v>985</v>
      </c>
      <c r="R81" s="28" t="s">
        <v>986</v>
      </c>
      <c r="S81" s="28" t="s">
        <v>156</v>
      </c>
      <c r="T81" s="32" t="s">
        <v>987</v>
      </c>
      <c r="U81" s="32" t="s">
        <v>988</v>
      </c>
      <c r="V81" s="32" t="s">
        <v>158</v>
      </c>
      <c r="W81" s="26" t="s">
        <v>141</v>
      </c>
      <c r="X81" s="26" t="s">
        <v>141</v>
      </c>
      <c r="Y81" s="26">
        <v>2008.0</v>
      </c>
      <c r="Z81" s="28">
        <v>15.0</v>
      </c>
      <c r="AA81" s="26">
        <v>2023.0</v>
      </c>
      <c r="AB81" s="30">
        <v>1010.0</v>
      </c>
      <c r="AC81" s="31" t="s">
        <v>127</v>
      </c>
      <c r="AD81" s="30">
        <v>1010.0</v>
      </c>
      <c r="AE81" s="31" t="s">
        <v>127</v>
      </c>
      <c r="AF81" s="31" t="s">
        <v>141</v>
      </c>
      <c r="AG81" s="31" t="s">
        <v>127</v>
      </c>
      <c r="AH81" s="30" t="s">
        <v>141</v>
      </c>
      <c r="AI81" s="31" t="s">
        <v>127</v>
      </c>
      <c r="AJ81" s="31" t="s">
        <v>127</v>
      </c>
      <c r="AK81" s="31" t="s">
        <v>127</v>
      </c>
      <c r="AL81" s="31" t="s">
        <v>127</v>
      </c>
      <c r="AM81" s="26" t="s">
        <v>140</v>
      </c>
      <c r="AN81" s="26" t="s">
        <v>989</v>
      </c>
      <c r="AO81" s="26" t="s">
        <v>788</v>
      </c>
      <c r="AP81" s="31">
        <v>540.0</v>
      </c>
      <c r="AQ81" s="26" t="s">
        <v>127</v>
      </c>
      <c r="AR81" s="26" t="s">
        <v>127</v>
      </c>
      <c r="AS81" s="26" t="s">
        <v>127</v>
      </c>
      <c r="AT81" s="26" t="s">
        <v>142</v>
      </c>
      <c r="AU81" s="26" t="s">
        <v>31</v>
      </c>
      <c r="AV81" s="26" t="s">
        <v>919</v>
      </c>
      <c r="AW81" s="28"/>
      <c r="AX81" s="28"/>
      <c r="AY81" s="28"/>
    </row>
    <row r="82" ht="15.75" customHeight="1">
      <c r="A82" s="26" t="s">
        <v>990</v>
      </c>
      <c r="B82" s="26" t="s">
        <v>991</v>
      </c>
      <c r="C82" s="28" t="s">
        <v>977</v>
      </c>
      <c r="D82" s="28"/>
      <c r="E82" s="28"/>
      <c r="F82" s="26" t="s">
        <v>173</v>
      </c>
      <c r="G82" s="28"/>
      <c r="H82" s="26" t="s">
        <v>980</v>
      </c>
      <c r="I82" s="26" t="s">
        <v>981</v>
      </c>
      <c r="J82" s="26" t="s">
        <v>976</v>
      </c>
      <c r="K82" s="26" t="s">
        <v>982</v>
      </c>
      <c r="L82" s="28" t="s">
        <v>983</v>
      </c>
      <c r="M82" s="26" t="s">
        <v>984</v>
      </c>
      <c r="N82" s="32" t="s">
        <v>948</v>
      </c>
      <c r="O82" s="42" t="s">
        <v>738</v>
      </c>
      <c r="P82" s="26" t="s">
        <v>599</v>
      </c>
      <c r="Q82" s="28" t="s">
        <v>985</v>
      </c>
      <c r="R82" s="28" t="s">
        <v>986</v>
      </c>
      <c r="S82" s="28" t="s">
        <v>156</v>
      </c>
      <c r="T82" s="32" t="s">
        <v>987</v>
      </c>
      <c r="U82" s="32" t="s">
        <v>988</v>
      </c>
      <c r="V82" s="26" t="s">
        <v>189</v>
      </c>
      <c r="W82" s="34">
        <v>44743.0</v>
      </c>
      <c r="X82" s="26" t="s">
        <v>141</v>
      </c>
      <c r="Y82" s="26">
        <v>2023.0</v>
      </c>
      <c r="Z82" s="28">
        <v>0.0</v>
      </c>
      <c r="AA82" s="26" t="s">
        <v>127</v>
      </c>
      <c r="AB82" s="30">
        <v>1010.0</v>
      </c>
      <c r="AC82" s="31" t="s">
        <v>127</v>
      </c>
      <c r="AD82" s="31">
        <v>1010.0</v>
      </c>
      <c r="AE82" s="31" t="s">
        <v>127</v>
      </c>
      <c r="AF82" s="31" t="s">
        <v>141</v>
      </c>
      <c r="AG82" s="31" t="s">
        <v>127</v>
      </c>
      <c r="AH82" s="30" t="s">
        <v>141</v>
      </c>
      <c r="AI82" s="31" t="s">
        <v>127</v>
      </c>
      <c r="AJ82" s="31" t="s">
        <v>127</v>
      </c>
      <c r="AK82" s="31" t="s">
        <v>127</v>
      </c>
      <c r="AL82" s="31" t="s">
        <v>127</v>
      </c>
      <c r="AM82" s="26" t="s">
        <v>127</v>
      </c>
      <c r="AN82" s="26" t="s">
        <v>127</v>
      </c>
      <c r="AO82" s="26" t="s">
        <v>127</v>
      </c>
      <c r="AP82" s="31" t="s">
        <v>141</v>
      </c>
      <c r="AQ82" s="26" t="s">
        <v>127</v>
      </c>
      <c r="AR82" s="26" t="s">
        <v>127</v>
      </c>
      <c r="AS82" s="26" t="s">
        <v>127</v>
      </c>
      <c r="AT82" s="26" t="s">
        <v>142</v>
      </c>
      <c r="AU82" s="26" t="s">
        <v>31</v>
      </c>
      <c r="AV82" s="26" t="s">
        <v>922</v>
      </c>
      <c r="AW82" s="28"/>
      <c r="AX82" s="28"/>
      <c r="AY82" s="28"/>
    </row>
    <row r="83" ht="15.75" customHeight="1">
      <c r="A83" s="26" t="s">
        <v>992</v>
      </c>
      <c r="B83" s="26" t="s">
        <v>993</v>
      </c>
      <c r="C83" s="26" t="s">
        <v>994</v>
      </c>
      <c r="D83" s="28"/>
      <c r="E83" s="28"/>
      <c r="F83" s="26" t="s">
        <v>127</v>
      </c>
      <c r="G83" s="28"/>
      <c r="H83" s="26" t="s">
        <v>995</v>
      </c>
      <c r="I83" s="26" t="s">
        <v>996</v>
      </c>
      <c r="J83" s="26" t="s">
        <v>993</v>
      </c>
      <c r="K83" s="26" t="s">
        <v>997</v>
      </c>
      <c r="L83" s="26" t="s">
        <v>998</v>
      </c>
      <c r="M83" s="26" t="s">
        <v>999</v>
      </c>
      <c r="N83" s="26" t="s">
        <v>948</v>
      </c>
      <c r="O83" s="41" t="s">
        <v>738</v>
      </c>
      <c r="P83" s="26" t="s">
        <v>599</v>
      </c>
      <c r="Q83" s="26" t="s">
        <v>1000</v>
      </c>
      <c r="R83" s="26" t="s">
        <v>1001</v>
      </c>
      <c r="S83" s="28" t="s">
        <v>156</v>
      </c>
      <c r="T83" s="26" t="s">
        <v>1002</v>
      </c>
      <c r="U83" s="26" t="s">
        <v>1003</v>
      </c>
      <c r="V83" s="26" t="s">
        <v>158</v>
      </c>
      <c r="W83" s="26" t="s">
        <v>141</v>
      </c>
      <c r="X83" s="26" t="s">
        <v>141</v>
      </c>
      <c r="Y83" s="26">
        <v>2003.0</v>
      </c>
      <c r="Z83" s="28">
        <v>20.0</v>
      </c>
      <c r="AA83" s="26" t="s">
        <v>127</v>
      </c>
      <c r="AB83" s="30">
        <v>700.0</v>
      </c>
      <c r="AC83" s="31" t="s">
        <v>127</v>
      </c>
      <c r="AD83" s="31">
        <v>700.0</v>
      </c>
      <c r="AE83" s="31" t="s">
        <v>127</v>
      </c>
      <c r="AF83" s="31" t="s">
        <v>127</v>
      </c>
      <c r="AG83" s="31" t="s">
        <v>127</v>
      </c>
      <c r="AH83" s="31" t="s">
        <v>127</v>
      </c>
      <c r="AI83" s="31" t="s">
        <v>127</v>
      </c>
      <c r="AJ83" s="31" t="s">
        <v>127</v>
      </c>
      <c r="AK83" s="31" t="s">
        <v>127</v>
      </c>
      <c r="AL83" s="31" t="s">
        <v>127</v>
      </c>
      <c r="AM83" s="26" t="s">
        <v>140</v>
      </c>
      <c r="AN83" s="26" t="s">
        <v>298</v>
      </c>
      <c r="AO83" s="26" t="s">
        <v>246</v>
      </c>
      <c r="AP83" s="31">
        <v>315.0</v>
      </c>
      <c r="AQ83" s="26" t="s">
        <v>127</v>
      </c>
      <c r="AR83" s="26" t="s">
        <v>127</v>
      </c>
      <c r="AS83" s="26" t="s">
        <v>127</v>
      </c>
      <c r="AT83" s="32" t="s">
        <v>142</v>
      </c>
      <c r="AU83" s="32" t="s">
        <v>31</v>
      </c>
      <c r="AV83" s="31" t="s">
        <v>1004</v>
      </c>
      <c r="AW83" s="28"/>
      <c r="AX83" s="28"/>
      <c r="AY83" s="28"/>
    </row>
    <row r="84" ht="15.75" customHeight="1">
      <c r="A84" s="26" t="s">
        <v>1005</v>
      </c>
      <c r="B84" s="26" t="s">
        <v>1006</v>
      </c>
      <c r="C84" s="26" t="s">
        <v>1007</v>
      </c>
      <c r="D84" s="28"/>
      <c r="E84" s="28"/>
      <c r="F84" s="26" t="s">
        <v>127</v>
      </c>
      <c r="G84" s="28"/>
      <c r="H84" s="26" t="s">
        <v>1008</v>
      </c>
      <c r="I84" s="26" t="s">
        <v>1009</v>
      </c>
      <c r="J84" s="26" t="s">
        <v>1010</v>
      </c>
      <c r="K84" s="26" t="s">
        <v>1011</v>
      </c>
      <c r="L84" s="28" t="s">
        <v>1012</v>
      </c>
      <c r="M84" s="28" t="s">
        <v>1013</v>
      </c>
      <c r="N84" s="28" t="s">
        <v>1014</v>
      </c>
      <c r="O84" s="41" t="s">
        <v>738</v>
      </c>
      <c r="P84" s="26" t="s">
        <v>599</v>
      </c>
      <c r="Q84" s="28" t="s">
        <v>1015</v>
      </c>
      <c r="R84" s="28" t="s">
        <v>1016</v>
      </c>
      <c r="S84" s="28" t="s">
        <v>156</v>
      </c>
      <c r="T84" s="28" t="s">
        <v>1017</v>
      </c>
      <c r="U84" s="28" t="s">
        <v>1018</v>
      </c>
      <c r="V84" s="28" t="s">
        <v>158</v>
      </c>
      <c r="W84" s="26" t="s">
        <v>141</v>
      </c>
      <c r="X84" s="26" t="s">
        <v>141</v>
      </c>
      <c r="Y84" s="26">
        <v>2006.0</v>
      </c>
      <c r="Z84" s="28">
        <v>17.0</v>
      </c>
      <c r="AA84" s="26" t="s">
        <v>127</v>
      </c>
      <c r="AB84" s="30">
        <v>1150.0</v>
      </c>
      <c r="AC84" s="31">
        <v>1150.0</v>
      </c>
      <c r="AD84" s="31" t="s">
        <v>127</v>
      </c>
      <c r="AE84" s="31" t="s">
        <v>127</v>
      </c>
      <c r="AF84" s="31">
        <v>1130.0</v>
      </c>
      <c r="AG84" s="31">
        <v>1130.0</v>
      </c>
      <c r="AH84" s="30" t="s">
        <v>141</v>
      </c>
      <c r="AI84" s="31" t="s">
        <v>127</v>
      </c>
      <c r="AJ84" s="31" t="s">
        <v>141</v>
      </c>
      <c r="AK84" s="31" t="s">
        <v>141</v>
      </c>
      <c r="AL84" s="31" t="s">
        <v>141</v>
      </c>
      <c r="AM84" s="26" t="s">
        <v>159</v>
      </c>
      <c r="AN84" s="28" t="s">
        <v>1019</v>
      </c>
      <c r="AO84" s="26" t="s">
        <v>141</v>
      </c>
      <c r="AP84" s="31">
        <v>850.0</v>
      </c>
      <c r="AQ84" s="26" t="s">
        <v>141</v>
      </c>
      <c r="AR84" s="26" t="s">
        <v>141</v>
      </c>
      <c r="AS84" s="26" t="s">
        <v>127</v>
      </c>
      <c r="AT84" s="26" t="s">
        <v>161</v>
      </c>
      <c r="AU84" s="32" t="s">
        <v>263</v>
      </c>
      <c r="AV84" s="26" t="s">
        <v>1020</v>
      </c>
      <c r="AW84" s="28"/>
      <c r="AX84" s="28"/>
      <c r="AY84" s="28"/>
    </row>
    <row r="85" ht="15.75" customHeight="1">
      <c r="A85" s="26" t="s">
        <v>1021</v>
      </c>
      <c r="B85" s="26" t="s">
        <v>1022</v>
      </c>
      <c r="C85" s="26" t="s">
        <v>1007</v>
      </c>
      <c r="D85" s="28"/>
      <c r="E85" s="28"/>
      <c r="F85" s="26" t="s">
        <v>127</v>
      </c>
      <c r="G85" s="28"/>
      <c r="H85" s="26" t="s">
        <v>1008</v>
      </c>
      <c r="I85" s="26" t="s">
        <v>1009</v>
      </c>
      <c r="J85" s="26" t="s">
        <v>1010</v>
      </c>
      <c r="K85" s="26" t="s">
        <v>1011</v>
      </c>
      <c r="L85" s="28" t="s">
        <v>1012</v>
      </c>
      <c r="M85" s="28" t="s">
        <v>1013</v>
      </c>
      <c r="N85" s="28" t="s">
        <v>1014</v>
      </c>
      <c r="O85" s="41" t="s">
        <v>738</v>
      </c>
      <c r="P85" s="26" t="s">
        <v>599</v>
      </c>
      <c r="Q85" s="28" t="s">
        <v>1015</v>
      </c>
      <c r="R85" s="28" t="s">
        <v>1016</v>
      </c>
      <c r="S85" s="28" t="s">
        <v>156</v>
      </c>
      <c r="T85" s="28" t="s">
        <v>1017</v>
      </c>
      <c r="U85" s="28" t="s">
        <v>1018</v>
      </c>
      <c r="V85" s="26" t="s">
        <v>189</v>
      </c>
      <c r="W85" s="34">
        <v>43770.0</v>
      </c>
      <c r="X85" s="26" t="s">
        <v>141</v>
      </c>
      <c r="Y85" s="26" t="s">
        <v>141</v>
      </c>
      <c r="Z85" s="28" t="s">
        <v>141</v>
      </c>
      <c r="AA85" s="26" t="s">
        <v>127</v>
      </c>
      <c r="AB85" s="30">
        <v>1150.0</v>
      </c>
      <c r="AC85" s="31">
        <v>1150.0</v>
      </c>
      <c r="AD85" s="31" t="s">
        <v>127</v>
      </c>
      <c r="AE85" s="31" t="s">
        <v>127</v>
      </c>
      <c r="AF85" s="31">
        <v>1130.0</v>
      </c>
      <c r="AG85" s="31">
        <v>1130.0</v>
      </c>
      <c r="AH85" s="30" t="s">
        <v>141</v>
      </c>
      <c r="AI85" s="31" t="s">
        <v>127</v>
      </c>
      <c r="AJ85" s="31" t="s">
        <v>141</v>
      </c>
      <c r="AK85" s="31" t="s">
        <v>141</v>
      </c>
      <c r="AL85" s="31" t="s">
        <v>141</v>
      </c>
      <c r="AM85" s="26" t="s">
        <v>127</v>
      </c>
      <c r="AN85" s="26" t="s">
        <v>127</v>
      </c>
      <c r="AO85" s="26" t="s">
        <v>127</v>
      </c>
      <c r="AP85" s="31" t="s">
        <v>141</v>
      </c>
      <c r="AQ85" s="26" t="s">
        <v>127</v>
      </c>
      <c r="AR85" s="26" t="s">
        <v>127</v>
      </c>
      <c r="AS85" s="26" t="s">
        <v>127</v>
      </c>
      <c r="AT85" s="26" t="s">
        <v>161</v>
      </c>
      <c r="AU85" s="32" t="s">
        <v>263</v>
      </c>
      <c r="AV85" s="26" t="s">
        <v>1023</v>
      </c>
      <c r="AW85" s="28"/>
      <c r="AX85" s="28"/>
      <c r="AY85" s="28"/>
    </row>
    <row r="86" ht="15.75" customHeight="1">
      <c r="A86" s="26" t="s">
        <v>1024</v>
      </c>
      <c r="B86" s="26" t="s">
        <v>1025</v>
      </c>
      <c r="C86" s="26" t="s">
        <v>1026</v>
      </c>
      <c r="D86" s="28"/>
      <c r="E86" s="28"/>
      <c r="F86" s="26" t="s">
        <v>173</v>
      </c>
      <c r="G86" s="28" t="s">
        <v>1027</v>
      </c>
      <c r="H86" s="26" t="s">
        <v>1028</v>
      </c>
      <c r="I86" s="26" t="s">
        <v>1029</v>
      </c>
      <c r="J86" s="26" t="s">
        <v>1030</v>
      </c>
      <c r="K86" s="26">
        <v>5.067510136E9</v>
      </c>
      <c r="L86" s="28" t="s">
        <v>1031</v>
      </c>
      <c r="M86" s="28" t="s">
        <v>1013</v>
      </c>
      <c r="N86" s="28" t="s">
        <v>1014</v>
      </c>
      <c r="O86" s="41" t="s">
        <v>738</v>
      </c>
      <c r="P86" s="26" t="s">
        <v>599</v>
      </c>
      <c r="Q86" s="28" t="s">
        <v>1032</v>
      </c>
      <c r="R86" s="28" t="s">
        <v>1033</v>
      </c>
      <c r="S86" s="28" t="s">
        <v>156</v>
      </c>
      <c r="T86" s="28" t="s">
        <v>1034</v>
      </c>
      <c r="U86" s="28" t="s">
        <v>1035</v>
      </c>
      <c r="V86" s="28" t="s">
        <v>158</v>
      </c>
      <c r="W86" s="26" t="s">
        <v>141</v>
      </c>
      <c r="X86" s="26" t="s">
        <v>141</v>
      </c>
      <c r="Y86" s="28">
        <v>2014.0</v>
      </c>
      <c r="Z86" s="28">
        <v>9.0</v>
      </c>
      <c r="AA86" s="26" t="s">
        <v>127</v>
      </c>
      <c r="AB86" s="30">
        <v>1800.0</v>
      </c>
      <c r="AC86" s="30">
        <v>1800.0</v>
      </c>
      <c r="AD86" s="31" t="s">
        <v>127</v>
      </c>
      <c r="AE86" s="31" t="s">
        <v>127</v>
      </c>
      <c r="AF86" s="31" t="s">
        <v>141</v>
      </c>
      <c r="AG86" s="31" t="s">
        <v>127</v>
      </c>
      <c r="AH86" s="30" t="s">
        <v>141</v>
      </c>
      <c r="AI86" s="31" t="s">
        <v>127</v>
      </c>
      <c r="AJ86" s="31" t="s">
        <v>141</v>
      </c>
      <c r="AK86" s="31">
        <v>2230.0</v>
      </c>
      <c r="AL86" s="31" t="s">
        <v>141</v>
      </c>
      <c r="AM86" s="26" t="s">
        <v>159</v>
      </c>
      <c r="AN86" s="28" t="s">
        <v>1036</v>
      </c>
      <c r="AO86" s="26" t="s">
        <v>141</v>
      </c>
      <c r="AP86" s="31">
        <v>2499.0</v>
      </c>
      <c r="AQ86" s="26" t="s">
        <v>127</v>
      </c>
      <c r="AR86" s="26" t="s">
        <v>127</v>
      </c>
      <c r="AS86" s="26" t="s">
        <v>127</v>
      </c>
      <c r="AT86" s="26" t="s">
        <v>161</v>
      </c>
      <c r="AU86" s="32" t="s">
        <v>263</v>
      </c>
      <c r="AV86" s="26" t="s">
        <v>1037</v>
      </c>
      <c r="AW86" s="28"/>
      <c r="AX86" s="28"/>
      <c r="AY86" s="28"/>
    </row>
    <row r="87" ht="15.75" customHeight="1">
      <c r="A87" s="26" t="s">
        <v>1038</v>
      </c>
      <c r="B87" s="26" t="s">
        <v>1039</v>
      </c>
      <c r="C87" s="26" t="s">
        <v>1026</v>
      </c>
      <c r="D87" s="28"/>
      <c r="E87" s="28"/>
      <c r="F87" s="26" t="s">
        <v>173</v>
      </c>
      <c r="G87" s="28" t="s">
        <v>1027</v>
      </c>
      <c r="H87" s="26" t="s">
        <v>1028</v>
      </c>
      <c r="I87" s="26" t="s">
        <v>1029</v>
      </c>
      <c r="J87" s="26" t="s">
        <v>1030</v>
      </c>
      <c r="K87" s="26">
        <v>5.067510136E9</v>
      </c>
      <c r="L87" s="28" t="s">
        <v>1031</v>
      </c>
      <c r="M87" s="28" t="s">
        <v>1013</v>
      </c>
      <c r="N87" s="28" t="s">
        <v>1014</v>
      </c>
      <c r="O87" s="41" t="s">
        <v>738</v>
      </c>
      <c r="P87" s="26" t="s">
        <v>599</v>
      </c>
      <c r="Q87" s="28" t="s">
        <v>1032</v>
      </c>
      <c r="R87" s="28" t="s">
        <v>1033</v>
      </c>
      <c r="S87" s="28" t="s">
        <v>156</v>
      </c>
      <c r="T87" s="28" t="s">
        <v>1034</v>
      </c>
      <c r="U87" s="28" t="s">
        <v>1035</v>
      </c>
      <c r="V87" s="26" t="s">
        <v>189</v>
      </c>
      <c r="W87" s="34">
        <v>44470.0</v>
      </c>
      <c r="X87" s="26" t="s">
        <v>141</v>
      </c>
      <c r="Y87" s="26">
        <v>2023.0</v>
      </c>
      <c r="Z87" s="28">
        <v>0.0</v>
      </c>
      <c r="AA87" s="26" t="s">
        <v>127</v>
      </c>
      <c r="AB87" s="30">
        <v>1250.0</v>
      </c>
      <c r="AC87" s="31">
        <v>1250.0</v>
      </c>
      <c r="AD87" s="31" t="s">
        <v>127</v>
      </c>
      <c r="AE87" s="31" t="s">
        <v>127</v>
      </c>
      <c r="AF87" s="31" t="s">
        <v>127</v>
      </c>
      <c r="AG87" s="31" t="s">
        <v>127</v>
      </c>
      <c r="AH87" s="31" t="s">
        <v>127</v>
      </c>
      <c r="AI87" s="31" t="s">
        <v>127</v>
      </c>
      <c r="AJ87" s="31" t="s">
        <v>127</v>
      </c>
      <c r="AK87" s="31" t="s">
        <v>127</v>
      </c>
      <c r="AL87" s="31" t="s">
        <v>141</v>
      </c>
      <c r="AM87" s="26" t="s">
        <v>127</v>
      </c>
      <c r="AN87" s="26" t="s">
        <v>127</v>
      </c>
      <c r="AO87" s="26" t="s">
        <v>127</v>
      </c>
      <c r="AP87" s="31" t="s">
        <v>141</v>
      </c>
      <c r="AQ87" s="26" t="s">
        <v>127</v>
      </c>
      <c r="AR87" s="26" t="s">
        <v>127</v>
      </c>
      <c r="AS87" s="26" t="s">
        <v>127</v>
      </c>
      <c r="AT87" s="26" t="s">
        <v>824</v>
      </c>
      <c r="AU87" s="26" t="s">
        <v>27</v>
      </c>
      <c r="AV87" s="26" t="s">
        <v>1040</v>
      </c>
      <c r="AW87" s="28"/>
      <c r="AX87" s="28"/>
      <c r="AY87" s="28"/>
    </row>
    <row r="88" ht="15.75" customHeight="1">
      <c r="A88" s="26" t="s">
        <v>1041</v>
      </c>
      <c r="B88" s="26" t="s">
        <v>1042</v>
      </c>
      <c r="C88" s="26" t="s">
        <v>1043</v>
      </c>
      <c r="D88" s="28"/>
      <c r="E88" s="28"/>
      <c r="F88" s="26" t="s">
        <v>173</v>
      </c>
      <c r="G88" s="28" t="s">
        <v>1027</v>
      </c>
      <c r="H88" s="26" t="s">
        <v>1028</v>
      </c>
      <c r="I88" s="26" t="s">
        <v>1029</v>
      </c>
      <c r="J88" s="26" t="s">
        <v>1030</v>
      </c>
      <c r="K88" s="26">
        <v>5.067510136E9</v>
      </c>
      <c r="L88" s="28" t="s">
        <v>1031</v>
      </c>
      <c r="M88" s="28" t="s">
        <v>1013</v>
      </c>
      <c r="N88" s="28" t="s">
        <v>1014</v>
      </c>
      <c r="O88" s="41" t="s">
        <v>738</v>
      </c>
      <c r="P88" s="26" t="s">
        <v>599</v>
      </c>
      <c r="Q88" s="28" t="s">
        <v>1032</v>
      </c>
      <c r="R88" s="28" t="s">
        <v>1033</v>
      </c>
      <c r="S88" s="28" t="s">
        <v>156</v>
      </c>
      <c r="T88" s="28" t="s">
        <v>1034</v>
      </c>
      <c r="U88" s="28" t="s">
        <v>1035</v>
      </c>
      <c r="V88" s="26" t="s">
        <v>158</v>
      </c>
      <c r="W88" s="26" t="s">
        <v>141</v>
      </c>
      <c r="X88" s="26" t="s">
        <v>141</v>
      </c>
      <c r="Y88" s="26">
        <v>2022.0</v>
      </c>
      <c r="Z88" s="28">
        <v>1.0</v>
      </c>
      <c r="AA88" s="26" t="s">
        <v>127</v>
      </c>
      <c r="AB88" s="30" t="s">
        <v>127</v>
      </c>
      <c r="AC88" s="31" t="s">
        <v>127</v>
      </c>
      <c r="AD88" s="31" t="s">
        <v>127</v>
      </c>
      <c r="AE88" s="31" t="s">
        <v>127</v>
      </c>
      <c r="AF88" s="31">
        <v>1180.0</v>
      </c>
      <c r="AG88" s="31">
        <v>1180.0</v>
      </c>
      <c r="AH88" s="31" t="s">
        <v>127</v>
      </c>
      <c r="AI88" s="31" t="s">
        <v>127</v>
      </c>
      <c r="AJ88" s="31">
        <v>1900.0</v>
      </c>
      <c r="AK88" s="31" t="s">
        <v>127</v>
      </c>
      <c r="AL88" s="31" t="s">
        <v>141</v>
      </c>
      <c r="AM88" s="26" t="s">
        <v>127</v>
      </c>
      <c r="AN88" s="26" t="s">
        <v>127</v>
      </c>
      <c r="AO88" s="26" t="s">
        <v>127</v>
      </c>
      <c r="AP88" s="31" t="s">
        <v>141</v>
      </c>
      <c r="AQ88" s="26" t="s">
        <v>127</v>
      </c>
      <c r="AR88" s="26" t="s">
        <v>127</v>
      </c>
      <c r="AS88" s="26" t="s">
        <v>127</v>
      </c>
      <c r="AT88" s="26" t="s">
        <v>974</v>
      </c>
      <c r="AU88" s="26" t="s">
        <v>25</v>
      </c>
      <c r="AV88" s="26" t="s">
        <v>141</v>
      </c>
      <c r="AW88" s="28"/>
      <c r="AX88" s="28"/>
      <c r="AY88" s="28"/>
    </row>
    <row r="89" ht="15.75" customHeight="1">
      <c r="A89" s="26" t="s">
        <v>1044</v>
      </c>
      <c r="B89" s="26" t="s">
        <v>1045</v>
      </c>
      <c r="C89" s="26" t="s">
        <v>1043</v>
      </c>
      <c r="D89" s="28"/>
      <c r="E89" s="28"/>
      <c r="F89" s="26" t="s">
        <v>173</v>
      </c>
      <c r="G89" s="28" t="s">
        <v>1027</v>
      </c>
      <c r="H89" s="26" t="s">
        <v>1028</v>
      </c>
      <c r="I89" s="26" t="s">
        <v>1029</v>
      </c>
      <c r="J89" s="26" t="s">
        <v>1030</v>
      </c>
      <c r="K89" s="26">
        <v>5.067510136E9</v>
      </c>
      <c r="L89" s="28" t="s">
        <v>1031</v>
      </c>
      <c r="M89" s="28" t="s">
        <v>1013</v>
      </c>
      <c r="N89" s="28" t="s">
        <v>1014</v>
      </c>
      <c r="O89" s="41" t="s">
        <v>738</v>
      </c>
      <c r="P89" s="26" t="s">
        <v>599</v>
      </c>
      <c r="Q89" s="28" t="s">
        <v>1032</v>
      </c>
      <c r="R89" s="28" t="s">
        <v>1033</v>
      </c>
      <c r="S89" s="28" t="s">
        <v>156</v>
      </c>
      <c r="T89" s="28" t="s">
        <v>1034</v>
      </c>
      <c r="U89" s="28" t="s">
        <v>1035</v>
      </c>
      <c r="V89" s="26" t="s">
        <v>158</v>
      </c>
      <c r="W89" s="26" t="s">
        <v>141</v>
      </c>
      <c r="X89" s="26" t="s">
        <v>141</v>
      </c>
      <c r="Y89" s="26">
        <v>2021.0</v>
      </c>
      <c r="Z89" s="28">
        <v>2.0</v>
      </c>
      <c r="AA89" s="26" t="s">
        <v>127</v>
      </c>
      <c r="AB89" s="30" t="s">
        <v>127</v>
      </c>
      <c r="AC89" s="31" t="s">
        <v>127</v>
      </c>
      <c r="AD89" s="31" t="s">
        <v>127</v>
      </c>
      <c r="AE89" s="31" t="s">
        <v>127</v>
      </c>
      <c r="AF89" s="31">
        <v>1150.0</v>
      </c>
      <c r="AG89" s="31">
        <v>1150.0</v>
      </c>
      <c r="AH89" s="31" t="s">
        <v>127</v>
      </c>
      <c r="AI89" s="31" t="s">
        <v>127</v>
      </c>
      <c r="AJ89" s="31">
        <v>1900.0</v>
      </c>
      <c r="AK89" s="31" t="s">
        <v>127</v>
      </c>
      <c r="AL89" s="31" t="s">
        <v>141</v>
      </c>
      <c r="AM89" s="26" t="s">
        <v>127</v>
      </c>
      <c r="AN89" s="26" t="s">
        <v>127</v>
      </c>
      <c r="AO89" s="26" t="s">
        <v>127</v>
      </c>
      <c r="AP89" s="31" t="s">
        <v>141</v>
      </c>
      <c r="AQ89" s="26" t="s">
        <v>127</v>
      </c>
      <c r="AR89" s="26" t="s">
        <v>127</v>
      </c>
      <c r="AS89" s="26" t="s">
        <v>127</v>
      </c>
      <c r="AT89" s="26" t="s">
        <v>974</v>
      </c>
      <c r="AU89" s="26" t="s">
        <v>25</v>
      </c>
      <c r="AV89" s="26" t="s">
        <v>141</v>
      </c>
      <c r="AW89" s="28"/>
      <c r="AX89" s="28"/>
      <c r="AY89" s="28"/>
    </row>
    <row r="90" ht="15.75" customHeight="1">
      <c r="A90" s="26" t="s">
        <v>1046</v>
      </c>
      <c r="B90" s="26" t="s">
        <v>1047</v>
      </c>
      <c r="C90" s="26" t="s">
        <v>1043</v>
      </c>
      <c r="D90" s="28"/>
      <c r="E90" s="28"/>
      <c r="F90" s="26" t="s">
        <v>173</v>
      </c>
      <c r="G90" s="28" t="s">
        <v>1027</v>
      </c>
      <c r="H90" s="26" t="s">
        <v>1028</v>
      </c>
      <c r="I90" s="26" t="s">
        <v>1029</v>
      </c>
      <c r="J90" s="26" t="s">
        <v>1030</v>
      </c>
      <c r="K90" s="26">
        <v>5.067510136E9</v>
      </c>
      <c r="L90" s="28" t="s">
        <v>1031</v>
      </c>
      <c r="M90" s="28" t="s">
        <v>1013</v>
      </c>
      <c r="N90" s="28" t="s">
        <v>1014</v>
      </c>
      <c r="O90" s="41" t="s">
        <v>738</v>
      </c>
      <c r="P90" s="26" t="s">
        <v>599</v>
      </c>
      <c r="Q90" s="28" t="s">
        <v>1032</v>
      </c>
      <c r="R90" s="28" t="s">
        <v>1033</v>
      </c>
      <c r="S90" s="28" t="s">
        <v>156</v>
      </c>
      <c r="T90" s="28" t="s">
        <v>1034</v>
      </c>
      <c r="U90" s="28" t="s">
        <v>1035</v>
      </c>
      <c r="V90" s="26" t="s">
        <v>139</v>
      </c>
      <c r="W90" s="26" t="s">
        <v>141</v>
      </c>
      <c r="X90" s="26">
        <v>2020.0</v>
      </c>
      <c r="Y90" s="26" t="s">
        <v>141</v>
      </c>
      <c r="Z90" s="28" t="s">
        <v>141</v>
      </c>
      <c r="AA90" s="26" t="s">
        <v>127</v>
      </c>
      <c r="AB90" s="30">
        <v>1400.0</v>
      </c>
      <c r="AC90" s="31">
        <v>1400.0</v>
      </c>
      <c r="AD90" s="31" t="s">
        <v>127</v>
      </c>
      <c r="AE90" s="31" t="s">
        <v>127</v>
      </c>
      <c r="AF90" s="31" t="s">
        <v>127</v>
      </c>
      <c r="AG90" s="31" t="s">
        <v>127</v>
      </c>
      <c r="AH90" s="31" t="s">
        <v>127</v>
      </c>
      <c r="AI90" s="31" t="s">
        <v>127</v>
      </c>
      <c r="AJ90" s="31" t="s">
        <v>127</v>
      </c>
      <c r="AK90" s="31" t="s">
        <v>127</v>
      </c>
      <c r="AL90" s="31" t="s">
        <v>127</v>
      </c>
      <c r="AM90" s="26" t="s">
        <v>127</v>
      </c>
      <c r="AN90" s="26" t="s">
        <v>127</v>
      </c>
      <c r="AO90" s="26" t="s">
        <v>127</v>
      </c>
      <c r="AP90" s="31" t="s">
        <v>141</v>
      </c>
      <c r="AQ90" s="26" t="s">
        <v>127</v>
      </c>
      <c r="AR90" s="26" t="s">
        <v>127</v>
      </c>
      <c r="AS90" s="26" t="s">
        <v>127</v>
      </c>
      <c r="AT90" s="26" t="s">
        <v>824</v>
      </c>
      <c r="AU90" s="26" t="s">
        <v>27</v>
      </c>
      <c r="AV90" s="26" t="s">
        <v>1048</v>
      </c>
      <c r="AW90" s="28"/>
      <c r="AX90" s="28"/>
      <c r="AY90" s="28"/>
    </row>
    <row r="91" ht="15.75" customHeight="1">
      <c r="A91" s="26" t="s">
        <v>1049</v>
      </c>
      <c r="B91" s="26" t="s">
        <v>1050</v>
      </c>
      <c r="C91" s="26" t="s">
        <v>1051</v>
      </c>
      <c r="D91" s="28"/>
      <c r="E91" s="28"/>
      <c r="F91" s="26" t="s">
        <v>127</v>
      </c>
      <c r="G91" s="28"/>
      <c r="H91" s="26" t="s">
        <v>1052</v>
      </c>
      <c r="I91" s="26" t="s">
        <v>1053</v>
      </c>
      <c r="J91" s="26" t="s">
        <v>1054</v>
      </c>
      <c r="K91" s="26">
        <v>4.298149983E9</v>
      </c>
      <c r="L91" s="28" t="s">
        <v>1055</v>
      </c>
      <c r="M91" s="28" t="s">
        <v>1013</v>
      </c>
      <c r="N91" s="28" t="s">
        <v>1014</v>
      </c>
      <c r="O91" s="41" t="s">
        <v>738</v>
      </c>
      <c r="P91" s="26" t="s">
        <v>599</v>
      </c>
      <c r="Q91" s="28" t="s">
        <v>1056</v>
      </c>
      <c r="R91" s="28" t="s">
        <v>1057</v>
      </c>
      <c r="S91" s="28" t="s">
        <v>156</v>
      </c>
      <c r="T91" s="28" t="s">
        <v>1058</v>
      </c>
      <c r="U91" s="28" t="s">
        <v>1059</v>
      </c>
      <c r="V91" s="26" t="s">
        <v>158</v>
      </c>
      <c r="W91" s="26" t="s">
        <v>141</v>
      </c>
      <c r="X91" s="26" t="s">
        <v>141</v>
      </c>
      <c r="Y91" s="26">
        <v>1993.0</v>
      </c>
      <c r="Z91" s="28">
        <v>30.0</v>
      </c>
      <c r="AA91" s="26" t="s">
        <v>127</v>
      </c>
      <c r="AB91" s="30">
        <v>800.0</v>
      </c>
      <c r="AC91" s="31" t="s">
        <v>127</v>
      </c>
      <c r="AD91" s="31">
        <v>800.0</v>
      </c>
      <c r="AE91" s="31" t="s">
        <v>127</v>
      </c>
      <c r="AF91" s="31" t="s">
        <v>127</v>
      </c>
      <c r="AG91" s="31" t="s">
        <v>127</v>
      </c>
      <c r="AH91" s="31" t="s">
        <v>127</v>
      </c>
      <c r="AI91" s="31" t="s">
        <v>127</v>
      </c>
      <c r="AJ91" s="31" t="s">
        <v>127</v>
      </c>
      <c r="AK91" s="31" t="s">
        <v>127</v>
      </c>
      <c r="AL91" s="31" t="s">
        <v>127</v>
      </c>
      <c r="AM91" s="26" t="s">
        <v>140</v>
      </c>
      <c r="AN91" s="28" t="s">
        <v>1060</v>
      </c>
      <c r="AO91" s="26" t="s">
        <v>1061</v>
      </c>
      <c r="AP91" s="31">
        <v>1104.0</v>
      </c>
      <c r="AQ91" s="26" t="s">
        <v>861</v>
      </c>
      <c r="AR91" s="26" t="s">
        <v>327</v>
      </c>
      <c r="AS91" s="26" t="s">
        <v>127</v>
      </c>
      <c r="AT91" s="28" t="s">
        <v>142</v>
      </c>
      <c r="AU91" s="32" t="s">
        <v>31</v>
      </c>
      <c r="AV91" s="26" t="s">
        <v>1062</v>
      </c>
      <c r="AW91" s="28"/>
      <c r="AX91" s="28"/>
      <c r="AY91" s="28"/>
    </row>
    <row r="92" ht="15.75" customHeight="1">
      <c r="A92" s="26" t="s">
        <v>1063</v>
      </c>
      <c r="B92" s="26" t="s">
        <v>1064</v>
      </c>
      <c r="C92" s="28" t="s">
        <v>1065</v>
      </c>
      <c r="D92" s="28" t="s">
        <v>1066</v>
      </c>
      <c r="E92" s="28" t="s">
        <v>1067</v>
      </c>
      <c r="F92" s="26" t="s">
        <v>173</v>
      </c>
      <c r="G92" s="26" t="s">
        <v>1068</v>
      </c>
      <c r="H92" s="26" t="s">
        <v>1069</v>
      </c>
      <c r="I92" s="26" t="s">
        <v>1070</v>
      </c>
      <c r="J92" s="26" t="s">
        <v>1064</v>
      </c>
      <c r="K92" s="28">
        <v>5.037629018E9</v>
      </c>
      <c r="L92" s="28" t="s">
        <v>1071</v>
      </c>
      <c r="M92" s="32" t="s">
        <v>1013</v>
      </c>
      <c r="N92" s="32" t="s">
        <v>1014</v>
      </c>
      <c r="O92" s="41" t="s">
        <v>738</v>
      </c>
      <c r="P92" s="26" t="s">
        <v>599</v>
      </c>
      <c r="Q92" s="28" t="s">
        <v>1072</v>
      </c>
      <c r="R92" s="28" t="s">
        <v>1073</v>
      </c>
      <c r="S92" s="28" t="s">
        <v>156</v>
      </c>
      <c r="T92" s="32" t="s">
        <v>1074</v>
      </c>
      <c r="U92" s="32" t="s">
        <v>1075</v>
      </c>
      <c r="V92" s="26" t="s">
        <v>158</v>
      </c>
      <c r="W92" s="26" t="s">
        <v>141</v>
      </c>
      <c r="X92" s="26" t="s">
        <v>141</v>
      </c>
      <c r="Y92" s="26">
        <v>2011.0</v>
      </c>
      <c r="Z92" s="28">
        <v>12.0</v>
      </c>
      <c r="AA92" s="26" t="s">
        <v>127</v>
      </c>
      <c r="AB92" s="30">
        <v>3410.0</v>
      </c>
      <c r="AC92" s="31">
        <v>3410.0</v>
      </c>
      <c r="AD92" s="31" t="s">
        <v>127</v>
      </c>
      <c r="AE92" s="31" t="s">
        <v>127</v>
      </c>
      <c r="AF92" s="31">
        <v>2520.0</v>
      </c>
      <c r="AG92" s="31">
        <v>840.0</v>
      </c>
      <c r="AH92" s="30" t="s">
        <v>127</v>
      </c>
      <c r="AI92" s="31" t="s">
        <v>127</v>
      </c>
      <c r="AJ92" s="31">
        <v>2960.0</v>
      </c>
      <c r="AK92" s="31" t="s">
        <v>141</v>
      </c>
      <c r="AL92" s="31" t="s">
        <v>141</v>
      </c>
      <c r="AM92" s="26" t="s">
        <v>140</v>
      </c>
      <c r="AN92" s="26" t="s">
        <v>1076</v>
      </c>
      <c r="AO92" s="26" t="s">
        <v>141</v>
      </c>
      <c r="AP92" s="31">
        <v>2272.0</v>
      </c>
      <c r="AQ92" s="26" t="s">
        <v>127</v>
      </c>
      <c r="AR92" s="26">
        <v>2017.0</v>
      </c>
      <c r="AS92" s="26" t="s">
        <v>127</v>
      </c>
      <c r="AT92" s="26" t="s">
        <v>161</v>
      </c>
      <c r="AU92" s="26" t="s">
        <v>263</v>
      </c>
      <c r="AV92" s="26" t="s">
        <v>1077</v>
      </c>
      <c r="AW92" s="28"/>
      <c r="AX92" s="28"/>
      <c r="AY92" s="28"/>
    </row>
    <row r="93" ht="15.75" customHeight="1">
      <c r="A93" s="26" t="s">
        <v>1078</v>
      </c>
      <c r="B93" s="26" t="s">
        <v>1079</v>
      </c>
      <c r="C93" s="28" t="s">
        <v>1065</v>
      </c>
      <c r="D93" s="28" t="s">
        <v>1066</v>
      </c>
      <c r="E93" s="28" t="s">
        <v>1067</v>
      </c>
      <c r="F93" s="26" t="s">
        <v>173</v>
      </c>
      <c r="G93" s="26" t="s">
        <v>1068</v>
      </c>
      <c r="H93" s="26" t="s">
        <v>1069</v>
      </c>
      <c r="I93" s="26" t="s">
        <v>1070</v>
      </c>
      <c r="J93" s="26" t="s">
        <v>1064</v>
      </c>
      <c r="K93" s="28">
        <v>5.037629018E9</v>
      </c>
      <c r="L93" s="28" t="s">
        <v>1071</v>
      </c>
      <c r="M93" s="32" t="s">
        <v>1013</v>
      </c>
      <c r="N93" s="32" t="s">
        <v>1014</v>
      </c>
      <c r="O93" s="41" t="s">
        <v>738</v>
      </c>
      <c r="P93" s="26" t="s">
        <v>599</v>
      </c>
      <c r="Q93" s="28" t="s">
        <v>1072</v>
      </c>
      <c r="R93" s="28" t="s">
        <v>1073</v>
      </c>
      <c r="S93" s="28" t="s">
        <v>156</v>
      </c>
      <c r="T93" s="32" t="s">
        <v>1074</v>
      </c>
      <c r="U93" s="32" t="s">
        <v>1075</v>
      </c>
      <c r="V93" s="32" t="s">
        <v>139</v>
      </c>
      <c r="W93" s="26">
        <v>2019.0</v>
      </c>
      <c r="X93" s="26" t="s">
        <v>141</v>
      </c>
      <c r="Y93" s="26">
        <v>2022.0</v>
      </c>
      <c r="Z93" s="28">
        <v>1.0</v>
      </c>
      <c r="AA93" s="26" t="s">
        <v>127</v>
      </c>
      <c r="AB93" s="30">
        <v>3220.0</v>
      </c>
      <c r="AC93" s="30">
        <v>3220.0</v>
      </c>
      <c r="AD93" s="31" t="s">
        <v>127</v>
      </c>
      <c r="AE93" s="31" t="s">
        <v>127</v>
      </c>
      <c r="AF93" s="31">
        <v>2241.0</v>
      </c>
      <c r="AG93" s="30">
        <v>2241.0</v>
      </c>
      <c r="AH93" s="30" t="s">
        <v>127</v>
      </c>
      <c r="AI93" s="31" t="s">
        <v>127</v>
      </c>
      <c r="AJ93" s="31" t="s">
        <v>141</v>
      </c>
      <c r="AK93" s="31" t="s">
        <v>141</v>
      </c>
      <c r="AL93" s="31" t="s">
        <v>141</v>
      </c>
      <c r="AM93" s="26" t="s">
        <v>127</v>
      </c>
      <c r="AN93" s="26" t="s">
        <v>127</v>
      </c>
      <c r="AO93" s="26" t="s">
        <v>127</v>
      </c>
      <c r="AP93" s="31" t="s">
        <v>141</v>
      </c>
      <c r="AQ93" s="26" t="s">
        <v>127</v>
      </c>
      <c r="AR93" s="26" t="s">
        <v>127</v>
      </c>
      <c r="AS93" s="26" t="s">
        <v>127</v>
      </c>
      <c r="AT93" s="26" t="s">
        <v>161</v>
      </c>
      <c r="AU93" s="26" t="s">
        <v>263</v>
      </c>
      <c r="AV93" s="26" t="s">
        <v>1080</v>
      </c>
      <c r="AW93" s="28"/>
      <c r="AX93" s="28"/>
      <c r="AY93" s="28"/>
    </row>
    <row r="94" ht="15.75" customHeight="1">
      <c r="A94" s="26" t="s">
        <v>1081</v>
      </c>
      <c r="B94" s="26" t="s">
        <v>1082</v>
      </c>
      <c r="C94" s="26" t="s">
        <v>1083</v>
      </c>
      <c r="D94" s="26" t="s">
        <v>1084</v>
      </c>
      <c r="E94" s="26" t="s">
        <v>1085</v>
      </c>
      <c r="F94" s="26" t="s">
        <v>127</v>
      </c>
      <c r="G94" s="28"/>
      <c r="H94" s="26" t="s">
        <v>1086</v>
      </c>
      <c r="I94" s="26" t="s">
        <v>1087</v>
      </c>
      <c r="J94" s="26" t="s">
        <v>1082</v>
      </c>
      <c r="K94" s="28">
        <v>5.082122168E9</v>
      </c>
      <c r="L94" s="26" t="s">
        <v>1088</v>
      </c>
      <c r="M94" s="26" t="s">
        <v>1013</v>
      </c>
      <c r="N94" s="26" t="s">
        <v>1014</v>
      </c>
      <c r="O94" s="41" t="s">
        <v>738</v>
      </c>
      <c r="P94" s="26" t="s">
        <v>599</v>
      </c>
      <c r="Q94" s="26" t="s">
        <v>1089</v>
      </c>
      <c r="R94" s="26" t="s">
        <v>1090</v>
      </c>
      <c r="S94" s="28" t="s">
        <v>156</v>
      </c>
      <c r="T94" s="26" t="s">
        <v>1091</v>
      </c>
      <c r="U94" s="29" t="s">
        <v>1092</v>
      </c>
      <c r="V94" s="26" t="s">
        <v>158</v>
      </c>
      <c r="W94" s="26" t="s">
        <v>141</v>
      </c>
      <c r="X94" s="26" t="s">
        <v>141</v>
      </c>
      <c r="Y94" s="26">
        <v>2018.0</v>
      </c>
      <c r="Z94" s="28">
        <v>5.0</v>
      </c>
      <c r="AA94" s="26" t="s">
        <v>127</v>
      </c>
      <c r="AB94" s="30">
        <v>2200.0</v>
      </c>
      <c r="AC94" s="31">
        <v>2200.0</v>
      </c>
      <c r="AD94" s="31" t="s">
        <v>127</v>
      </c>
      <c r="AE94" s="31" t="s">
        <v>127</v>
      </c>
      <c r="AF94" s="31">
        <v>1750.0</v>
      </c>
      <c r="AG94" s="31">
        <v>1750.0</v>
      </c>
      <c r="AH94" s="30" t="s">
        <v>127</v>
      </c>
      <c r="AI94" s="31" t="s">
        <v>127</v>
      </c>
      <c r="AJ94" s="31" t="s">
        <v>127</v>
      </c>
      <c r="AK94" s="31" t="s">
        <v>127</v>
      </c>
      <c r="AL94" s="31" t="s">
        <v>127</v>
      </c>
      <c r="AM94" s="26" t="s">
        <v>140</v>
      </c>
      <c r="AN94" s="26" t="s">
        <v>298</v>
      </c>
      <c r="AO94" s="26" t="s">
        <v>141</v>
      </c>
      <c r="AP94" s="31">
        <v>1010.0</v>
      </c>
      <c r="AQ94" s="26" t="s">
        <v>141</v>
      </c>
      <c r="AR94" s="26" t="s">
        <v>141</v>
      </c>
      <c r="AS94" s="26" t="s">
        <v>127</v>
      </c>
      <c r="AT94" s="26" t="s">
        <v>161</v>
      </c>
      <c r="AU94" s="26" t="s">
        <v>263</v>
      </c>
      <c r="AV94" s="26" t="s">
        <v>1093</v>
      </c>
      <c r="AW94" s="28"/>
      <c r="AX94" s="28"/>
      <c r="AY94" s="28"/>
    </row>
    <row r="95" ht="15.75" customHeight="1">
      <c r="A95" s="26" t="s">
        <v>1094</v>
      </c>
      <c r="B95" s="26" t="s">
        <v>1095</v>
      </c>
      <c r="C95" s="26" t="s">
        <v>1083</v>
      </c>
      <c r="D95" s="26" t="s">
        <v>1084</v>
      </c>
      <c r="E95" s="26" t="s">
        <v>1085</v>
      </c>
      <c r="F95" s="26" t="s">
        <v>127</v>
      </c>
      <c r="G95" s="28"/>
      <c r="H95" s="26" t="s">
        <v>1086</v>
      </c>
      <c r="I95" s="26" t="s">
        <v>1087</v>
      </c>
      <c r="J95" s="26" t="s">
        <v>1082</v>
      </c>
      <c r="K95" s="28">
        <v>5.082122168E9</v>
      </c>
      <c r="L95" s="26" t="s">
        <v>1088</v>
      </c>
      <c r="M95" s="26" t="s">
        <v>1013</v>
      </c>
      <c r="N95" s="26" t="s">
        <v>1014</v>
      </c>
      <c r="O95" s="41" t="s">
        <v>738</v>
      </c>
      <c r="P95" s="26" t="s">
        <v>599</v>
      </c>
      <c r="Q95" s="26" t="s">
        <v>1089</v>
      </c>
      <c r="R95" s="26" t="s">
        <v>1090</v>
      </c>
      <c r="S95" s="28" t="s">
        <v>156</v>
      </c>
      <c r="T95" s="26" t="s">
        <v>1091</v>
      </c>
      <c r="U95" s="29" t="s">
        <v>1092</v>
      </c>
      <c r="V95" s="32" t="s">
        <v>139</v>
      </c>
      <c r="W95" s="26" t="s">
        <v>141</v>
      </c>
      <c r="X95" s="34">
        <v>44256.0</v>
      </c>
      <c r="Y95" s="26" t="s">
        <v>141</v>
      </c>
      <c r="Z95" s="28" t="s">
        <v>141</v>
      </c>
      <c r="AA95" s="26" t="s">
        <v>127</v>
      </c>
      <c r="AB95" s="30">
        <v>2299.9999999999995</v>
      </c>
      <c r="AC95" s="31">
        <f>2*100*1.15*10</f>
        <v>2300</v>
      </c>
      <c r="AD95" s="31" t="s">
        <v>127</v>
      </c>
      <c r="AE95" s="31" t="s">
        <v>127</v>
      </c>
      <c r="AF95" s="31">
        <v>1750.0</v>
      </c>
      <c r="AG95" s="31">
        <v>1750.0</v>
      </c>
      <c r="AH95" s="31" t="s">
        <v>127</v>
      </c>
      <c r="AI95" s="31" t="s">
        <v>127</v>
      </c>
      <c r="AJ95" s="31" t="s">
        <v>141</v>
      </c>
      <c r="AK95" s="31" t="s">
        <v>141</v>
      </c>
      <c r="AL95" s="31" t="s">
        <v>141</v>
      </c>
      <c r="AM95" s="26" t="s">
        <v>127</v>
      </c>
      <c r="AN95" s="26" t="s">
        <v>127</v>
      </c>
      <c r="AO95" s="26" t="s">
        <v>127</v>
      </c>
      <c r="AP95" s="31" t="s">
        <v>141</v>
      </c>
      <c r="AQ95" s="26" t="s">
        <v>127</v>
      </c>
      <c r="AR95" s="26" t="s">
        <v>127</v>
      </c>
      <c r="AS95" s="26" t="s">
        <v>127</v>
      </c>
      <c r="AT95" s="26" t="s">
        <v>161</v>
      </c>
      <c r="AU95" s="26" t="s">
        <v>263</v>
      </c>
      <c r="AV95" s="26" t="s">
        <v>1096</v>
      </c>
      <c r="AW95" s="28"/>
      <c r="AX95" s="28"/>
      <c r="AY95" s="28"/>
    </row>
    <row r="96" ht="15.75" customHeight="1">
      <c r="A96" s="26" t="s">
        <v>1097</v>
      </c>
      <c r="B96" s="26" t="s">
        <v>1095</v>
      </c>
      <c r="C96" s="26" t="s">
        <v>1098</v>
      </c>
      <c r="D96" s="26" t="s">
        <v>1084</v>
      </c>
      <c r="E96" s="26" t="s">
        <v>1085</v>
      </c>
      <c r="F96" s="26" t="s">
        <v>127</v>
      </c>
      <c r="G96" s="28"/>
      <c r="H96" s="26" t="s">
        <v>1086</v>
      </c>
      <c r="I96" s="26" t="s">
        <v>1087</v>
      </c>
      <c r="J96" s="26" t="s">
        <v>1082</v>
      </c>
      <c r="K96" s="28">
        <v>5.082122168E9</v>
      </c>
      <c r="L96" s="26" t="s">
        <v>1088</v>
      </c>
      <c r="M96" s="26" t="s">
        <v>1013</v>
      </c>
      <c r="N96" s="26" t="s">
        <v>1014</v>
      </c>
      <c r="O96" s="41" t="s">
        <v>738</v>
      </c>
      <c r="P96" s="26" t="s">
        <v>599</v>
      </c>
      <c r="Q96" s="26" t="s">
        <v>1089</v>
      </c>
      <c r="R96" s="26" t="s">
        <v>1090</v>
      </c>
      <c r="S96" s="28" t="s">
        <v>156</v>
      </c>
      <c r="T96" s="26" t="s">
        <v>1091</v>
      </c>
      <c r="U96" s="29" t="s">
        <v>1092</v>
      </c>
      <c r="V96" s="26" t="s">
        <v>139</v>
      </c>
      <c r="W96" s="26" t="s">
        <v>141</v>
      </c>
      <c r="X96" s="26" t="s">
        <v>141</v>
      </c>
      <c r="Y96" s="26" t="s">
        <v>141</v>
      </c>
      <c r="Z96" s="28" t="s">
        <v>141</v>
      </c>
      <c r="AA96" s="26" t="s">
        <v>127</v>
      </c>
      <c r="AB96" s="30">
        <v>1495.0</v>
      </c>
      <c r="AC96" s="31">
        <f>130*1.15*10</f>
        <v>1495</v>
      </c>
      <c r="AD96" s="31" t="s">
        <v>127</v>
      </c>
      <c r="AE96" s="31" t="s">
        <v>127</v>
      </c>
      <c r="AF96" s="31">
        <v>3480.0</v>
      </c>
      <c r="AG96" s="31">
        <v>3480.0</v>
      </c>
      <c r="AH96" s="30" t="s">
        <v>127</v>
      </c>
      <c r="AI96" s="31" t="s">
        <v>127</v>
      </c>
      <c r="AJ96" s="31" t="s">
        <v>127</v>
      </c>
      <c r="AK96" s="31" t="s">
        <v>127</v>
      </c>
      <c r="AL96" s="31" t="s">
        <v>127</v>
      </c>
      <c r="AM96" s="26" t="s">
        <v>127</v>
      </c>
      <c r="AN96" s="26" t="s">
        <v>127</v>
      </c>
      <c r="AO96" s="26" t="s">
        <v>127</v>
      </c>
      <c r="AP96" s="31" t="s">
        <v>141</v>
      </c>
      <c r="AQ96" s="26" t="s">
        <v>127</v>
      </c>
      <c r="AR96" s="26" t="s">
        <v>127</v>
      </c>
      <c r="AS96" s="26" t="s">
        <v>127</v>
      </c>
      <c r="AT96" s="26" t="s">
        <v>161</v>
      </c>
      <c r="AU96" s="26" t="s">
        <v>263</v>
      </c>
      <c r="AV96" s="26" t="s">
        <v>1099</v>
      </c>
      <c r="AW96" s="28"/>
      <c r="AX96" s="28"/>
      <c r="AY96" s="28"/>
    </row>
    <row r="97" ht="15.75" customHeight="1">
      <c r="A97" s="26" t="s">
        <v>1100</v>
      </c>
      <c r="B97" s="26" t="s">
        <v>1101</v>
      </c>
      <c r="C97" s="26" t="s">
        <v>1098</v>
      </c>
      <c r="D97" s="26" t="s">
        <v>1084</v>
      </c>
      <c r="E97" s="26" t="s">
        <v>1085</v>
      </c>
      <c r="F97" s="26" t="s">
        <v>127</v>
      </c>
      <c r="G97" s="28"/>
      <c r="H97" s="26" t="s">
        <v>1086</v>
      </c>
      <c r="I97" s="26" t="s">
        <v>1087</v>
      </c>
      <c r="J97" s="26" t="s">
        <v>1082</v>
      </c>
      <c r="K97" s="28">
        <v>5.082122168E9</v>
      </c>
      <c r="L97" s="26" t="s">
        <v>1088</v>
      </c>
      <c r="M97" s="26" t="s">
        <v>1013</v>
      </c>
      <c r="N97" s="26" t="s">
        <v>1014</v>
      </c>
      <c r="O97" s="41" t="s">
        <v>738</v>
      </c>
      <c r="P97" s="26" t="s">
        <v>599</v>
      </c>
      <c r="Q97" s="26" t="s">
        <v>1089</v>
      </c>
      <c r="R97" s="26" t="s">
        <v>1090</v>
      </c>
      <c r="S97" s="28" t="s">
        <v>156</v>
      </c>
      <c r="T97" s="26" t="s">
        <v>1091</v>
      </c>
      <c r="U97" s="29" t="s">
        <v>1092</v>
      </c>
      <c r="V97" s="26" t="s">
        <v>189</v>
      </c>
      <c r="W97" s="34">
        <v>44805.0</v>
      </c>
      <c r="X97" s="26" t="s">
        <v>141</v>
      </c>
      <c r="Y97" s="26" t="s">
        <v>141</v>
      </c>
      <c r="Z97" s="28" t="s">
        <v>141</v>
      </c>
      <c r="AA97" s="26" t="s">
        <v>127</v>
      </c>
      <c r="AB97" s="30">
        <v>1433.0</v>
      </c>
      <c r="AC97" s="31">
        <v>1433.0</v>
      </c>
      <c r="AD97" s="31" t="s">
        <v>127</v>
      </c>
      <c r="AE97" s="31" t="s">
        <v>127</v>
      </c>
      <c r="AF97" s="31" t="s">
        <v>141</v>
      </c>
      <c r="AG97" s="31" t="s">
        <v>141</v>
      </c>
      <c r="AH97" s="30" t="s">
        <v>127</v>
      </c>
      <c r="AI97" s="31" t="s">
        <v>127</v>
      </c>
      <c r="AJ97" s="31" t="s">
        <v>127</v>
      </c>
      <c r="AK97" s="31" t="s">
        <v>127</v>
      </c>
      <c r="AL97" s="31" t="s">
        <v>127</v>
      </c>
      <c r="AM97" s="26" t="s">
        <v>127</v>
      </c>
      <c r="AN97" s="26" t="s">
        <v>127</v>
      </c>
      <c r="AO97" s="26" t="s">
        <v>127</v>
      </c>
      <c r="AP97" s="31" t="s">
        <v>141</v>
      </c>
      <c r="AQ97" s="26" t="s">
        <v>127</v>
      </c>
      <c r="AR97" s="26" t="s">
        <v>127</v>
      </c>
      <c r="AS97" s="26" t="s">
        <v>127</v>
      </c>
      <c r="AT97" s="26" t="s">
        <v>824</v>
      </c>
      <c r="AU97" s="26" t="s">
        <v>27</v>
      </c>
      <c r="AV97" s="26" t="s">
        <v>1099</v>
      </c>
      <c r="AW97" s="28"/>
      <c r="AX97" s="28"/>
      <c r="AY97" s="28"/>
    </row>
    <row r="98" ht="15.75" customHeight="1">
      <c r="A98" s="26" t="s">
        <v>1102</v>
      </c>
      <c r="B98" s="26" t="s">
        <v>1103</v>
      </c>
      <c r="C98" s="26" t="s">
        <v>1104</v>
      </c>
      <c r="D98" s="28"/>
      <c r="E98" s="28"/>
      <c r="F98" s="26" t="s">
        <v>127</v>
      </c>
      <c r="G98" s="28"/>
      <c r="H98" s="26" t="s">
        <v>1105</v>
      </c>
      <c r="I98" s="26" t="s">
        <v>1106</v>
      </c>
      <c r="J98" s="26" t="s">
        <v>1107</v>
      </c>
      <c r="K98" s="26" t="s">
        <v>1108</v>
      </c>
      <c r="L98" s="26" t="s">
        <v>1109</v>
      </c>
      <c r="M98" s="26" t="s">
        <v>1013</v>
      </c>
      <c r="N98" s="26" t="s">
        <v>1014</v>
      </c>
      <c r="O98" s="41" t="s">
        <v>738</v>
      </c>
      <c r="P98" s="26" t="s">
        <v>599</v>
      </c>
      <c r="Q98" s="26" t="s">
        <v>1110</v>
      </c>
      <c r="R98" s="26" t="s">
        <v>1111</v>
      </c>
      <c r="S98" s="28" t="s">
        <v>156</v>
      </c>
      <c r="T98" s="26" t="s">
        <v>1112</v>
      </c>
      <c r="U98" s="29" t="s">
        <v>1113</v>
      </c>
      <c r="V98" s="26" t="s">
        <v>158</v>
      </c>
      <c r="W98" s="26" t="s">
        <v>141</v>
      </c>
      <c r="X98" s="26" t="s">
        <v>141</v>
      </c>
      <c r="Y98" s="26">
        <v>2021.0</v>
      </c>
      <c r="Z98" s="28">
        <v>2.0</v>
      </c>
      <c r="AA98" s="26" t="s">
        <v>127</v>
      </c>
      <c r="AB98" s="30">
        <v>2000.0</v>
      </c>
      <c r="AC98" s="31" t="s">
        <v>127</v>
      </c>
      <c r="AD98" s="31">
        <v>2000.0</v>
      </c>
      <c r="AE98" s="31" t="s">
        <v>127</v>
      </c>
      <c r="AF98" s="31" t="s">
        <v>127</v>
      </c>
      <c r="AG98" s="31" t="s">
        <v>127</v>
      </c>
      <c r="AH98" s="31" t="s">
        <v>127</v>
      </c>
      <c r="AI98" s="31" t="s">
        <v>127</v>
      </c>
      <c r="AJ98" s="31" t="s">
        <v>127</v>
      </c>
      <c r="AK98" s="31" t="s">
        <v>127</v>
      </c>
      <c r="AL98" s="31" t="s">
        <v>127</v>
      </c>
      <c r="AM98" s="26" t="s">
        <v>159</v>
      </c>
      <c r="AN98" s="26" t="s">
        <v>1114</v>
      </c>
      <c r="AO98" s="26" t="s">
        <v>141</v>
      </c>
      <c r="AP98" s="31">
        <v>222.0</v>
      </c>
      <c r="AQ98" s="26" t="s">
        <v>127</v>
      </c>
      <c r="AR98" s="26" t="s">
        <v>127</v>
      </c>
      <c r="AS98" s="26" t="s">
        <v>127</v>
      </c>
      <c r="AT98" s="26" t="s">
        <v>142</v>
      </c>
      <c r="AU98" s="26" t="s">
        <v>31</v>
      </c>
      <c r="AV98" s="26" t="s">
        <v>1115</v>
      </c>
      <c r="AW98" s="28"/>
      <c r="AX98" s="28"/>
      <c r="AY98" s="28"/>
    </row>
    <row r="99" ht="15.75" customHeight="1">
      <c r="A99" s="26" t="s">
        <v>1116</v>
      </c>
      <c r="B99" s="26" t="s">
        <v>1117</v>
      </c>
      <c r="C99" s="26" t="s">
        <v>1118</v>
      </c>
      <c r="D99" s="28"/>
      <c r="E99" s="28"/>
      <c r="F99" s="26" t="s">
        <v>127</v>
      </c>
      <c r="G99" s="28"/>
      <c r="H99" s="26" t="s">
        <v>1119</v>
      </c>
      <c r="I99" s="26" t="s">
        <v>1120</v>
      </c>
      <c r="J99" s="26" t="s">
        <v>1117</v>
      </c>
      <c r="K99" s="26" t="s">
        <v>1121</v>
      </c>
      <c r="L99" s="26" t="s">
        <v>1122</v>
      </c>
      <c r="M99" s="26" t="s">
        <v>1123</v>
      </c>
      <c r="N99" s="26" t="s">
        <v>1014</v>
      </c>
      <c r="O99" s="41" t="s">
        <v>738</v>
      </c>
      <c r="P99" s="26" t="s">
        <v>599</v>
      </c>
      <c r="Q99" s="26" t="s">
        <v>1124</v>
      </c>
      <c r="R99" s="26" t="s">
        <v>1125</v>
      </c>
      <c r="S99" s="28" t="s">
        <v>156</v>
      </c>
      <c r="T99" s="26" t="s">
        <v>1126</v>
      </c>
      <c r="U99" s="26" t="s">
        <v>1127</v>
      </c>
      <c r="V99" s="26" t="s">
        <v>139</v>
      </c>
      <c r="W99" s="34">
        <v>43800.0</v>
      </c>
      <c r="X99" s="34">
        <v>44470.0</v>
      </c>
      <c r="Y99" s="26" t="s">
        <v>141</v>
      </c>
      <c r="Z99" s="28" t="s">
        <v>141</v>
      </c>
      <c r="AA99" s="26" t="s">
        <v>127</v>
      </c>
      <c r="AB99" s="30">
        <v>1210.0</v>
      </c>
      <c r="AC99" s="31">
        <v>1210.0</v>
      </c>
      <c r="AD99" s="31" t="s">
        <v>127</v>
      </c>
      <c r="AE99" s="31" t="s">
        <v>127</v>
      </c>
      <c r="AF99" s="31">
        <v>1203.0</v>
      </c>
      <c r="AG99" s="31">
        <v>1203.0</v>
      </c>
      <c r="AH99" s="31" t="s">
        <v>127</v>
      </c>
      <c r="AI99" s="31" t="s">
        <v>127</v>
      </c>
      <c r="AJ99" s="31" t="s">
        <v>141</v>
      </c>
      <c r="AK99" s="31" t="s">
        <v>141</v>
      </c>
      <c r="AL99" s="31" t="s">
        <v>141</v>
      </c>
      <c r="AM99" s="26" t="s">
        <v>141</v>
      </c>
      <c r="AN99" s="26" t="s">
        <v>141</v>
      </c>
      <c r="AO99" s="26" t="s">
        <v>141</v>
      </c>
      <c r="AP99" s="31">
        <v>196.0</v>
      </c>
      <c r="AQ99" s="26" t="s">
        <v>127</v>
      </c>
      <c r="AR99" s="26" t="s">
        <v>127</v>
      </c>
      <c r="AS99" s="26" t="s">
        <v>127</v>
      </c>
      <c r="AT99" s="26" t="s">
        <v>161</v>
      </c>
      <c r="AU99" s="32" t="s">
        <v>263</v>
      </c>
      <c r="AV99" s="31" t="s">
        <v>1128</v>
      </c>
      <c r="AW99" s="28"/>
      <c r="AX99" s="28"/>
      <c r="AY99" s="28"/>
    </row>
    <row r="100" ht="15.75" customHeight="1">
      <c r="A100" s="26" t="s">
        <v>1129</v>
      </c>
      <c r="B100" s="26" t="s">
        <v>1130</v>
      </c>
      <c r="C100" s="26" t="s">
        <v>1131</v>
      </c>
      <c r="D100" s="28" t="s">
        <v>1132</v>
      </c>
      <c r="E100" s="26" t="s">
        <v>1133</v>
      </c>
      <c r="F100" s="26" t="s">
        <v>127</v>
      </c>
      <c r="G100" s="28"/>
      <c r="H100" s="26" t="s">
        <v>1134</v>
      </c>
      <c r="I100" s="26" t="s">
        <v>1135</v>
      </c>
      <c r="J100" s="26" t="s">
        <v>1136</v>
      </c>
      <c r="K100" s="26" t="s">
        <v>1137</v>
      </c>
      <c r="L100" s="28" t="s">
        <v>1138</v>
      </c>
      <c r="M100" s="28" t="s">
        <v>1139</v>
      </c>
      <c r="N100" s="28" t="s">
        <v>1014</v>
      </c>
      <c r="O100" s="41" t="s">
        <v>738</v>
      </c>
      <c r="P100" s="26" t="s">
        <v>599</v>
      </c>
      <c r="Q100" s="28" t="s">
        <v>1140</v>
      </c>
      <c r="R100" s="28" t="s">
        <v>1141</v>
      </c>
      <c r="S100" s="28" t="s">
        <v>156</v>
      </c>
      <c r="T100" s="28" t="s">
        <v>1142</v>
      </c>
      <c r="U100" s="28" t="s">
        <v>1143</v>
      </c>
      <c r="V100" s="28" t="s">
        <v>158</v>
      </c>
      <c r="W100" s="26" t="s">
        <v>141</v>
      </c>
      <c r="X100" s="26" t="s">
        <v>141</v>
      </c>
      <c r="Y100" s="28">
        <v>2011.0</v>
      </c>
      <c r="Z100" s="28">
        <v>12.0</v>
      </c>
      <c r="AA100" s="26" t="s">
        <v>127</v>
      </c>
      <c r="AB100" s="30">
        <v>3000.0</v>
      </c>
      <c r="AC100" s="31" t="s">
        <v>141</v>
      </c>
      <c r="AD100" s="30">
        <v>3000.0</v>
      </c>
      <c r="AE100" s="31" t="s">
        <v>127</v>
      </c>
      <c r="AF100" s="31">
        <v>1080.0</v>
      </c>
      <c r="AG100" s="30">
        <v>1080.0</v>
      </c>
      <c r="AH100" s="30" t="s">
        <v>127</v>
      </c>
      <c r="AI100" s="30">
        <v>1000.0</v>
      </c>
      <c r="AJ100" s="31" t="s">
        <v>141</v>
      </c>
      <c r="AK100" s="31" t="s">
        <v>141</v>
      </c>
      <c r="AL100" s="31" t="s">
        <v>141</v>
      </c>
      <c r="AM100" s="26" t="s">
        <v>159</v>
      </c>
      <c r="AN100" s="28" t="s">
        <v>1144</v>
      </c>
      <c r="AO100" s="26" t="s">
        <v>1145</v>
      </c>
      <c r="AP100" s="31">
        <v>4271.0</v>
      </c>
      <c r="AQ100" s="26" t="s">
        <v>141</v>
      </c>
      <c r="AR100" s="26" t="s">
        <v>141</v>
      </c>
      <c r="AS100" s="26" t="s">
        <v>127</v>
      </c>
      <c r="AT100" s="26" t="s">
        <v>161</v>
      </c>
      <c r="AU100" s="32" t="s">
        <v>162</v>
      </c>
      <c r="AV100" s="26" t="s">
        <v>1146</v>
      </c>
      <c r="AW100" s="28"/>
      <c r="AX100" s="28"/>
      <c r="AY100" s="28"/>
    </row>
    <row r="101" ht="15.75" customHeight="1">
      <c r="A101" s="26" t="s">
        <v>1147</v>
      </c>
      <c r="B101" s="26" t="s">
        <v>1148</v>
      </c>
      <c r="C101" s="26" t="s">
        <v>1149</v>
      </c>
      <c r="D101" s="28"/>
      <c r="E101" s="28"/>
      <c r="F101" s="26" t="s">
        <v>127</v>
      </c>
      <c r="G101" s="28"/>
      <c r="H101" s="26" t="s">
        <v>1150</v>
      </c>
      <c r="I101" s="26" t="s">
        <v>1151</v>
      </c>
      <c r="J101" s="26" t="s">
        <v>1148</v>
      </c>
      <c r="K101" s="26" t="s">
        <v>1152</v>
      </c>
      <c r="L101" s="28" t="s">
        <v>1153</v>
      </c>
      <c r="M101" s="28" t="s">
        <v>1139</v>
      </c>
      <c r="N101" s="28" t="s">
        <v>1014</v>
      </c>
      <c r="O101" s="41" t="s">
        <v>738</v>
      </c>
      <c r="P101" s="26" t="s">
        <v>599</v>
      </c>
      <c r="Q101" s="28" t="s">
        <v>1154</v>
      </c>
      <c r="R101" s="28" t="s">
        <v>1155</v>
      </c>
      <c r="S101" s="28" t="s">
        <v>156</v>
      </c>
      <c r="T101" s="28" t="s">
        <v>1156</v>
      </c>
      <c r="U101" s="28" t="s">
        <v>1157</v>
      </c>
      <c r="V101" s="26" t="s">
        <v>158</v>
      </c>
      <c r="W101" s="26" t="s">
        <v>141</v>
      </c>
      <c r="X101" s="26" t="s">
        <v>141</v>
      </c>
      <c r="Y101" s="28">
        <v>2008.0</v>
      </c>
      <c r="Z101" s="28">
        <v>15.0</v>
      </c>
      <c r="AA101" s="26" t="s">
        <v>127</v>
      </c>
      <c r="AB101" s="30">
        <v>600.0</v>
      </c>
      <c r="AC101" s="31" t="s">
        <v>127</v>
      </c>
      <c r="AD101" s="30">
        <v>600.0</v>
      </c>
      <c r="AE101" s="31" t="s">
        <v>127</v>
      </c>
      <c r="AF101" s="31" t="s">
        <v>127</v>
      </c>
      <c r="AG101" s="31" t="s">
        <v>127</v>
      </c>
      <c r="AH101" s="31" t="s">
        <v>127</v>
      </c>
      <c r="AI101" s="30">
        <v>300.0</v>
      </c>
      <c r="AJ101" s="31" t="s">
        <v>127</v>
      </c>
      <c r="AK101" s="31" t="s">
        <v>127</v>
      </c>
      <c r="AL101" s="31" t="s">
        <v>127</v>
      </c>
      <c r="AM101" s="26" t="s">
        <v>159</v>
      </c>
      <c r="AN101" s="28" t="s">
        <v>1158</v>
      </c>
      <c r="AO101" s="26" t="s">
        <v>141</v>
      </c>
      <c r="AP101" s="31">
        <v>2635.0</v>
      </c>
      <c r="AQ101" s="26" t="s">
        <v>141</v>
      </c>
      <c r="AR101" s="26" t="s">
        <v>141</v>
      </c>
      <c r="AS101" s="26" t="s">
        <v>127</v>
      </c>
      <c r="AT101" s="26" t="s">
        <v>142</v>
      </c>
      <c r="AU101" s="26" t="s">
        <v>31</v>
      </c>
      <c r="AV101" s="26" t="s">
        <v>1159</v>
      </c>
      <c r="AW101" s="28"/>
      <c r="AX101" s="28"/>
      <c r="AY101" s="28"/>
    </row>
    <row r="102" ht="15.75" customHeight="1">
      <c r="A102" s="26" t="s">
        <v>1160</v>
      </c>
      <c r="B102" s="26" t="s">
        <v>1161</v>
      </c>
      <c r="C102" s="28" t="s">
        <v>1162</v>
      </c>
      <c r="D102" s="28"/>
      <c r="E102" s="28"/>
      <c r="F102" s="26" t="s">
        <v>127</v>
      </c>
      <c r="G102" s="28"/>
      <c r="H102" s="26" t="s">
        <v>1163</v>
      </c>
      <c r="I102" s="26" t="s">
        <v>1164</v>
      </c>
      <c r="J102" s="26" t="s">
        <v>1161</v>
      </c>
      <c r="K102" s="26" t="s">
        <v>1165</v>
      </c>
      <c r="L102" s="28" t="s">
        <v>1166</v>
      </c>
      <c r="M102" s="32" t="s">
        <v>1139</v>
      </c>
      <c r="N102" s="32" t="s">
        <v>1014</v>
      </c>
      <c r="O102" s="41" t="s">
        <v>738</v>
      </c>
      <c r="P102" s="26" t="s">
        <v>599</v>
      </c>
      <c r="Q102" s="28" t="s">
        <v>1167</v>
      </c>
      <c r="R102" s="28" t="s">
        <v>1168</v>
      </c>
      <c r="S102" s="28" t="s">
        <v>156</v>
      </c>
      <c r="T102" s="32" t="s">
        <v>1169</v>
      </c>
      <c r="U102" s="32" t="s">
        <v>1170</v>
      </c>
      <c r="V102" s="26" t="s">
        <v>158</v>
      </c>
      <c r="W102" s="26" t="s">
        <v>141</v>
      </c>
      <c r="X102" s="26" t="s">
        <v>141</v>
      </c>
      <c r="Y102" s="26">
        <v>2021.0</v>
      </c>
      <c r="Z102" s="28">
        <v>2.0</v>
      </c>
      <c r="AA102" s="26" t="s">
        <v>127</v>
      </c>
      <c r="AB102" s="30">
        <v>1725.0</v>
      </c>
      <c r="AC102" s="30">
        <v>1725.0</v>
      </c>
      <c r="AD102" s="31" t="s">
        <v>127</v>
      </c>
      <c r="AE102" s="31" t="s">
        <v>127</v>
      </c>
      <c r="AF102" s="31" t="s">
        <v>127</v>
      </c>
      <c r="AG102" s="31" t="s">
        <v>127</v>
      </c>
      <c r="AH102" s="30" t="s">
        <v>127</v>
      </c>
      <c r="AI102" s="31" t="s">
        <v>127</v>
      </c>
      <c r="AJ102" s="31" t="s">
        <v>127</v>
      </c>
      <c r="AK102" s="31" t="s">
        <v>127</v>
      </c>
      <c r="AL102" s="31" t="s">
        <v>127</v>
      </c>
      <c r="AM102" s="26" t="s">
        <v>140</v>
      </c>
      <c r="AN102" s="26" t="s">
        <v>1171</v>
      </c>
      <c r="AO102" s="26" t="s">
        <v>788</v>
      </c>
      <c r="AP102" s="31">
        <v>576.0</v>
      </c>
      <c r="AQ102" s="26" t="s">
        <v>141</v>
      </c>
      <c r="AR102" s="26" t="s">
        <v>141</v>
      </c>
      <c r="AS102" s="26" t="s">
        <v>127</v>
      </c>
      <c r="AT102" s="26" t="s">
        <v>142</v>
      </c>
      <c r="AU102" s="26" t="s">
        <v>31</v>
      </c>
      <c r="AV102" s="26" t="s">
        <v>1172</v>
      </c>
      <c r="AW102" s="28"/>
      <c r="AX102" s="28"/>
      <c r="AY102" s="28"/>
    </row>
    <row r="103" ht="15.75" customHeight="1">
      <c r="A103" s="26" t="s">
        <v>1173</v>
      </c>
      <c r="B103" s="26" t="s">
        <v>1174</v>
      </c>
      <c r="C103" s="28" t="s">
        <v>1162</v>
      </c>
      <c r="D103" s="28"/>
      <c r="E103" s="28"/>
      <c r="F103" s="26" t="s">
        <v>127</v>
      </c>
      <c r="G103" s="28"/>
      <c r="H103" s="26" t="s">
        <v>1163</v>
      </c>
      <c r="I103" s="26" t="s">
        <v>1164</v>
      </c>
      <c r="J103" s="26" t="s">
        <v>1161</v>
      </c>
      <c r="K103" s="26" t="s">
        <v>1165</v>
      </c>
      <c r="L103" s="28" t="s">
        <v>1166</v>
      </c>
      <c r="M103" s="32" t="s">
        <v>1139</v>
      </c>
      <c r="N103" s="32" t="s">
        <v>1014</v>
      </c>
      <c r="O103" s="41" t="s">
        <v>738</v>
      </c>
      <c r="P103" s="26" t="s">
        <v>599</v>
      </c>
      <c r="Q103" s="28" t="s">
        <v>1167</v>
      </c>
      <c r="R103" s="28" t="s">
        <v>1168</v>
      </c>
      <c r="S103" s="28" t="s">
        <v>156</v>
      </c>
      <c r="T103" s="32" t="s">
        <v>1169</v>
      </c>
      <c r="U103" s="32" t="s">
        <v>1170</v>
      </c>
      <c r="V103" s="26" t="s">
        <v>189</v>
      </c>
      <c r="W103" s="34">
        <v>43800.0</v>
      </c>
      <c r="X103" s="26" t="s">
        <v>141</v>
      </c>
      <c r="Y103" s="26" t="s">
        <v>141</v>
      </c>
      <c r="Z103" s="28" t="s">
        <v>141</v>
      </c>
      <c r="AA103" s="26" t="s">
        <v>127</v>
      </c>
      <c r="AB103" s="30" t="s">
        <v>127</v>
      </c>
      <c r="AC103" s="31" t="s">
        <v>127</v>
      </c>
      <c r="AD103" s="31" t="s">
        <v>127</v>
      </c>
      <c r="AE103" s="31" t="s">
        <v>127</v>
      </c>
      <c r="AF103" s="31">
        <v>1460.0</v>
      </c>
      <c r="AG103" s="31">
        <v>1460.0</v>
      </c>
      <c r="AH103" s="30" t="s">
        <v>127</v>
      </c>
      <c r="AI103" s="31" t="s">
        <v>127</v>
      </c>
      <c r="AJ103" s="31" t="s">
        <v>141</v>
      </c>
      <c r="AK103" s="31" t="s">
        <v>141</v>
      </c>
      <c r="AL103" s="31" t="s">
        <v>141</v>
      </c>
      <c r="AM103" s="26" t="s">
        <v>127</v>
      </c>
      <c r="AN103" s="26" t="s">
        <v>127</v>
      </c>
      <c r="AO103" s="26" t="s">
        <v>127</v>
      </c>
      <c r="AP103" s="31" t="s">
        <v>141</v>
      </c>
      <c r="AQ103" s="26" t="s">
        <v>127</v>
      </c>
      <c r="AR103" s="26" t="s">
        <v>127</v>
      </c>
      <c r="AS103" s="26" t="s">
        <v>127</v>
      </c>
      <c r="AT103" s="26" t="s">
        <v>974</v>
      </c>
      <c r="AU103" s="26" t="s">
        <v>25</v>
      </c>
      <c r="AV103" s="26" t="s">
        <v>141</v>
      </c>
      <c r="AW103" s="28"/>
      <c r="AX103" s="28"/>
      <c r="AY103" s="28"/>
    </row>
    <row r="104" ht="15.75" customHeight="1">
      <c r="A104" s="26" t="s">
        <v>1175</v>
      </c>
      <c r="B104" s="26" t="s">
        <v>1176</v>
      </c>
      <c r="C104" s="26" t="s">
        <v>1177</v>
      </c>
      <c r="D104" s="28"/>
      <c r="E104" s="28"/>
      <c r="F104" s="26" t="s">
        <v>127</v>
      </c>
      <c r="G104" s="28"/>
      <c r="H104" s="26" t="s">
        <v>1178</v>
      </c>
      <c r="I104" s="26" t="s">
        <v>1179</v>
      </c>
      <c r="J104" s="26" t="s">
        <v>1176</v>
      </c>
      <c r="K104" s="26" t="s">
        <v>1180</v>
      </c>
      <c r="L104" s="26" t="s">
        <v>1181</v>
      </c>
      <c r="M104" s="26" t="s">
        <v>1139</v>
      </c>
      <c r="N104" s="26" t="s">
        <v>1014</v>
      </c>
      <c r="O104" s="41" t="s">
        <v>738</v>
      </c>
      <c r="P104" s="26" t="s">
        <v>599</v>
      </c>
      <c r="Q104" s="26" t="s">
        <v>1182</v>
      </c>
      <c r="R104" s="26" t="s">
        <v>1183</v>
      </c>
      <c r="S104" s="28" t="s">
        <v>156</v>
      </c>
      <c r="T104" s="26" t="s">
        <v>1184</v>
      </c>
      <c r="U104" s="26" t="s">
        <v>1185</v>
      </c>
      <c r="V104" s="26" t="s">
        <v>139</v>
      </c>
      <c r="W104" s="26" t="s">
        <v>141</v>
      </c>
      <c r="X104" s="34" t="s">
        <v>1186</v>
      </c>
      <c r="Y104" s="26">
        <v>2023.0</v>
      </c>
      <c r="Z104" s="28">
        <v>0.0</v>
      </c>
      <c r="AA104" s="26" t="s">
        <v>127</v>
      </c>
      <c r="AB104" s="30">
        <v>958.0</v>
      </c>
      <c r="AC104" s="31" t="s">
        <v>127</v>
      </c>
      <c r="AD104" s="31">
        <v>958.0</v>
      </c>
      <c r="AE104" s="31" t="s">
        <v>127</v>
      </c>
      <c r="AF104" s="31" t="s">
        <v>127</v>
      </c>
      <c r="AG104" s="31" t="s">
        <v>127</v>
      </c>
      <c r="AH104" s="31" t="s">
        <v>127</v>
      </c>
      <c r="AI104" s="31" t="s">
        <v>127</v>
      </c>
      <c r="AJ104" s="31" t="s">
        <v>127</v>
      </c>
      <c r="AK104" s="31" t="s">
        <v>127</v>
      </c>
      <c r="AL104" s="31" t="s">
        <v>127</v>
      </c>
      <c r="AM104" s="26" t="s">
        <v>141</v>
      </c>
      <c r="AN104" s="26" t="s">
        <v>141</v>
      </c>
      <c r="AO104" s="26" t="s">
        <v>141</v>
      </c>
      <c r="AP104" s="31" t="s">
        <v>141</v>
      </c>
      <c r="AQ104" s="26" t="s">
        <v>127</v>
      </c>
      <c r="AR104" s="26" t="s">
        <v>127</v>
      </c>
      <c r="AS104" s="26" t="s">
        <v>127</v>
      </c>
      <c r="AT104" s="32" t="s">
        <v>142</v>
      </c>
      <c r="AU104" s="32" t="s">
        <v>31</v>
      </c>
      <c r="AV104" s="31" t="s">
        <v>1187</v>
      </c>
      <c r="AW104" s="28"/>
      <c r="AX104" s="28"/>
      <c r="AY104" s="28"/>
    </row>
    <row r="105" ht="15.75" customHeight="1">
      <c r="A105" s="26" t="s">
        <v>1188</v>
      </c>
      <c r="B105" s="26" t="s">
        <v>1189</v>
      </c>
      <c r="C105" s="35" t="s">
        <v>1190</v>
      </c>
      <c r="D105" s="43"/>
      <c r="E105" s="43"/>
      <c r="F105" s="26" t="s">
        <v>127</v>
      </c>
      <c r="G105" s="26"/>
      <c r="H105" s="35" t="s">
        <v>1191</v>
      </c>
      <c r="I105" s="26" t="s">
        <v>1192</v>
      </c>
      <c r="J105" s="26" t="s">
        <v>1189</v>
      </c>
      <c r="K105" s="37" t="s">
        <v>1193</v>
      </c>
      <c r="L105" s="28" t="s">
        <v>1194</v>
      </c>
      <c r="M105" s="35" t="s">
        <v>1139</v>
      </c>
      <c r="N105" s="26" t="s">
        <v>1014</v>
      </c>
      <c r="O105" s="41" t="s">
        <v>738</v>
      </c>
      <c r="P105" s="26" t="s">
        <v>599</v>
      </c>
      <c r="Q105" s="28" t="s">
        <v>1195</v>
      </c>
      <c r="R105" s="35" t="s">
        <v>1196</v>
      </c>
      <c r="S105" s="28" t="s">
        <v>156</v>
      </c>
      <c r="T105" s="26" t="s">
        <v>1197</v>
      </c>
      <c r="U105" s="26" t="s">
        <v>1198</v>
      </c>
      <c r="V105" s="26" t="s">
        <v>158</v>
      </c>
      <c r="W105" s="26" t="s">
        <v>141</v>
      </c>
      <c r="X105" s="26" t="s">
        <v>141</v>
      </c>
      <c r="Y105" s="35">
        <v>1999.0</v>
      </c>
      <c r="Z105" s="28">
        <v>24.0</v>
      </c>
      <c r="AA105" s="35">
        <v>2026.0</v>
      </c>
      <c r="AB105" s="30">
        <v>500.0</v>
      </c>
      <c r="AC105" s="31" t="s">
        <v>127</v>
      </c>
      <c r="AD105" s="31">
        <v>500.0</v>
      </c>
      <c r="AE105" s="31" t="s">
        <v>127</v>
      </c>
      <c r="AF105" s="31" t="s">
        <v>127</v>
      </c>
      <c r="AG105" s="31" t="s">
        <v>127</v>
      </c>
      <c r="AH105" s="30" t="s">
        <v>127</v>
      </c>
      <c r="AI105" s="31" t="s">
        <v>127</v>
      </c>
      <c r="AJ105" s="31" t="s">
        <v>127</v>
      </c>
      <c r="AK105" s="31" t="s">
        <v>127</v>
      </c>
      <c r="AL105" s="31" t="s">
        <v>127</v>
      </c>
      <c r="AM105" s="26" t="s">
        <v>159</v>
      </c>
      <c r="AN105" s="26" t="s">
        <v>141</v>
      </c>
      <c r="AO105" s="26" t="s">
        <v>141</v>
      </c>
      <c r="AP105" s="35">
        <v>900.0</v>
      </c>
      <c r="AQ105" s="26" t="s">
        <v>141</v>
      </c>
      <c r="AR105" s="26" t="s">
        <v>141</v>
      </c>
      <c r="AS105" s="26" t="s">
        <v>127</v>
      </c>
      <c r="AT105" s="32" t="s">
        <v>142</v>
      </c>
      <c r="AU105" s="32" t="s">
        <v>31</v>
      </c>
      <c r="AV105" s="31" t="s">
        <v>772</v>
      </c>
      <c r="AW105" s="43"/>
      <c r="AX105" s="43"/>
      <c r="AY105" s="43"/>
    </row>
    <row r="106" ht="15.75" customHeight="1">
      <c r="A106" s="26" t="s">
        <v>1199</v>
      </c>
      <c r="B106" s="26" t="s">
        <v>1200</v>
      </c>
      <c r="C106" s="35" t="s">
        <v>1190</v>
      </c>
      <c r="D106" s="43"/>
      <c r="E106" s="43"/>
      <c r="F106" s="26" t="s">
        <v>127</v>
      </c>
      <c r="G106" s="43"/>
      <c r="H106" s="35" t="s">
        <v>1191</v>
      </c>
      <c r="I106" s="26" t="s">
        <v>1192</v>
      </c>
      <c r="J106" s="26" t="s">
        <v>1189</v>
      </c>
      <c r="K106" s="37" t="s">
        <v>1193</v>
      </c>
      <c r="L106" s="28" t="s">
        <v>1194</v>
      </c>
      <c r="M106" s="35" t="s">
        <v>1139</v>
      </c>
      <c r="N106" s="26" t="s">
        <v>1014</v>
      </c>
      <c r="O106" s="41" t="s">
        <v>738</v>
      </c>
      <c r="P106" s="26" t="s">
        <v>599</v>
      </c>
      <c r="Q106" s="28" t="s">
        <v>1195</v>
      </c>
      <c r="R106" s="35" t="s">
        <v>1196</v>
      </c>
      <c r="S106" s="28" t="s">
        <v>156</v>
      </c>
      <c r="T106" s="26" t="s">
        <v>1197</v>
      </c>
      <c r="U106" s="26" t="s">
        <v>1198</v>
      </c>
      <c r="V106" s="26" t="s">
        <v>189</v>
      </c>
      <c r="W106" s="44">
        <v>44682.0</v>
      </c>
      <c r="X106" s="26" t="s">
        <v>141</v>
      </c>
      <c r="Y106" s="35">
        <v>2026.0</v>
      </c>
      <c r="Z106" s="28">
        <v>-3.0</v>
      </c>
      <c r="AA106" s="26" t="s">
        <v>127</v>
      </c>
      <c r="AB106" s="30">
        <v>825.0</v>
      </c>
      <c r="AC106" s="31" t="s">
        <v>127</v>
      </c>
      <c r="AD106" s="31">
        <v>825.0</v>
      </c>
      <c r="AE106" s="31" t="s">
        <v>127</v>
      </c>
      <c r="AF106" s="31" t="s">
        <v>127</v>
      </c>
      <c r="AG106" s="31" t="s">
        <v>127</v>
      </c>
      <c r="AH106" s="30" t="s">
        <v>127</v>
      </c>
      <c r="AI106" s="31" t="s">
        <v>127</v>
      </c>
      <c r="AJ106" s="31" t="s">
        <v>127</v>
      </c>
      <c r="AK106" s="31" t="s">
        <v>127</v>
      </c>
      <c r="AL106" s="31" t="s">
        <v>127</v>
      </c>
      <c r="AM106" s="26" t="s">
        <v>141</v>
      </c>
      <c r="AN106" s="26" t="s">
        <v>245</v>
      </c>
      <c r="AO106" s="26" t="s">
        <v>141</v>
      </c>
      <c r="AP106" s="35" t="s">
        <v>141</v>
      </c>
      <c r="AQ106" s="26" t="s">
        <v>141</v>
      </c>
      <c r="AR106" s="26" t="s">
        <v>141</v>
      </c>
      <c r="AS106" s="26" t="s">
        <v>127</v>
      </c>
      <c r="AT106" s="32" t="s">
        <v>142</v>
      </c>
      <c r="AU106" s="32" t="s">
        <v>31</v>
      </c>
      <c r="AV106" s="31" t="s">
        <v>1201</v>
      </c>
      <c r="AW106" s="43"/>
      <c r="AX106" s="43"/>
      <c r="AY106" s="43"/>
    </row>
    <row r="107" ht="15.75" customHeight="1">
      <c r="A107" s="26" t="s">
        <v>1202</v>
      </c>
      <c r="B107" s="26" t="s">
        <v>1203</v>
      </c>
      <c r="C107" s="28" t="s">
        <v>1204</v>
      </c>
      <c r="D107" s="28" t="s">
        <v>1205</v>
      </c>
      <c r="E107" s="28" t="s">
        <v>1206</v>
      </c>
      <c r="F107" s="26" t="s">
        <v>173</v>
      </c>
      <c r="G107" s="28" t="s">
        <v>1027</v>
      </c>
      <c r="H107" s="26" t="s">
        <v>1207</v>
      </c>
      <c r="I107" s="26" t="s">
        <v>1208</v>
      </c>
      <c r="J107" s="26" t="s">
        <v>1209</v>
      </c>
      <c r="K107" s="26" t="s">
        <v>1210</v>
      </c>
      <c r="L107" s="28" t="s">
        <v>1211</v>
      </c>
      <c r="M107" s="28" t="s">
        <v>1212</v>
      </c>
      <c r="N107" s="28" t="s">
        <v>1014</v>
      </c>
      <c r="O107" s="41" t="s">
        <v>738</v>
      </c>
      <c r="P107" s="26" t="s">
        <v>599</v>
      </c>
      <c r="Q107" s="28" t="s">
        <v>1213</v>
      </c>
      <c r="R107" s="28" t="s">
        <v>1214</v>
      </c>
      <c r="S107" s="28" t="s">
        <v>156</v>
      </c>
      <c r="T107" s="28" t="s">
        <v>1215</v>
      </c>
      <c r="U107" s="29" t="s">
        <v>1216</v>
      </c>
      <c r="V107" s="28" t="s">
        <v>158</v>
      </c>
      <c r="W107" s="26" t="s">
        <v>141</v>
      </c>
      <c r="X107" s="26" t="s">
        <v>141</v>
      </c>
      <c r="Y107" s="28">
        <v>2001.0</v>
      </c>
      <c r="Z107" s="28">
        <v>22.0</v>
      </c>
      <c r="AA107" s="26" t="s">
        <v>127</v>
      </c>
      <c r="AB107" s="30">
        <v>2550.0</v>
      </c>
      <c r="AC107" s="30">
        <v>2550.0</v>
      </c>
      <c r="AD107" s="31" t="s">
        <v>127</v>
      </c>
      <c r="AE107" s="31" t="s">
        <v>127</v>
      </c>
      <c r="AF107" s="31">
        <v>1560.8999999999999</v>
      </c>
      <c r="AG107" s="31">
        <f>2*(0.954*550-227)+(0.954*1250-227)</f>
        <v>1560.9</v>
      </c>
      <c r="AH107" s="30" t="s">
        <v>127</v>
      </c>
      <c r="AI107" s="31" t="s">
        <v>127</v>
      </c>
      <c r="AJ107" s="31" t="s">
        <v>141</v>
      </c>
      <c r="AK107" s="31" t="s">
        <v>141</v>
      </c>
      <c r="AL107" s="31" t="s">
        <v>141</v>
      </c>
      <c r="AM107" s="26" t="s">
        <v>140</v>
      </c>
      <c r="AN107" s="28" t="s">
        <v>1217</v>
      </c>
      <c r="AO107" s="26" t="s">
        <v>141</v>
      </c>
      <c r="AP107" s="31">
        <v>2890.0</v>
      </c>
      <c r="AQ107" s="26" t="s">
        <v>127</v>
      </c>
      <c r="AR107" s="26" t="s">
        <v>127</v>
      </c>
      <c r="AS107" s="26" t="s">
        <v>127</v>
      </c>
      <c r="AT107" s="26" t="s">
        <v>161</v>
      </c>
      <c r="AU107" s="32" t="s">
        <v>263</v>
      </c>
      <c r="AV107" s="26" t="s">
        <v>1218</v>
      </c>
      <c r="AW107" s="28"/>
      <c r="AX107" s="28"/>
      <c r="AY107" s="28"/>
    </row>
    <row r="108" ht="15.75" customHeight="1">
      <c r="A108" s="26" t="s">
        <v>1219</v>
      </c>
      <c r="B108" s="26" t="s">
        <v>1220</v>
      </c>
      <c r="C108" s="26" t="s">
        <v>1221</v>
      </c>
      <c r="D108" s="28" t="s">
        <v>1205</v>
      </c>
      <c r="E108" s="28" t="s">
        <v>1206</v>
      </c>
      <c r="F108" s="26" t="s">
        <v>173</v>
      </c>
      <c r="G108" s="28" t="s">
        <v>1027</v>
      </c>
      <c r="H108" s="26" t="s">
        <v>1207</v>
      </c>
      <c r="I108" s="26" t="s">
        <v>1208</v>
      </c>
      <c r="J108" s="26" t="s">
        <v>1209</v>
      </c>
      <c r="K108" s="26" t="s">
        <v>1210</v>
      </c>
      <c r="L108" s="28" t="s">
        <v>1211</v>
      </c>
      <c r="M108" s="28" t="s">
        <v>1212</v>
      </c>
      <c r="N108" s="28" t="s">
        <v>1014</v>
      </c>
      <c r="O108" s="41" t="s">
        <v>738</v>
      </c>
      <c r="P108" s="26" t="s">
        <v>599</v>
      </c>
      <c r="Q108" s="28" t="s">
        <v>1213</v>
      </c>
      <c r="R108" s="28" t="s">
        <v>1214</v>
      </c>
      <c r="S108" s="28" t="s">
        <v>156</v>
      </c>
      <c r="T108" s="28" t="s">
        <v>1215</v>
      </c>
      <c r="U108" s="29" t="s">
        <v>1216</v>
      </c>
      <c r="V108" s="26" t="s">
        <v>189</v>
      </c>
      <c r="W108" s="34">
        <v>44470.0</v>
      </c>
      <c r="X108" s="26" t="s">
        <v>141</v>
      </c>
      <c r="Y108" s="26">
        <v>2024.0</v>
      </c>
      <c r="Z108" s="28">
        <v>-1.0</v>
      </c>
      <c r="AA108" s="26" t="s">
        <v>127</v>
      </c>
      <c r="AB108" s="30">
        <v>2300.0</v>
      </c>
      <c r="AC108" s="31">
        <v>2300.0</v>
      </c>
      <c r="AD108" s="31" t="s">
        <v>127</v>
      </c>
      <c r="AE108" s="31" t="s">
        <v>127</v>
      </c>
      <c r="AF108" s="31" t="s">
        <v>127</v>
      </c>
      <c r="AG108" s="31" t="s">
        <v>127</v>
      </c>
      <c r="AH108" s="30" t="s">
        <v>127</v>
      </c>
      <c r="AI108" s="31" t="s">
        <v>127</v>
      </c>
      <c r="AJ108" s="31" t="s">
        <v>141</v>
      </c>
      <c r="AK108" s="31" t="s">
        <v>141</v>
      </c>
      <c r="AL108" s="31" t="s">
        <v>141</v>
      </c>
      <c r="AM108" s="26" t="s">
        <v>127</v>
      </c>
      <c r="AN108" s="26" t="s">
        <v>127</v>
      </c>
      <c r="AO108" s="26" t="s">
        <v>127</v>
      </c>
      <c r="AP108" s="31" t="s">
        <v>141</v>
      </c>
      <c r="AQ108" s="26" t="s">
        <v>127</v>
      </c>
      <c r="AR108" s="26" t="s">
        <v>127</v>
      </c>
      <c r="AS108" s="26" t="s">
        <v>127</v>
      </c>
      <c r="AT108" s="26" t="s">
        <v>824</v>
      </c>
      <c r="AU108" s="26" t="s">
        <v>27</v>
      </c>
      <c r="AV108" s="26" t="s">
        <v>1096</v>
      </c>
      <c r="AW108" s="28"/>
      <c r="AX108" s="28"/>
      <c r="AY108" s="28"/>
    </row>
    <row r="109" ht="15.75" customHeight="1">
      <c r="A109" s="26" t="s">
        <v>1222</v>
      </c>
      <c r="B109" s="26" t="s">
        <v>1223</v>
      </c>
      <c r="C109" s="26" t="s">
        <v>1224</v>
      </c>
      <c r="D109" s="28"/>
      <c r="E109" s="28"/>
      <c r="F109" s="26" t="s">
        <v>173</v>
      </c>
      <c r="G109" s="28" t="s">
        <v>1225</v>
      </c>
      <c r="H109" s="26" t="s">
        <v>1028</v>
      </c>
      <c r="I109" s="26" t="s">
        <v>1029</v>
      </c>
      <c r="J109" s="26" t="s">
        <v>1226</v>
      </c>
      <c r="K109" s="26">
        <v>4.295864964E9</v>
      </c>
      <c r="L109" s="28" t="s">
        <v>1227</v>
      </c>
      <c r="M109" s="28" t="s">
        <v>1228</v>
      </c>
      <c r="N109" s="28" t="s">
        <v>1014</v>
      </c>
      <c r="O109" s="41" t="s">
        <v>738</v>
      </c>
      <c r="P109" s="26" t="s">
        <v>599</v>
      </c>
      <c r="Q109" s="28" t="s">
        <v>1229</v>
      </c>
      <c r="R109" s="28" t="s">
        <v>1230</v>
      </c>
      <c r="S109" s="28" t="s">
        <v>156</v>
      </c>
      <c r="T109" s="29" t="s">
        <v>1231</v>
      </c>
      <c r="U109" s="29" t="s">
        <v>1232</v>
      </c>
      <c r="V109" s="28" t="s">
        <v>158</v>
      </c>
      <c r="W109" s="26" t="s">
        <v>141</v>
      </c>
      <c r="X109" s="26" t="s">
        <v>141</v>
      </c>
      <c r="Y109" s="26">
        <v>2001.0</v>
      </c>
      <c r="Z109" s="28">
        <v>22.0</v>
      </c>
      <c r="AA109" s="26" t="s">
        <v>127</v>
      </c>
      <c r="AB109" s="30">
        <v>6800.0</v>
      </c>
      <c r="AC109" s="31">
        <v>6800.0</v>
      </c>
      <c r="AD109" s="31" t="s">
        <v>127</v>
      </c>
      <c r="AE109" s="31" t="s">
        <v>127</v>
      </c>
      <c r="AF109" s="31">
        <v>5100.0</v>
      </c>
      <c r="AG109" s="31">
        <v>5100.0</v>
      </c>
      <c r="AH109" s="30" t="s">
        <v>127</v>
      </c>
      <c r="AI109" s="31" t="s">
        <v>127</v>
      </c>
      <c r="AJ109" s="31" t="s">
        <v>141</v>
      </c>
      <c r="AK109" s="31" t="s">
        <v>141</v>
      </c>
      <c r="AL109" s="31" t="s">
        <v>141</v>
      </c>
      <c r="AM109" s="26" t="s">
        <v>140</v>
      </c>
      <c r="AN109" s="28" t="s">
        <v>1233</v>
      </c>
      <c r="AO109" s="26" t="s">
        <v>1234</v>
      </c>
      <c r="AP109" s="31">
        <v>7910.0</v>
      </c>
      <c r="AQ109" s="26">
        <v>2020.0</v>
      </c>
      <c r="AR109" s="26" t="s">
        <v>127</v>
      </c>
      <c r="AS109" s="26" t="s">
        <v>127</v>
      </c>
      <c r="AT109" s="26" t="s">
        <v>161</v>
      </c>
      <c r="AU109" s="32" t="s">
        <v>263</v>
      </c>
      <c r="AV109" s="26" t="s">
        <v>1235</v>
      </c>
      <c r="AW109" s="28"/>
      <c r="AX109" s="28"/>
      <c r="AY109" s="28"/>
    </row>
    <row r="110" ht="15.75" customHeight="1">
      <c r="A110" s="26" t="s">
        <v>1236</v>
      </c>
      <c r="B110" s="26" t="s">
        <v>1237</v>
      </c>
      <c r="C110" s="26" t="s">
        <v>1238</v>
      </c>
      <c r="D110" s="28"/>
      <c r="E110" s="28"/>
      <c r="F110" s="26" t="s">
        <v>173</v>
      </c>
      <c r="G110" s="28" t="s">
        <v>1225</v>
      </c>
      <c r="H110" s="26" t="s">
        <v>1028</v>
      </c>
      <c r="I110" s="26" t="s">
        <v>1029</v>
      </c>
      <c r="J110" s="26" t="s">
        <v>1226</v>
      </c>
      <c r="K110" s="26">
        <v>4.295864964E9</v>
      </c>
      <c r="L110" s="28" t="s">
        <v>1227</v>
      </c>
      <c r="M110" s="28" t="s">
        <v>1228</v>
      </c>
      <c r="N110" s="28" t="s">
        <v>1014</v>
      </c>
      <c r="O110" s="41" t="s">
        <v>738</v>
      </c>
      <c r="P110" s="26" t="s">
        <v>599</v>
      </c>
      <c r="Q110" s="28" t="s">
        <v>1229</v>
      </c>
      <c r="R110" s="28" t="s">
        <v>1230</v>
      </c>
      <c r="S110" s="28" t="s">
        <v>156</v>
      </c>
      <c r="T110" s="26" t="s">
        <v>1231</v>
      </c>
      <c r="U110" s="29" t="s">
        <v>1232</v>
      </c>
      <c r="V110" s="26" t="s">
        <v>139</v>
      </c>
      <c r="W110" s="34">
        <v>44470.0</v>
      </c>
      <c r="X110" s="34">
        <v>44743.0</v>
      </c>
      <c r="Y110" s="26">
        <v>2023.0</v>
      </c>
      <c r="Z110" s="28">
        <v>0.0</v>
      </c>
      <c r="AA110" s="26" t="s">
        <v>127</v>
      </c>
      <c r="AB110" s="30" t="s">
        <v>127</v>
      </c>
      <c r="AC110" s="31" t="s">
        <v>127</v>
      </c>
      <c r="AD110" s="31" t="s">
        <v>127</v>
      </c>
      <c r="AE110" s="31" t="s">
        <v>127</v>
      </c>
      <c r="AF110" s="31">
        <v>1659.0</v>
      </c>
      <c r="AG110" s="31">
        <v>1659.0</v>
      </c>
      <c r="AH110" s="30" t="s">
        <v>127</v>
      </c>
      <c r="AI110" s="31" t="s">
        <v>127</v>
      </c>
      <c r="AJ110" s="31" t="s">
        <v>141</v>
      </c>
      <c r="AK110" s="31" t="s">
        <v>141</v>
      </c>
      <c r="AL110" s="31" t="s">
        <v>141</v>
      </c>
      <c r="AM110" s="26" t="s">
        <v>127</v>
      </c>
      <c r="AN110" s="26" t="s">
        <v>127</v>
      </c>
      <c r="AO110" s="26" t="s">
        <v>127</v>
      </c>
      <c r="AP110" s="31" t="s">
        <v>141</v>
      </c>
      <c r="AQ110" s="26" t="s">
        <v>127</v>
      </c>
      <c r="AR110" s="26" t="s">
        <v>127</v>
      </c>
      <c r="AS110" s="26" t="s">
        <v>127</v>
      </c>
      <c r="AT110" s="26" t="s">
        <v>974</v>
      </c>
      <c r="AU110" s="26" t="s">
        <v>25</v>
      </c>
      <c r="AV110" s="26" t="s">
        <v>141</v>
      </c>
      <c r="AW110" s="28"/>
      <c r="AX110" s="28"/>
      <c r="AY110" s="28"/>
    </row>
    <row r="111" ht="15.75" customHeight="1">
      <c r="A111" s="26" t="s">
        <v>1239</v>
      </c>
      <c r="B111" s="26" t="s">
        <v>1237</v>
      </c>
      <c r="C111" s="28" t="s">
        <v>1238</v>
      </c>
      <c r="D111" s="28"/>
      <c r="E111" s="28"/>
      <c r="F111" s="26" t="s">
        <v>173</v>
      </c>
      <c r="G111" s="28" t="s">
        <v>1225</v>
      </c>
      <c r="H111" s="26" t="s">
        <v>1028</v>
      </c>
      <c r="I111" s="26" t="s">
        <v>1029</v>
      </c>
      <c r="J111" s="26" t="s">
        <v>1226</v>
      </c>
      <c r="K111" s="26">
        <v>4.295864964E9</v>
      </c>
      <c r="L111" s="28" t="s">
        <v>1227</v>
      </c>
      <c r="M111" s="28" t="s">
        <v>1228</v>
      </c>
      <c r="N111" s="28" t="s">
        <v>1014</v>
      </c>
      <c r="O111" s="41" t="s">
        <v>738</v>
      </c>
      <c r="P111" s="26" t="s">
        <v>599</v>
      </c>
      <c r="Q111" s="28" t="s">
        <v>1229</v>
      </c>
      <c r="R111" s="28" t="s">
        <v>1230</v>
      </c>
      <c r="S111" s="28" t="s">
        <v>156</v>
      </c>
      <c r="T111" s="26" t="s">
        <v>1231</v>
      </c>
      <c r="U111" s="29" t="s">
        <v>1232</v>
      </c>
      <c r="V111" s="26" t="s">
        <v>139</v>
      </c>
      <c r="W111" s="34">
        <v>44470.0</v>
      </c>
      <c r="X111" s="34">
        <v>44743.0</v>
      </c>
      <c r="Y111" s="26">
        <v>2025.0</v>
      </c>
      <c r="Z111" s="28">
        <v>-2.0</v>
      </c>
      <c r="AA111" s="26" t="s">
        <v>127</v>
      </c>
      <c r="AB111" s="30" t="s">
        <v>127</v>
      </c>
      <c r="AC111" s="31" t="s">
        <v>127</v>
      </c>
      <c r="AD111" s="31" t="s">
        <v>127</v>
      </c>
      <c r="AE111" s="31" t="s">
        <v>127</v>
      </c>
      <c r="AF111" s="31">
        <v>1659.0</v>
      </c>
      <c r="AG111" s="31">
        <v>1659.0</v>
      </c>
      <c r="AH111" s="30" t="s">
        <v>127</v>
      </c>
      <c r="AI111" s="31" t="s">
        <v>127</v>
      </c>
      <c r="AJ111" s="31" t="s">
        <v>141</v>
      </c>
      <c r="AK111" s="31" t="s">
        <v>141</v>
      </c>
      <c r="AL111" s="31" t="s">
        <v>141</v>
      </c>
      <c r="AM111" s="26" t="s">
        <v>127</v>
      </c>
      <c r="AN111" s="26" t="s">
        <v>127</v>
      </c>
      <c r="AO111" s="26" t="s">
        <v>127</v>
      </c>
      <c r="AP111" s="31" t="s">
        <v>141</v>
      </c>
      <c r="AQ111" s="26" t="s">
        <v>127</v>
      </c>
      <c r="AR111" s="26" t="s">
        <v>127</v>
      </c>
      <c r="AS111" s="26" t="s">
        <v>127</v>
      </c>
      <c r="AT111" s="26" t="s">
        <v>974</v>
      </c>
      <c r="AU111" s="26" t="s">
        <v>25</v>
      </c>
      <c r="AV111" s="26" t="s">
        <v>141</v>
      </c>
      <c r="AW111" s="28"/>
      <c r="AX111" s="28"/>
      <c r="AY111" s="28"/>
    </row>
    <row r="112" ht="15.75" customHeight="1">
      <c r="A112" s="26" t="s">
        <v>1240</v>
      </c>
      <c r="B112" s="26" t="s">
        <v>1241</v>
      </c>
      <c r="C112" s="26" t="s">
        <v>1242</v>
      </c>
      <c r="D112" s="28" t="s">
        <v>1243</v>
      </c>
      <c r="E112" s="28" t="s">
        <v>1244</v>
      </c>
      <c r="F112" s="26" t="s">
        <v>127</v>
      </c>
      <c r="G112" s="28"/>
      <c r="H112" s="26" t="s">
        <v>1245</v>
      </c>
      <c r="I112" s="26" t="s">
        <v>1246</v>
      </c>
      <c r="J112" s="26" t="s">
        <v>1241</v>
      </c>
      <c r="K112" s="26">
        <v>4.298346618E9</v>
      </c>
      <c r="L112" s="28" t="s">
        <v>1247</v>
      </c>
      <c r="M112" s="28" t="s">
        <v>1248</v>
      </c>
      <c r="N112" s="28" t="s">
        <v>1014</v>
      </c>
      <c r="O112" s="41" t="s">
        <v>738</v>
      </c>
      <c r="P112" s="26" t="s">
        <v>599</v>
      </c>
      <c r="Q112" s="28" t="s">
        <v>1249</v>
      </c>
      <c r="R112" s="28" t="s">
        <v>1250</v>
      </c>
      <c r="S112" s="28" t="s">
        <v>156</v>
      </c>
      <c r="T112" s="28" t="s">
        <v>1251</v>
      </c>
      <c r="U112" s="28" t="s">
        <v>1252</v>
      </c>
      <c r="V112" s="28" t="s">
        <v>158</v>
      </c>
      <c r="W112" s="26" t="s">
        <v>141</v>
      </c>
      <c r="X112" s="26" t="s">
        <v>141</v>
      </c>
      <c r="Y112" s="28">
        <v>1999.0</v>
      </c>
      <c r="Z112" s="28">
        <v>24.0</v>
      </c>
      <c r="AA112" s="26" t="s">
        <v>127</v>
      </c>
      <c r="AB112" s="30">
        <v>4620.0</v>
      </c>
      <c r="AC112" s="30">
        <v>4620.0</v>
      </c>
      <c r="AD112" s="31" t="s">
        <v>127</v>
      </c>
      <c r="AE112" s="31" t="s">
        <v>127</v>
      </c>
      <c r="AF112" s="31">
        <v>2660.0</v>
      </c>
      <c r="AG112" s="31">
        <v>2660.0</v>
      </c>
      <c r="AH112" s="30" t="s">
        <v>127</v>
      </c>
      <c r="AI112" s="31" t="s">
        <v>127</v>
      </c>
      <c r="AJ112" s="31" t="s">
        <v>141</v>
      </c>
      <c r="AK112" s="31" t="s">
        <v>141</v>
      </c>
      <c r="AL112" s="31" t="s">
        <v>141</v>
      </c>
      <c r="AM112" s="26" t="s">
        <v>159</v>
      </c>
      <c r="AN112" s="28" t="s">
        <v>1253</v>
      </c>
      <c r="AO112" s="26" t="s">
        <v>816</v>
      </c>
      <c r="AP112" s="31">
        <v>2460.0</v>
      </c>
      <c r="AQ112" s="26">
        <v>2019.0</v>
      </c>
      <c r="AR112" s="26" t="s">
        <v>127</v>
      </c>
      <c r="AS112" s="26" t="s">
        <v>127</v>
      </c>
      <c r="AT112" s="26" t="s">
        <v>161</v>
      </c>
      <c r="AU112" s="32" t="s">
        <v>817</v>
      </c>
      <c r="AV112" s="26" t="s">
        <v>1254</v>
      </c>
      <c r="AW112" s="28"/>
      <c r="AX112" s="28"/>
      <c r="AY112" s="28"/>
    </row>
    <row r="113" ht="15.75" customHeight="1">
      <c r="A113" s="26" t="s">
        <v>1255</v>
      </c>
      <c r="B113" s="26" t="s">
        <v>1256</v>
      </c>
      <c r="C113" s="26" t="s">
        <v>1257</v>
      </c>
      <c r="D113" s="28" t="s">
        <v>1243</v>
      </c>
      <c r="E113" s="28" t="s">
        <v>1244</v>
      </c>
      <c r="F113" s="26" t="s">
        <v>127</v>
      </c>
      <c r="G113" s="28"/>
      <c r="H113" s="26" t="s">
        <v>1245</v>
      </c>
      <c r="I113" s="26" t="s">
        <v>1246</v>
      </c>
      <c r="J113" s="26" t="s">
        <v>1241</v>
      </c>
      <c r="K113" s="26">
        <v>4.298346618E9</v>
      </c>
      <c r="L113" s="28" t="s">
        <v>1247</v>
      </c>
      <c r="M113" s="28" t="s">
        <v>1248</v>
      </c>
      <c r="N113" s="28" t="s">
        <v>1014</v>
      </c>
      <c r="O113" s="41" t="s">
        <v>738</v>
      </c>
      <c r="P113" s="26" t="s">
        <v>599</v>
      </c>
      <c r="Q113" s="28" t="s">
        <v>1249</v>
      </c>
      <c r="R113" s="28" t="s">
        <v>1250</v>
      </c>
      <c r="S113" s="28" t="s">
        <v>156</v>
      </c>
      <c r="T113" s="28" t="s">
        <v>1251</v>
      </c>
      <c r="U113" s="28" t="s">
        <v>1252</v>
      </c>
      <c r="V113" s="26" t="s">
        <v>158</v>
      </c>
      <c r="W113" s="34">
        <v>44378.0</v>
      </c>
      <c r="X113" s="26" t="s">
        <v>141</v>
      </c>
      <c r="Y113" s="26">
        <v>2023.0</v>
      </c>
      <c r="Z113" s="28">
        <v>0.0</v>
      </c>
      <c r="AA113" s="26" t="s">
        <v>127</v>
      </c>
      <c r="AB113" s="30">
        <v>788.0</v>
      </c>
      <c r="AC113" s="31" t="s">
        <v>127</v>
      </c>
      <c r="AD113" s="31">
        <v>788.0</v>
      </c>
      <c r="AE113" s="31" t="s">
        <v>127</v>
      </c>
      <c r="AF113" s="31" t="s">
        <v>127</v>
      </c>
      <c r="AG113" s="31" t="s">
        <v>127</v>
      </c>
      <c r="AH113" s="30" t="s">
        <v>127</v>
      </c>
      <c r="AI113" s="31" t="s">
        <v>127</v>
      </c>
      <c r="AJ113" s="31" t="s">
        <v>141</v>
      </c>
      <c r="AK113" s="31" t="s">
        <v>141</v>
      </c>
      <c r="AL113" s="31" t="s">
        <v>141</v>
      </c>
      <c r="AM113" s="26" t="s">
        <v>127</v>
      </c>
      <c r="AN113" s="26" t="s">
        <v>127</v>
      </c>
      <c r="AO113" s="26" t="s">
        <v>127</v>
      </c>
      <c r="AP113" s="31" t="s">
        <v>141</v>
      </c>
      <c r="AQ113" s="26" t="s">
        <v>127</v>
      </c>
      <c r="AR113" s="26" t="s">
        <v>127</v>
      </c>
      <c r="AS113" s="26" t="s">
        <v>127</v>
      </c>
      <c r="AT113" s="26" t="s">
        <v>142</v>
      </c>
      <c r="AU113" s="26" t="s">
        <v>31</v>
      </c>
      <c r="AV113" s="26" t="s">
        <v>1258</v>
      </c>
      <c r="AW113" s="28"/>
      <c r="AX113" s="28"/>
      <c r="AY113" s="28"/>
    </row>
    <row r="114" ht="15.75" customHeight="1">
      <c r="A114" s="26" t="s">
        <v>1259</v>
      </c>
      <c r="B114" s="26" t="s">
        <v>1256</v>
      </c>
      <c r="C114" s="26" t="s">
        <v>1257</v>
      </c>
      <c r="D114" s="28" t="s">
        <v>1243</v>
      </c>
      <c r="E114" s="28" t="s">
        <v>1244</v>
      </c>
      <c r="F114" s="26" t="s">
        <v>127</v>
      </c>
      <c r="G114" s="28"/>
      <c r="H114" s="26" t="s">
        <v>1245</v>
      </c>
      <c r="I114" s="26" t="s">
        <v>1246</v>
      </c>
      <c r="J114" s="26" t="s">
        <v>1241</v>
      </c>
      <c r="K114" s="26">
        <v>4.298346618E9</v>
      </c>
      <c r="L114" s="28" t="s">
        <v>1247</v>
      </c>
      <c r="M114" s="28" t="s">
        <v>1248</v>
      </c>
      <c r="N114" s="28" t="s">
        <v>1014</v>
      </c>
      <c r="O114" s="41" t="s">
        <v>738</v>
      </c>
      <c r="P114" s="26" t="s">
        <v>599</v>
      </c>
      <c r="Q114" s="28" t="s">
        <v>1249</v>
      </c>
      <c r="R114" s="28" t="s">
        <v>1250</v>
      </c>
      <c r="S114" s="28" t="s">
        <v>156</v>
      </c>
      <c r="T114" s="28" t="s">
        <v>1251</v>
      </c>
      <c r="U114" s="28" t="s">
        <v>1252</v>
      </c>
      <c r="V114" s="26" t="s">
        <v>189</v>
      </c>
      <c r="W114" s="34">
        <v>44378.0</v>
      </c>
      <c r="X114" s="26" t="s">
        <v>141</v>
      </c>
      <c r="Y114" s="26">
        <v>2024.0</v>
      </c>
      <c r="Z114" s="28">
        <v>-1.0</v>
      </c>
      <c r="AA114" s="26" t="s">
        <v>127</v>
      </c>
      <c r="AB114" s="30">
        <v>788.0</v>
      </c>
      <c r="AC114" s="31" t="s">
        <v>127</v>
      </c>
      <c r="AD114" s="31">
        <v>788.0</v>
      </c>
      <c r="AE114" s="31" t="s">
        <v>127</v>
      </c>
      <c r="AF114" s="31" t="s">
        <v>127</v>
      </c>
      <c r="AG114" s="31" t="s">
        <v>127</v>
      </c>
      <c r="AH114" s="30" t="s">
        <v>127</v>
      </c>
      <c r="AI114" s="31" t="s">
        <v>127</v>
      </c>
      <c r="AJ114" s="31" t="s">
        <v>141</v>
      </c>
      <c r="AK114" s="31" t="s">
        <v>141</v>
      </c>
      <c r="AL114" s="31" t="s">
        <v>141</v>
      </c>
      <c r="AM114" s="26" t="s">
        <v>127</v>
      </c>
      <c r="AN114" s="26" t="s">
        <v>127</v>
      </c>
      <c r="AO114" s="26" t="s">
        <v>127</v>
      </c>
      <c r="AP114" s="31" t="s">
        <v>141</v>
      </c>
      <c r="AQ114" s="26" t="s">
        <v>127</v>
      </c>
      <c r="AR114" s="26" t="s">
        <v>127</v>
      </c>
      <c r="AS114" s="26" t="s">
        <v>127</v>
      </c>
      <c r="AT114" s="26" t="s">
        <v>142</v>
      </c>
      <c r="AU114" s="26" t="s">
        <v>31</v>
      </c>
      <c r="AV114" s="26" t="s">
        <v>1258</v>
      </c>
      <c r="AW114" s="28"/>
      <c r="AX114" s="28"/>
      <c r="AY114" s="28"/>
    </row>
    <row r="115" ht="15.75" customHeight="1">
      <c r="A115" s="26" t="s">
        <v>1260</v>
      </c>
      <c r="B115" s="26" t="s">
        <v>1261</v>
      </c>
      <c r="C115" s="26" t="s">
        <v>1262</v>
      </c>
      <c r="D115" s="28"/>
      <c r="E115" s="28"/>
      <c r="F115" s="26" t="s">
        <v>127</v>
      </c>
      <c r="G115" s="28"/>
      <c r="H115" s="26" t="s">
        <v>1263</v>
      </c>
      <c r="I115" s="26" t="s">
        <v>1264</v>
      </c>
      <c r="J115" s="26" t="s">
        <v>1265</v>
      </c>
      <c r="K115" s="26">
        <v>5.000910297E9</v>
      </c>
      <c r="L115" s="28" t="s">
        <v>1266</v>
      </c>
      <c r="M115" s="28" t="s">
        <v>1248</v>
      </c>
      <c r="N115" s="28" t="s">
        <v>1014</v>
      </c>
      <c r="O115" s="41" t="s">
        <v>738</v>
      </c>
      <c r="P115" s="26" t="s">
        <v>599</v>
      </c>
      <c r="Q115" s="28" t="s">
        <v>1267</v>
      </c>
      <c r="R115" s="28" t="s">
        <v>1268</v>
      </c>
      <c r="S115" s="28" t="s">
        <v>156</v>
      </c>
      <c r="T115" s="28" t="s">
        <v>1269</v>
      </c>
      <c r="U115" s="28" t="s">
        <v>1270</v>
      </c>
      <c r="V115" s="26" t="s">
        <v>158</v>
      </c>
      <c r="W115" s="26" t="s">
        <v>141</v>
      </c>
      <c r="X115" s="26" t="s">
        <v>141</v>
      </c>
      <c r="Y115" s="28">
        <v>2007.0</v>
      </c>
      <c r="Z115" s="28">
        <v>16.0</v>
      </c>
      <c r="AA115" s="26" t="s">
        <v>127</v>
      </c>
      <c r="AB115" s="30">
        <v>720.0</v>
      </c>
      <c r="AC115" s="31" t="s">
        <v>127</v>
      </c>
      <c r="AD115" s="30">
        <v>720.0</v>
      </c>
      <c r="AE115" s="31" t="s">
        <v>127</v>
      </c>
      <c r="AF115" s="31" t="s">
        <v>127</v>
      </c>
      <c r="AG115" s="31" t="s">
        <v>127</v>
      </c>
      <c r="AH115" s="31" t="s">
        <v>127</v>
      </c>
      <c r="AI115" s="31" t="s">
        <v>127</v>
      </c>
      <c r="AJ115" s="31" t="s">
        <v>127</v>
      </c>
      <c r="AK115" s="31" t="s">
        <v>127</v>
      </c>
      <c r="AL115" s="31" t="s">
        <v>127</v>
      </c>
      <c r="AM115" s="26" t="s">
        <v>159</v>
      </c>
      <c r="AN115" s="28" t="s">
        <v>1271</v>
      </c>
      <c r="AO115" s="26" t="s">
        <v>141</v>
      </c>
      <c r="AP115" s="31">
        <v>1436.0</v>
      </c>
      <c r="AQ115" s="26" t="s">
        <v>127</v>
      </c>
      <c r="AR115" s="26" t="s">
        <v>127</v>
      </c>
      <c r="AS115" s="26" t="s">
        <v>127</v>
      </c>
      <c r="AT115" s="32" t="s">
        <v>142</v>
      </c>
      <c r="AU115" s="32" t="s">
        <v>31</v>
      </c>
      <c r="AV115" s="32" t="s">
        <v>1272</v>
      </c>
      <c r="AW115" s="28"/>
      <c r="AX115" s="28"/>
      <c r="AY115" s="28"/>
    </row>
    <row r="116" ht="15.75" customHeight="1">
      <c r="A116" s="26" t="s">
        <v>1273</v>
      </c>
      <c r="B116" s="26" t="s">
        <v>1274</v>
      </c>
      <c r="C116" s="26" t="s">
        <v>1275</v>
      </c>
      <c r="D116" s="28"/>
      <c r="E116" s="28"/>
      <c r="F116" s="26" t="s">
        <v>173</v>
      </c>
      <c r="G116" s="26" t="s">
        <v>1276</v>
      </c>
      <c r="H116" s="26" t="s">
        <v>1277</v>
      </c>
      <c r="I116" s="26" t="s">
        <v>1278</v>
      </c>
      <c r="J116" s="26" t="s">
        <v>1279</v>
      </c>
      <c r="K116" s="26">
        <v>4.295865032E9</v>
      </c>
      <c r="L116" s="26" t="s">
        <v>1280</v>
      </c>
      <c r="M116" s="26" t="s">
        <v>1281</v>
      </c>
      <c r="N116" s="26" t="s">
        <v>1282</v>
      </c>
      <c r="O116" s="41" t="s">
        <v>738</v>
      </c>
      <c r="P116" s="26" t="s">
        <v>599</v>
      </c>
      <c r="Q116" s="28" t="s">
        <v>1283</v>
      </c>
      <c r="R116" s="28" t="s">
        <v>1284</v>
      </c>
      <c r="S116" s="28" t="s">
        <v>156</v>
      </c>
      <c r="T116" s="29" t="s">
        <v>1285</v>
      </c>
      <c r="U116" s="29" t="s">
        <v>1286</v>
      </c>
      <c r="V116" s="28" t="s">
        <v>158</v>
      </c>
      <c r="W116" s="26" t="s">
        <v>141</v>
      </c>
      <c r="X116" s="26" t="s">
        <v>141</v>
      </c>
      <c r="Y116" s="26">
        <v>1999.0</v>
      </c>
      <c r="Z116" s="28">
        <v>24.0</v>
      </c>
      <c r="AA116" s="26" t="s">
        <v>127</v>
      </c>
      <c r="AB116" s="31">
        <v>6500.0</v>
      </c>
      <c r="AC116" s="31" t="s">
        <v>468</v>
      </c>
      <c r="AD116" s="31" t="s">
        <v>468</v>
      </c>
      <c r="AE116" s="31" t="s">
        <v>127</v>
      </c>
      <c r="AF116" s="31">
        <v>6000.0</v>
      </c>
      <c r="AG116" s="30">
        <v>6000.0</v>
      </c>
      <c r="AH116" s="30" t="s">
        <v>127</v>
      </c>
      <c r="AI116" s="31" t="s">
        <v>127</v>
      </c>
      <c r="AJ116" s="30">
        <v>9500.0</v>
      </c>
      <c r="AK116" s="31" t="s">
        <v>141</v>
      </c>
      <c r="AL116" s="31" t="s">
        <v>141</v>
      </c>
      <c r="AM116" s="26" t="s">
        <v>140</v>
      </c>
      <c r="AN116" s="28" t="s">
        <v>1287</v>
      </c>
      <c r="AO116" s="26" t="s">
        <v>141</v>
      </c>
      <c r="AP116" s="31">
        <v>13921.0</v>
      </c>
      <c r="AQ116" s="26" t="s">
        <v>861</v>
      </c>
      <c r="AR116" s="26" t="s">
        <v>127</v>
      </c>
      <c r="AS116" s="26" t="s">
        <v>127</v>
      </c>
      <c r="AT116" s="26" t="s">
        <v>161</v>
      </c>
      <c r="AU116" s="32" t="s">
        <v>817</v>
      </c>
      <c r="AV116" s="26" t="s">
        <v>1288</v>
      </c>
      <c r="AW116" s="28" t="s">
        <v>1289</v>
      </c>
      <c r="AX116" s="28"/>
      <c r="AY116" s="28"/>
    </row>
    <row r="117" ht="15.75" customHeight="1">
      <c r="A117" s="26" t="s">
        <v>1290</v>
      </c>
      <c r="B117" s="26" t="s">
        <v>1291</v>
      </c>
      <c r="C117" s="26" t="s">
        <v>1292</v>
      </c>
      <c r="D117" s="28"/>
      <c r="E117" s="28"/>
      <c r="F117" s="26" t="s">
        <v>173</v>
      </c>
      <c r="G117" s="26" t="s">
        <v>1276</v>
      </c>
      <c r="H117" s="26" t="s">
        <v>1277</v>
      </c>
      <c r="I117" s="26" t="s">
        <v>1278</v>
      </c>
      <c r="J117" s="26" t="s">
        <v>1279</v>
      </c>
      <c r="K117" s="26">
        <v>4.295865032E9</v>
      </c>
      <c r="L117" s="26" t="s">
        <v>1280</v>
      </c>
      <c r="M117" s="26" t="s">
        <v>1281</v>
      </c>
      <c r="N117" s="26" t="s">
        <v>1282</v>
      </c>
      <c r="O117" s="41" t="s">
        <v>738</v>
      </c>
      <c r="P117" s="26" t="s">
        <v>599</v>
      </c>
      <c r="Q117" s="28" t="s">
        <v>1283</v>
      </c>
      <c r="R117" s="28" t="s">
        <v>1284</v>
      </c>
      <c r="S117" s="28" t="s">
        <v>156</v>
      </c>
      <c r="T117" s="29" t="s">
        <v>1285</v>
      </c>
      <c r="U117" s="29" t="s">
        <v>1286</v>
      </c>
      <c r="V117" s="26" t="s">
        <v>189</v>
      </c>
      <c r="W117" s="34">
        <v>44470.0</v>
      </c>
      <c r="X117" s="26" t="s">
        <v>141</v>
      </c>
      <c r="Y117" s="26">
        <v>2024.0</v>
      </c>
      <c r="Z117" s="28">
        <v>-1.0</v>
      </c>
      <c r="AA117" s="26" t="s">
        <v>127</v>
      </c>
      <c r="AB117" s="30" t="s">
        <v>127</v>
      </c>
      <c r="AC117" s="31" t="s">
        <v>127</v>
      </c>
      <c r="AD117" s="31" t="s">
        <v>127</v>
      </c>
      <c r="AE117" s="31" t="s">
        <v>127</v>
      </c>
      <c r="AF117" s="31">
        <v>1760.0</v>
      </c>
      <c r="AG117" s="31">
        <v>1760.0</v>
      </c>
      <c r="AH117" s="30" t="s">
        <v>127</v>
      </c>
      <c r="AI117" s="31" t="s">
        <v>127</v>
      </c>
      <c r="AJ117" s="31" t="s">
        <v>127</v>
      </c>
      <c r="AK117" s="31" t="s">
        <v>141</v>
      </c>
      <c r="AL117" s="31" t="s">
        <v>141</v>
      </c>
      <c r="AM117" s="26" t="s">
        <v>127</v>
      </c>
      <c r="AN117" s="26" t="s">
        <v>127</v>
      </c>
      <c r="AO117" s="26" t="s">
        <v>127</v>
      </c>
      <c r="AP117" s="31" t="s">
        <v>141</v>
      </c>
      <c r="AQ117" s="26" t="s">
        <v>127</v>
      </c>
      <c r="AR117" s="26" t="s">
        <v>127</v>
      </c>
      <c r="AS117" s="26" t="s">
        <v>127</v>
      </c>
      <c r="AT117" s="26" t="s">
        <v>974</v>
      </c>
      <c r="AU117" s="26" t="s">
        <v>25</v>
      </c>
      <c r="AV117" s="26" t="s">
        <v>141</v>
      </c>
      <c r="AW117" s="28" t="s">
        <v>1289</v>
      </c>
      <c r="AX117" s="28"/>
      <c r="AY117" s="28"/>
    </row>
    <row r="118" ht="15.75" customHeight="1">
      <c r="A118" s="26" t="s">
        <v>1293</v>
      </c>
      <c r="B118" s="26" t="s">
        <v>1294</v>
      </c>
      <c r="C118" s="26" t="s">
        <v>1295</v>
      </c>
      <c r="D118" s="28"/>
      <c r="E118" s="28"/>
      <c r="F118" s="26" t="s">
        <v>173</v>
      </c>
      <c r="G118" s="26" t="s">
        <v>1276</v>
      </c>
      <c r="H118" s="26" t="s">
        <v>1277</v>
      </c>
      <c r="I118" s="26" t="s">
        <v>1278</v>
      </c>
      <c r="J118" s="26" t="s">
        <v>1296</v>
      </c>
      <c r="K118" s="26" t="s">
        <v>1297</v>
      </c>
      <c r="L118" s="28" t="s">
        <v>1298</v>
      </c>
      <c r="M118" s="28" t="s">
        <v>1299</v>
      </c>
      <c r="N118" s="28" t="s">
        <v>1282</v>
      </c>
      <c r="O118" s="41" t="s">
        <v>738</v>
      </c>
      <c r="P118" s="26" t="s">
        <v>599</v>
      </c>
      <c r="Q118" s="28" t="s">
        <v>1300</v>
      </c>
      <c r="R118" s="28" t="s">
        <v>1301</v>
      </c>
      <c r="S118" s="28" t="s">
        <v>156</v>
      </c>
      <c r="T118" s="26" t="s">
        <v>1302</v>
      </c>
      <c r="U118" s="28" t="s">
        <v>1303</v>
      </c>
      <c r="V118" s="28" t="s">
        <v>158</v>
      </c>
      <c r="W118" s="26" t="s">
        <v>141</v>
      </c>
      <c r="X118" s="26" t="s">
        <v>141</v>
      </c>
      <c r="Y118" s="28">
        <v>2003.0</v>
      </c>
      <c r="Z118" s="28">
        <v>20.0</v>
      </c>
      <c r="AA118" s="26" t="s">
        <v>127</v>
      </c>
      <c r="AB118" s="30">
        <v>4000.0</v>
      </c>
      <c r="AC118" s="30">
        <v>4000.0</v>
      </c>
      <c r="AD118" s="31" t="s">
        <v>127</v>
      </c>
      <c r="AE118" s="31" t="s">
        <v>127</v>
      </c>
      <c r="AF118" s="31">
        <v>3600.0</v>
      </c>
      <c r="AG118" s="30">
        <v>3600.0</v>
      </c>
      <c r="AH118" s="30" t="s">
        <v>127</v>
      </c>
      <c r="AI118" s="31" t="s">
        <v>127</v>
      </c>
      <c r="AJ118" s="31" t="s">
        <v>141</v>
      </c>
      <c r="AK118" s="31" t="s">
        <v>141</v>
      </c>
      <c r="AL118" s="31" t="s">
        <v>141</v>
      </c>
      <c r="AM118" s="26" t="s">
        <v>140</v>
      </c>
      <c r="AN118" s="28" t="s">
        <v>1304</v>
      </c>
      <c r="AO118" s="26" t="s">
        <v>141</v>
      </c>
      <c r="AP118" s="31">
        <v>2328.0</v>
      </c>
      <c r="AQ118" s="26" t="s">
        <v>141</v>
      </c>
      <c r="AR118" s="26" t="s">
        <v>141</v>
      </c>
      <c r="AS118" s="26" t="s">
        <v>127</v>
      </c>
      <c r="AT118" s="26" t="s">
        <v>161</v>
      </c>
      <c r="AU118" s="32" t="s">
        <v>263</v>
      </c>
      <c r="AV118" s="26" t="s">
        <v>1305</v>
      </c>
      <c r="AW118" s="28"/>
      <c r="AX118" s="28"/>
      <c r="AY118" s="28"/>
    </row>
    <row r="119" ht="15.75" customHeight="1">
      <c r="A119" s="26" t="s">
        <v>1306</v>
      </c>
      <c r="B119" s="26" t="s">
        <v>1307</v>
      </c>
      <c r="C119" s="26" t="s">
        <v>1308</v>
      </c>
      <c r="D119" s="26" t="s">
        <v>1309</v>
      </c>
      <c r="E119" s="28" t="s">
        <v>1310</v>
      </c>
      <c r="F119" s="26" t="s">
        <v>127</v>
      </c>
      <c r="G119" s="28"/>
      <c r="H119" s="26" t="s">
        <v>1311</v>
      </c>
      <c r="I119" s="26" t="s">
        <v>1312</v>
      </c>
      <c r="J119" s="26" t="s">
        <v>1307</v>
      </c>
      <c r="K119" s="26" t="s">
        <v>1313</v>
      </c>
      <c r="L119" s="26" t="s">
        <v>1314</v>
      </c>
      <c r="M119" s="26" t="s">
        <v>1299</v>
      </c>
      <c r="N119" s="26" t="s">
        <v>1282</v>
      </c>
      <c r="O119" s="41" t="s">
        <v>738</v>
      </c>
      <c r="P119" s="26" t="s">
        <v>599</v>
      </c>
      <c r="Q119" s="26" t="s">
        <v>1315</v>
      </c>
      <c r="R119" s="26" t="s">
        <v>1316</v>
      </c>
      <c r="S119" s="28" t="s">
        <v>156</v>
      </c>
      <c r="T119" s="26" t="s">
        <v>1317</v>
      </c>
      <c r="U119" s="29" t="s">
        <v>1318</v>
      </c>
      <c r="V119" s="26" t="s">
        <v>158</v>
      </c>
      <c r="W119" s="26" t="s">
        <v>141</v>
      </c>
      <c r="X119" s="26" t="s">
        <v>141</v>
      </c>
      <c r="Y119" s="26">
        <v>2001.0</v>
      </c>
      <c r="Z119" s="28">
        <v>22.0</v>
      </c>
      <c r="AA119" s="26" t="s">
        <v>127</v>
      </c>
      <c r="AB119" s="30">
        <v>1060.0</v>
      </c>
      <c r="AC119" s="31">
        <v>700.0</v>
      </c>
      <c r="AD119" s="31">
        <v>360.0</v>
      </c>
      <c r="AE119" s="31" t="s">
        <v>127</v>
      </c>
      <c r="AF119" s="31">
        <v>710.0</v>
      </c>
      <c r="AG119" s="31">
        <v>710.0</v>
      </c>
      <c r="AH119" s="30" t="s">
        <v>127</v>
      </c>
      <c r="AI119" s="31" t="s">
        <v>127</v>
      </c>
      <c r="AJ119" s="31" t="s">
        <v>127</v>
      </c>
      <c r="AK119" s="31" t="s">
        <v>127</v>
      </c>
      <c r="AL119" s="31" t="s">
        <v>127</v>
      </c>
      <c r="AM119" s="26" t="s">
        <v>140</v>
      </c>
      <c r="AN119" s="26" t="s">
        <v>298</v>
      </c>
      <c r="AO119" s="26" t="s">
        <v>246</v>
      </c>
      <c r="AP119" s="31">
        <v>2800.0</v>
      </c>
      <c r="AQ119" s="26" t="s">
        <v>141</v>
      </c>
      <c r="AR119" s="26" t="s">
        <v>141</v>
      </c>
      <c r="AS119" s="26" t="s">
        <v>127</v>
      </c>
      <c r="AT119" s="26" t="s">
        <v>161</v>
      </c>
      <c r="AU119" s="32" t="s">
        <v>817</v>
      </c>
      <c r="AV119" s="26" t="s">
        <v>1319</v>
      </c>
      <c r="AW119" s="28"/>
      <c r="AX119" s="28"/>
      <c r="AY119" s="28"/>
    </row>
    <row r="120" ht="15.75" customHeight="1">
      <c r="A120" s="26" t="s">
        <v>1320</v>
      </c>
      <c r="B120" s="26" t="s">
        <v>1321</v>
      </c>
      <c r="C120" s="26" t="s">
        <v>1308</v>
      </c>
      <c r="D120" s="26" t="s">
        <v>1309</v>
      </c>
      <c r="E120" s="28" t="s">
        <v>1310</v>
      </c>
      <c r="F120" s="26" t="s">
        <v>127</v>
      </c>
      <c r="G120" s="28"/>
      <c r="H120" s="26" t="s">
        <v>1311</v>
      </c>
      <c r="I120" s="26" t="s">
        <v>1312</v>
      </c>
      <c r="J120" s="26" t="s">
        <v>1307</v>
      </c>
      <c r="K120" s="26" t="s">
        <v>1313</v>
      </c>
      <c r="L120" s="26" t="s">
        <v>1314</v>
      </c>
      <c r="M120" s="26" t="s">
        <v>1299</v>
      </c>
      <c r="N120" s="26" t="s">
        <v>1282</v>
      </c>
      <c r="O120" s="41" t="s">
        <v>738</v>
      </c>
      <c r="P120" s="26" t="s">
        <v>599</v>
      </c>
      <c r="Q120" s="26" t="s">
        <v>1315</v>
      </c>
      <c r="R120" s="26" t="s">
        <v>1316</v>
      </c>
      <c r="S120" s="28" t="s">
        <v>156</v>
      </c>
      <c r="T120" s="26" t="s">
        <v>1317</v>
      </c>
      <c r="U120" s="29" t="s">
        <v>1318</v>
      </c>
      <c r="V120" s="26" t="s">
        <v>189</v>
      </c>
      <c r="W120" s="45">
        <v>44835.0</v>
      </c>
      <c r="X120" s="26" t="s">
        <v>141</v>
      </c>
      <c r="Y120" s="46">
        <v>2024.0</v>
      </c>
      <c r="Z120" s="28">
        <v>-1.0</v>
      </c>
      <c r="AA120" s="26" t="s">
        <v>127</v>
      </c>
      <c r="AB120" s="30" t="s">
        <v>127</v>
      </c>
      <c r="AC120" s="31" t="s">
        <v>127</v>
      </c>
      <c r="AD120" s="31" t="s">
        <v>127</v>
      </c>
      <c r="AE120" s="31" t="s">
        <v>127</v>
      </c>
      <c r="AF120" s="31">
        <v>1150.0</v>
      </c>
      <c r="AG120" s="31">
        <v>1150.0</v>
      </c>
      <c r="AH120" s="30" t="s">
        <v>127</v>
      </c>
      <c r="AI120" s="31" t="s">
        <v>127</v>
      </c>
      <c r="AJ120" s="31" t="s">
        <v>127</v>
      </c>
      <c r="AK120" s="31" t="s">
        <v>127</v>
      </c>
      <c r="AL120" s="31" t="s">
        <v>127</v>
      </c>
      <c r="AM120" s="26" t="s">
        <v>127</v>
      </c>
      <c r="AN120" s="26" t="s">
        <v>127</v>
      </c>
      <c r="AO120" s="26" t="s">
        <v>127</v>
      </c>
      <c r="AP120" s="31" t="s">
        <v>141</v>
      </c>
      <c r="AQ120" s="26" t="s">
        <v>141</v>
      </c>
      <c r="AR120" s="26" t="s">
        <v>141</v>
      </c>
      <c r="AS120" s="26" t="s">
        <v>127</v>
      </c>
      <c r="AT120" s="26" t="s">
        <v>974</v>
      </c>
      <c r="AU120" s="26" t="s">
        <v>25</v>
      </c>
      <c r="AV120" s="26" t="s">
        <v>141</v>
      </c>
      <c r="AW120" s="28"/>
      <c r="AX120" s="28"/>
      <c r="AY120" s="28"/>
    </row>
    <row r="121" ht="15.75" customHeight="1">
      <c r="A121" s="26" t="s">
        <v>1322</v>
      </c>
      <c r="B121" s="26" t="s">
        <v>1323</v>
      </c>
      <c r="C121" s="28" t="s">
        <v>1324</v>
      </c>
      <c r="D121" s="28" t="s">
        <v>1325</v>
      </c>
      <c r="E121" s="28" t="s">
        <v>1326</v>
      </c>
      <c r="F121" s="26" t="s">
        <v>173</v>
      </c>
      <c r="G121" s="28" t="s">
        <v>1327</v>
      </c>
      <c r="H121" s="26" t="s">
        <v>1328</v>
      </c>
      <c r="I121" s="26" t="s">
        <v>1329</v>
      </c>
      <c r="J121" s="26" t="s">
        <v>1330</v>
      </c>
      <c r="K121" s="26">
        <v>4.298153672E9</v>
      </c>
      <c r="L121" s="28" t="s">
        <v>1331</v>
      </c>
      <c r="M121" s="28" t="s">
        <v>1332</v>
      </c>
      <c r="N121" s="28" t="s">
        <v>1333</v>
      </c>
      <c r="O121" s="41" t="s">
        <v>738</v>
      </c>
      <c r="P121" s="26" t="s">
        <v>599</v>
      </c>
      <c r="Q121" s="28" t="s">
        <v>1334</v>
      </c>
      <c r="R121" s="28" t="s">
        <v>1335</v>
      </c>
      <c r="S121" s="28" t="s">
        <v>156</v>
      </c>
      <c r="T121" s="28" t="s">
        <v>1336</v>
      </c>
      <c r="U121" s="28" t="s">
        <v>1337</v>
      </c>
      <c r="V121" s="28" t="s">
        <v>158</v>
      </c>
      <c r="W121" s="26" t="s">
        <v>141</v>
      </c>
      <c r="X121" s="26" t="s">
        <v>141</v>
      </c>
      <c r="Y121" s="28">
        <v>2001.0</v>
      </c>
      <c r="Z121" s="28">
        <v>22.0</v>
      </c>
      <c r="AA121" s="26" t="s">
        <v>127</v>
      </c>
      <c r="AB121" s="30">
        <v>3219.9999999999995</v>
      </c>
      <c r="AC121" s="31" t="s">
        <v>127</v>
      </c>
      <c r="AD121" s="31">
        <f>2*140*10000*1.15/1000</f>
        <v>3220</v>
      </c>
      <c r="AE121" s="31" t="s">
        <v>127</v>
      </c>
      <c r="AF121" s="31" t="s">
        <v>141</v>
      </c>
      <c r="AG121" s="31" t="s">
        <v>141</v>
      </c>
      <c r="AH121" s="30" t="s">
        <v>127</v>
      </c>
      <c r="AI121" s="31" t="s">
        <v>127</v>
      </c>
      <c r="AJ121" s="31" t="s">
        <v>141</v>
      </c>
      <c r="AK121" s="31" t="s">
        <v>127</v>
      </c>
      <c r="AL121" s="31" t="s">
        <v>141</v>
      </c>
      <c r="AM121" s="26" t="s">
        <v>159</v>
      </c>
      <c r="AN121" s="28" t="s">
        <v>1338</v>
      </c>
      <c r="AO121" s="26" t="s">
        <v>141</v>
      </c>
      <c r="AP121" s="31">
        <v>1837.0</v>
      </c>
      <c r="AQ121" s="28" t="s">
        <v>861</v>
      </c>
      <c r="AR121" s="26" t="s">
        <v>127</v>
      </c>
      <c r="AS121" s="26" t="s">
        <v>127</v>
      </c>
      <c r="AT121" s="28" t="s">
        <v>142</v>
      </c>
      <c r="AU121" s="32" t="s">
        <v>31</v>
      </c>
      <c r="AV121" s="26" t="s">
        <v>1339</v>
      </c>
      <c r="AW121" s="28"/>
      <c r="AX121" s="28"/>
      <c r="AY121" s="28"/>
    </row>
    <row r="122" ht="15.75" customHeight="1">
      <c r="A122" s="26" t="s">
        <v>1340</v>
      </c>
      <c r="B122" s="26" t="s">
        <v>1341</v>
      </c>
      <c r="C122" s="28" t="s">
        <v>1342</v>
      </c>
      <c r="D122" s="28"/>
      <c r="E122" s="28"/>
      <c r="F122" s="26" t="s">
        <v>127</v>
      </c>
      <c r="G122" s="28"/>
      <c r="H122" s="26" t="s">
        <v>1343</v>
      </c>
      <c r="I122" s="26" t="s">
        <v>1344</v>
      </c>
      <c r="J122" s="26" t="s">
        <v>1341</v>
      </c>
      <c r="K122" s="26" t="s">
        <v>1345</v>
      </c>
      <c r="L122" s="28" t="s">
        <v>1346</v>
      </c>
      <c r="M122" s="28" t="s">
        <v>1347</v>
      </c>
      <c r="N122" s="28" t="s">
        <v>1333</v>
      </c>
      <c r="O122" s="41" t="s">
        <v>738</v>
      </c>
      <c r="P122" s="26" t="s">
        <v>599</v>
      </c>
      <c r="Q122" s="28" t="s">
        <v>1348</v>
      </c>
      <c r="R122" s="28" t="s">
        <v>1349</v>
      </c>
      <c r="S122" s="28" t="s">
        <v>156</v>
      </c>
      <c r="T122" s="28" t="s">
        <v>1350</v>
      </c>
      <c r="U122" s="28" t="s">
        <v>1351</v>
      </c>
      <c r="V122" s="28" t="s">
        <v>158</v>
      </c>
      <c r="W122" s="26" t="s">
        <v>141</v>
      </c>
      <c r="X122" s="26" t="s">
        <v>141</v>
      </c>
      <c r="Y122" s="26">
        <v>1974.0</v>
      </c>
      <c r="Z122" s="28">
        <v>49.0</v>
      </c>
      <c r="AA122" s="26" t="s">
        <v>127</v>
      </c>
      <c r="AB122" s="30">
        <v>1200.0</v>
      </c>
      <c r="AC122" s="31" t="s">
        <v>127</v>
      </c>
      <c r="AD122" s="30">
        <v>1200.0</v>
      </c>
      <c r="AE122" s="31" t="s">
        <v>127</v>
      </c>
      <c r="AF122" s="31" t="s">
        <v>141</v>
      </c>
      <c r="AG122" s="31" t="s">
        <v>141</v>
      </c>
      <c r="AH122" s="30" t="s">
        <v>127</v>
      </c>
      <c r="AI122" s="31" t="s">
        <v>127</v>
      </c>
      <c r="AJ122" s="31" t="s">
        <v>141</v>
      </c>
      <c r="AK122" s="31" t="s">
        <v>127</v>
      </c>
      <c r="AL122" s="31" t="s">
        <v>141</v>
      </c>
      <c r="AM122" s="26" t="s">
        <v>159</v>
      </c>
      <c r="AN122" s="28" t="s">
        <v>1352</v>
      </c>
      <c r="AO122" s="26" t="s">
        <v>141</v>
      </c>
      <c r="AP122" s="31">
        <v>479.0</v>
      </c>
      <c r="AQ122" s="26" t="s">
        <v>141</v>
      </c>
      <c r="AR122" s="26" t="s">
        <v>141</v>
      </c>
      <c r="AS122" s="26" t="s">
        <v>127</v>
      </c>
      <c r="AT122" s="28" t="s">
        <v>142</v>
      </c>
      <c r="AU122" s="32" t="s">
        <v>31</v>
      </c>
      <c r="AV122" s="26" t="s">
        <v>1353</v>
      </c>
      <c r="AW122" s="28"/>
      <c r="AX122" s="28"/>
      <c r="AY122" s="28"/>
    </row>
    <row r="123" ht="15.75" customHeight="1">
      <c r="A123" s="26" t="s">
        <v>1354</v>
      </c>
      <c r="B123" s="26" t="s">
        <v>1355</v>
      </c>
      <c r="C123" s="26" t="s">
        <v>1356</v>
      </c>
      <c r="D123" s="28"/>
      <c r="E123" s="28"/>
      <c r="F123" s="26" t="s">
        <v>127</v>
      </c>
      <c r="G123" s="28"/>
      <c r="H123" s="26" t="s">
        <v>1343</v>
      </c>
      <c r="I123" s="26" t="s">
        <v>1344</v>
      </c>
      <c r="J123" s="26" t="s">
        <v>1341</v>
      </c>
      <c r="K123" s="26" t="s">
        <v>1345</v>
      </c>
      <c r="L123" s="28" t="s">
        <v>1346</v>
      </c>
      <c r="M123" s="28" t="s">
        <v>1347</v>
      </c>
      <c r="N123" s="28" t="s">
        <v>1333</v>
      </c>
      <c r="O123" s="41" t="s">
        <v>738</v>
      </c>
      <c r="P123" s="26" t="s">
        <v>599</v>
      </c>
      <c r="Q123" s="28" t="s">
        <v>1357</v>
      </c>
      <c r="R123" s="26" t="s">
        <v>1358</v>
      </c>
      <c r="S123" s="26" t="s">
        <v>137</v>
      </c>
      <c r="T123" s="28" t="s">
        <v>1350</v>
      </c>
      <c r="U123" s="28" t="s">
        <v>1351</v>
      </c>
      <c r="V123" s="26" t="s">
        <v>139</v>
      </c>
      <c r="W123" s="26" t="s">
        <v>141</v>
      </c>
      <c r="X123" s="34">
        <v>44075.0</v>
      </c>
      <c r="Y123" s="26" t="s">
        <v>141</v>
      </c>
      <c r="Z123" s="28" t="s">
        <v>141</v>
      </c>
      <c r="AA123" s="26" t="s">
        <v>127</v>
      </c>
      <c r="AB123" s="30">
        <v>900.0</v>
      </c>
      <c r="AC123" s="31" t="s">
        <v>127</v>
      </c>
      <c r="AD123" s="31">
        <v>900.0</v>
      </c>
      <c r="AE123" s="31" t="s">
        <v>127</v>
      </c>
      <c r="AF123" s="31" t="s">
        <v>127</v>
      </c>
      <c r="AG123" s="31" t="s">
        <v>127</v>
      </c>
      <c r="AH123" s="30" t="s">
        <v>127</v>
      </c>
      <c r="AI123" s="31" t="s">
        <v>127</v>
      </c>
      <c r="AJ123" s="31" t="s">
        <v>141</v>
      </c>
      <c r="AK123" s="31" t="s">
        <v>127</v>
      </c>
      <c r="AL123" s="31" t="s">
        <v>141</v>
      </c>
      <c r="AM123" s="26" t="s">
        <v>127</v>
      </c>
      <c r="AN123" s="26" t="s">
        <v>127</v>
      </c>
      <c r="AO123" s="26" t="s">
        <v>127</v>
      </c>
      <c r="AP123" s="31" t="s">
        <v>141</v>
      </c>
      <c r="AQ123" s="26" t="s">
        <v>127</v>
      </c>
      <c r="AR123" s="26" t="s">
        <v>127</v>
      </c>
      <c r="AS123" s="26" t="s">
        <v>127</v>
      </c>
      <c r="AT123" s="28" t="s">
        <v>142</v>
      </c>
      <c r="AU123" s="32" t="s">
        <v>31</v>
      </c>
      <c r="AV123" s="26" t="s">
        <v>1187</v>
      </c>
      <c r="AW123" s="28"/>
      <c r="AX123" s="28"/>
      <c r="AY123" s="28"/>
    </row>
    <row r="124" ht="15.75" customHeight="1">
      <c r="A124" s="26" t="s">
        <v>1359</v>
      </c>
      <c r="B124" s="26" t="s">
        <v>1360</v>
      </c>
      <c r="C124" s="28" t="s">
        <v>1361</v>
      </c>
      <c r="D124" s="28"/>
      <c r="E124" s="28"/>
      <c r="F124" s="26" t="s">
        <v>127</v>
      </c>
      <c r="G124" s="28"/>
      <c r="H124" s="26" t="s">
        <v>1362</v>
      </c>
      <c r="I124" s="26" t="s">
        <v>1363</v>
      </c>
      <c r="J124" s="26" t="s">
        <v>1364</v>
      </c>
      <c r="K124" s="26" t="s">
        <v>1365</v>
      </c>
      <c r="L124" s="28" t="s">
        <v>1366</v>
      </c>
      <c r="M124" s="28" t="s">
        <v>1347</v>
      </c>
      <c r="N124" s="28" t="s">
        <v>1333</v>
      </c>
      <c r="O124" s="41" t="s">
        <v>738</v>
      </c>
      <c r="P124" s="26" t="s">
        <v>599</v>
      </c>
      <c r="Q124" s="28" t="s">
        <v>1367</v>
      </c>
      <c r="R124" s="28" t="s">
        <v>1368</v>
      </c>
      <c r="S124" s="28" t="s">
        <v>156</v>
      </c>
      <c r="T124" s="28" t="s">
        <v>1369</v>
      </c>
      <c r="U124" s="28" t="s">
        <v>1370</v>
      </c>
      <c r="V124" s="28" t="s">
        <v>158</v>
      </c>
      <c r="W124" s="26" t="s">
        <v>141</v>
      </c>
      <c r="X124" s="26" t="s">
        <v>141</v>
      </c>
      <c r="Y124" s="28">
        <v>2011.0</v>
      </c>
      <c r="Z124" s="28">
        <v>12.0</v>
      </c>
      <c r="AA124" s="26" t="s">
        <v>127</v>
      </c>
      <c r="AB124" s="30">
        <v>1400.0</v>
      </c>
      <c r="AC124" s="31" t="s">
        <v>127</v>
      </c>
      <c r="AD124" s="31">
        <v>1400.0</v>
      </c>
      <c r="AE124" s="31" t="s">
        <v>127</v>
      </c>
      <c r="AF124" s="31" t="s">
        <v>141</v>
      </c>
      <c r="AG124" s="31" t="s">
        <v>141</v>
      </c>
      <c r="AH124" s="30" t="s">
        <v>141</v>
      </c>
      <c r="AI124" s="31" t="s">
        <v>127</v>
      </c>
      <c r="AJ124" s="31" t="s">
        <v>141</v>
      </c>
      <c r="AK124" s="31" t="s">
        <v>127</v>
      </c>
      <c r="AL124" s="31" t="s">
        <v>141</v>
      </c>
      <c r="AM124" s="26" t="s">
        <v>140</v>
      </c>
      <c r="AN124" s="28" t="s">
        <v>1371</v>
      </c>
      <c r="AO124" s="26" t="s">
        <v>141</v>
      </c>
      <c r="AP124" s="31">
        <v>256.0</v>
      </c>
      <c r="AQ124" s="26" t="s">
        <v>141</v>
      </c>
      <c r="AR124" s="26" t="s">
        <v>141</v>
      </c>
      <c r="AS124" s="26" t="s">
        <v>127</v>
      </c>
      <c r="AT124" s="28" t="s">
        <v>142</v>
      </c>
      <c r="AU124" s="32" t="s">
        <v>31</v>
      </c>
      <c r="AV124" s="26" t="s">
        <v>919</v>
      </c>
      <c r="AW124" s="28"/>
      <c r="AX124" s="28"/>
      <c r="AY124" s="28"/>
    </row>
    <row r="125" ht="15.75" customHeight="1">
      <c r="A125" s="26" t="s">
        <v>1372</v>
      </c>
      <c r="B125" s="26" t="s">
        <v>1373</v>
      </c>
      <c r="C125" s="26" t="s">
        <v>1374</v>
      </c>
      <c r="D125" s="26" t="s">
        <v>1375</v>
      </c>
      <c r="E125" s="26" t="s">
        <v>1376</v>
      </c>
      <c r="F125" s="26" t="s">
        <v>127</v>
      </c>
      <c r="G125" s="28"/>
      <c r="H125" s="26" t="s">
        <v>1377</v>
      </c>
      <c r="I125" s="26" t="s">
        <v>1378</v>
      </c>
      <c r="J125" s="26" t="s">
        <v>1373</v>
      </c>
      <c r="K125" s="26" t="s">
        <v>1379</v>
      </c>
      <c r="L125" s="26" t="s">
        <v>1380</v>
      </c>
      <c r="M125" s="26" t="s">
        <v>1381</v>
      </c>
      <c r="N125" s="26" t="s">
        <v>1333</v>
      </c>
      <c r="O125" s="41" t="s">
        <v>738</v>
      </c>
      <c r="P125" s="26" t="s">
        <v>599</v>
      </c>
      <c r="Q125" s="26" t="s">
        <v>1382</v>
      </c>
      <c r="R125" s="26" t="s">
        <v>1383</v>
      </c>
      <c r="S125" s="28" t="s">
        <v>156</v>
      </c>
      <c r="T125" s="26" t="s">
        <v>1384</v>
      </c>
      <c r="U125" s="26" t="s">
        <v>1385</v>
      </c>
      <c r="V125" s="26" t="s">
        <v>158</v>
      </c>
      <c r="W125" s="26" t="s">
        <v>141</v>
      </c>
      <c r="X125" s="26" t="s">
        <v>141</v>
      </c>
      <c r="Y125" s="26">
        <v>2020.0</v>
      </c>
      <c r="Z125" s="28">
        <v>3.0</v>
      </c>
      <c r="AA125" s="26" t="s">
        <v>127</v>
      </c>
      <c r="AB125" s="30">
        <v>1200.0</v>
      </c>
      <c r="AC125" s="31">
        <v>1200.0</v>
      </c>
      <c r="AD125" s="31" t="s">
        <v>127</v>
      </c>
      <c r="AE125" s="31" t="s">
        <v>127</v>
      </c>
      <c r="AF125" s="31">
        <v>1200.0</v>
      </c>
      <c r="AG125" s="31">
        <v>1200.0</v>
      </c>
      <c r="AH125" s="31" t="s">
        <v>141</v>
      </c>
      <c r="AI125" s="31" t="s">
        <v>141</v>
      </c>
      <c r="AJ125" s="31" t="s">
        <v>468</v>
      </c>
      <c r="AK125" s="31" t="s">
        <v>141</v>
      </c>
      <c r="AL125" s="31" t="s">
        <v>141</v>
      </c>
      <c r="AM125" s="26" t="s">
        <v>159</v>
      </c>
      <c r="AN125" s="26" t="s">
        <v>1114</v>
      </c>
      <c r="AO125" s="26" t="s">
        <v>845</v>
      </c>
      <c r="AP125" s="31">
        <v>1300.0</v>
      </c>
      <c r="AQ125" s="26" t="s">
        <v>327</v>
      </c>
      <c r="AR125" s="26" t="s">
        <v>127</v>
      </c>
      <c r="AS125" s="26" t="s">
        <v>127</v>
      </c>
      <c r="AT125" s="26" t="s">
        <v>161</v>
      </c>
      <c r="AU125" s="26" t="s">
        <v>263</v>
      </c>
      <c r="AV125" s="26" t="s">
        <v>1386</v>
      </c>
      <c r="AW125" s="28"/>
      <c r="AX125" s="28"/>
      <c r="AY125" s="28"/>
    </row>
    <row r="126" ht="15.75" customHeight="1">
      <c r="A126" s="26" t="s">
        <v>1387</v>
      </c>
      <c r="B126" s="26" t="s">
        <v>1388</v>
      </c>
      <c r="C126" s="26" t="s">
        <v>1389</v>
      </c>
      <c r="D126" s="26"/>
      <c r="E126" s="26"/>
      <c r="F126" s="26" t="s">
        <v>173</v>
      </c>
      <c r="G126" s="26" t="s">
        <v>1390</v>
      </c>
      <c r="H126" s="26" t="s">
        <v>1391</v>
      </c>
      <c r="I126" s="26" t="s">
        <v>1392</v>
      </c>
      <c r="J126" s="26" t="s">
        <v>1393</v>
      </c>
      <c r="K126" s="26">
        <v>4.295864521E9</v>
      </c>
      <c r="L126" s="26" t="s">
        <v>1394</v>
      </c>
      <c r="M126" s="28" t="s">
        <v>1395</v>
      </c>
      <c r="N126" s="28" t="s">
        <v>1333</v>
      </c>
      <c r="O126" s="41" t="s">
        <v>738</v>
      </c>
      <c r="P126" s="26" t="s">
        <v>599</v>
      </c>
      <c r="Q126" s="28" t="s">
        <v>1396</v>
      </c>
      <c r="R126" s="28" t="s">
        <v>1397</v>
      </c>
      <c r="S126" s="28" t="s">
        <v>156</v>
      </c>
      <c r="T126" s="26" t="s">
        <v>1398</v>
      </c>
      <c r="U126" s="26" t="s">
        <v>1399</v>
      </c>
      <c r="V126" s="28" t="s">
        <v>158</v>
      </c>
      <c r="W126" s="26" t="s">
        <v>141</v>
      </c>
      <c r="X126" s="26" t="s">
        <v>141</v>
      </c>
      <c r="Y126" s="26">
        <v>1997.0</v>
      </c>
      <c r="Z126" s="28">
        <v>26.0</v>
      </c>
      <c r="AA126" s="26" t="s">
        <v>127</v>
      </c>
      <c r="AB126" s="30">
        <v>8000.0</v>
      </c>
      <c r="AC126" s="31">
        <v>8000.0</v>
      </c>
      <c r="AD126" s="31" t="s">
        <v>127</v>
      </c>
      <c r="AE126" s="31" t="s">
        <v>127</v>
      </c>
      <c r="AF126" s="31">
        <v>6500.0</v>
      </c>
      <c r="AG126" s="31">
        <v>6500.0</v>
      </c>
      <c r="AH126" s="30" t="s">
        <v>141</v>
      </c>
      <c r="AI126" s="31" t="s">
        <v>127</v>
      </c>
      <c r="AJ126" s="31" t="s">
        <v>141</v>
      </c>
      <c r="AK126" s="31" t="s">
        <v>141</v>
      </c>
      <c r="AL126" s="31" t="s">
        <v>141</v>
      </c>
      <c r="AM126" s="26" t="s">
        <v>140</v>
      </c>
      <c r="AN126" s="28" t="s">
        <v>1400</v>
      </c>
      <c r="AO126" s="26" t="s">
        <v>1145</v>
      </c>
      <c r="AP126" s="31">
        <v>5777.0</v>
      </c>
      <c r="AQ126" s="26" t="s">
        <v>141</v>
      </c>
      <c r="AR126" s="26" t="s">
        <v>141</v>
      </c>
      <c r="AS126" s="26" t="s">
        <v>127</v>
      </c>
      <c r="AT126" s="26" t="s">
        <v>161</v>
      </c>
      <c r="AU126" s="32" t="s">
        <v>263</v>
      </c>
      <c r="AV126" s="26" t="s">
        <v>1401</v>
      </c>
      <c r="AW126" s="28"/>
      <c r="AX126" s="28"/>
      <c r="AY126" s="28"/>
    </row>
    <row r="127" ht="15.75" customHeight="1">
      <c r="A127" s="26" t="s">
        <v>1402</v>
      </c>
      <c r="B127" s="26" t="s">
        <v>1403</v>
      </c>
      <c r="C127" s="28" t="s">
        <v>1404</v>
      </c>
      <c r="D127" s="28"/>
      <c r="E127" s="28"/>
      <c r="F127" s="26" t="s">
        <v>173</v>
      </c>
      <c r="G127" s="28" t="s">
        <v>1405</v>
      </c>
      <c r="H127" s="26" t="s">
        <v>1406</v>
      </c>
      <c r="I127" s="26" t="s">
        <v>1407</v>
      </c>
      <c r="J127" s="26" t="s">
        <v>1403</v>
      </c>
      <c r="K127" s="26">
        <v>5.074202086E9</v>
      </c>
      <c r="L127" s="28" t="s">
        <v>1408</v>
      </c>
      <c r="M127" s="28" t="s">
        <v>1409</v>
      </c>
      <c r="N127" s="28" t="s">
        <v>1333</v>
      </c>
      <c r="O127" s="41" t="s">
        <v>738</v>
      </c>
      <c r="P127" s="26" t="s">
        <v>599</v>
      </c>
      <c r="Q127" s="28" t="s">
        <v>1410</v>
      </c>
      <c r="R127" s="28" t="s">
        <v>1411</v>
      </c>
      <c r="S127" s="28" t="s">
        <v>156</v>
      </c>
      <c r="T127" s="28" t="s">
        <v>1412</v>
      </c>
      <c r="U127" s="28" t="s">
        <v>1413</v>
      </c>
      <c r="V127" s="28" t="s">
        <v>158</v>
      </c>
      <c r="W127" s="26" t="s">
        <v>141</v>
      </c>
      <c r="X127" s="26" t="s">
        <v>141</v>
      </c>
      <c r="Y127" s="28">
        <v>2010.0</v>
      </c>
      <c r="Z127" s="28">
        <v>13.0</v>
      </c>
      <c r="AA127" s="26" t="s">
        <v>127</v>
      </c>
      <c r="AB127" s="30">
        <v>2000.0</v>
      </c>
      <c r="AC127" s="31" t="s">
        <v>127</v>
      </c>
      <c r="AD127" s="30">
        <v>2000.0</v>
      </c>
      <c r="AE127" s="31" t="s">
        <v>127</v>
      </c>
      <c r="AF127" s="31" t="s">
        <v>141</v>
      </c>
      <c r="AG127" s="31" t="s">
        <v>127</v>
      </c>
      <c r="AH127" s="30" t="s">
        <v>141</v>
      </c>
      <c r="AI127" s="31">
        <v>300.0</v>
      </c>
      <c r="AJ127" s="31" t="s">
        <v>127</v>
      </c>
      <c r="AK127" s="31" t="s">
        <v>127</v>
      </c>
      <c r="AL127" s="31" t="s">
        <v>127</v>
      </c>
      <c r="AM127" s="26" t="s">
        <v>140</v>
      </c>
      <c r="AN127" s="28" t="s">
        <v>1414</v>
      </c>
      <c r="AO127" s="26" t="s">
        <v>141</v>
      </c>
      <c r="AP127" s="31">
        <v>3351.0</v>
      </c>
      <c r="AQ127" s="26" t="s">
        <v>141</v>
      </c>
      <c r="AR127" s="26" t="s">
        <v>141</v>
      </c>
      <c r="AS127" s="26" t="s">
        <v>127</v>
      </c>
      <c r="AT127" s="26" t="s">
        <v>142</v>
      </c>
      <c r="AU127" s="32" t="s">
        <v>31</v>
      </c>
      <c r="AV127" s="26" t="s">
        <v>1415</v>
      </c>
      <c r="AW127" s="28"/>
      <c r="AX127" s="28"/>
      <c r="AY127" s="28"/>
    </row>
    <row r="128" ht="15.75" customHeight="1">
      <c r="A128" s="26" t="s">
        <v>1416</v>
      </c>
      <c r="B128" s="26" t="s">
        <v>1417</v>
      </c>
      <c r="C128" s="28" t="s">
        <v>1418</v>
      </c>
      <c r="D128" s="28"/>
      <c r="E128" s="28"/>
      <c r="F128" s="26" t="s">
        <v>173</v>
      </c>
      <c r="G128" s="28" t="s">
        <v>1419</v>
      </c>
      <c r="H128" s="26" t="s">
        <v>1420</v>
      </c>
      <c r="I128" s="26" t="s">
        <v>1421</v>
      </c>
      <c r="J128" s="26" t="s">
        <v>1422</v>
      </c>
      <c r="K128" s="26">
        <v>5.067164485E9</v>
      </c>
      <c r="L128" s="28" t="s">
        <v>1423</v>
      </c>
      <c r="M128" s="28" t="s">
        <v>1409</v>
      </c>
      <c r="N128" s="28" t="s">
        <v>1333</v>
      </c>
      <c r="O128" s="41" t="s">
        <v>738</v>
      </c>
      <c r="P128" s="26" t="s">
        <v>599</v>
      </c>
      <c r="Q128" s="28" t="s">
        <v>1424</v>
      </c>
      <c r="R128" s="28" t="s">
        <v>1425</v>
      </c>
      <c r="S128" s="28" t="s">
        <v>156</v>
      </c>
      <c r="T128" s="28" t="s">
        <v>1426</v>
      </c>
      <c r="U128" s="28" t="s">
        <v>1427</v>
      </c>
      <c r="V128" s="28" t="s">
        <v>158</v>
      </c>
      <c r="W128" s="26" t="s">
        <v>141</v>
      </c>
      <c r="X128" s="26" t="s">
        <v>141</v>
      </c>
      <c r="Y128" s="28">
        <v>2007.0</v>
      </c>
      <c r="Z128" s="28">
        <v>16.0</v>
      </c>
      <c r="AA128" s="26" t="s">
        <v>127</v>
      </c>
      <c r="AB128" s="30">
        <v>2400.0</v>
      </c>
      <c r="AC128" s="31">
        <v>2400.0</v>
      </c>
      <c r="AD128" s="31" t="s">
        <v>127</v>
      </c>
      <c r="AE128" s="31" t="s">
        <v>127</v>
      </c>
      <c r="AF128" s="31">
        <v>2200.0</v>
      </c>
      <c r="AG128" s="31">
        <v>2200.0</v>
      </c>
      <c r="AH128" s="30" t="s">
        <v>141</v>
      </c>
      <c r="AI128" s="31" t="s">
        <v>127</v>
      </c>
      <c r="AJ128" s="31" t="s">
        <v>141</v>
      </c>
      <c r="AK128" s="31" t="s">
        <v>141</v>
      </c>
      <c r="AL128" s="31" t="s">
        <v>141</v>
      </c>
      <c r="AM128" s="26" t="s">
        <v>140</v>
      </c>
      <c r="AN128" s="28" t="s">
        <v>1428</v>
      </c>
      <c r="AO128" s="26" t="s">
        <v>141</v>
      </c>
      <c r="AP128" s="31">
        <v>2850.0</v>
      </c>
      <c r="AQ128" s="26">
        <v>2019.0</v>
      </c>
      <c r="AR128" s="26">
        <v>2019.0</v>
      </c>
      <c r="AS128" s="26" t="s">
        <v>127</v>
      </c>
      <c r="AT128" s="26" t="s">
        <v>161</v>
      </c>
      <c r="AU128" s="32" t="s">
        <v>263</v>
      </c>
      <c r="AV128" s="26" t="s">
        <v>1429</v>
      </c>
      <c r="AW128" s="28"/>
      <c r="AX128" s="28"/>
      <c r="AY128" s="28"/>
    </row>
    <row r="129" ht="15.75" customHeight="1">
      <c r="A129" s="26" t="s">
        <v>1430</v>
      </c>
      <c r="B129" s="26" t="s">
        <v>1431</v>
      </c>
      <c r="C129" s="26" t="s">
        <v>1432</v>
      </c>
      <c r="D129" s="47"/>
      <c r="E129" s="47"/>
      <c r="F129" s="26" t="s">
        <v>173</v>
      </c>
      <c r="G129" s="26" t="s">
        <v>1433</v>
      </c>
      <c r="H129" s="26" t="s">
        <v>1434</v>
      </c>
      <c r="I129" s="26" t="s">
        <v>1435</v>
      </c>
      <c r="J129" s="26" t="s">
        <v>1431</v>
      </c>
      <c r="K129" s="26" t="s">
        <v>1436</v>
      </c>
      <c r="L129" s="26" t="s">
        <v>1437</v>
      </c>
      <c r="M129" s="26" t="s">
        <v>1409</v>
      </c>
      <c r="N129" s="26" t="s">
        <v>1333</v>
      </c>
      <c r="O129" s="41" t="s">
        <v>738</v>
      </c>
      <c r="P129" s="26" t="s">
        <v>599</v>
      </c>
      <c r="Q129" s="26" t="s">
        <v>1438</v>
      </c>
      <c r="R129" s="26" t="s">
        <v>1439</v>
      </c>
      <c r="S129" s="28" t="s">
        <v>156</v>
      </c>
      <c r="T129" s="26" t="s">
        <v>1440</v>
      </c>
      <c r="U129" s="26" t="s">
        <v>1441</v>
      </c>
      <c r="V129" s="26" t="s">
        <v>158</v>
      </c>
      <c r="W129" s="26" t="s">
        <v>141</v>
      </c>
      <c r="X129" s="26" t="s">
        <v>141</v>
      </c>
      <c r="Y129" s="26">
        <v>2015.0</v>
      </c>
      <c r="Z129" s="28">
        <v>8.0</v>
      </c>
      <c r="AA129" s="26" t="s">
        <v>127</v>
      </c>
      <c r="AB129" s="30" t="s">
        <v>127</v>
      </c>
      <c r="AC129" s="31" t="s">
        <v>127</v>
      </c>
      <c r="AD129" s="31" t="s">
        <v>127</v>
      </c>
      <c r="AE129" s="31" t="s">
        <v>127</v>
      </c>
      <c r="AF129" s="31">
        <v>700.0</v>
      </c>
      <c r="AG129" s="31" t="s">
        <v>141</v>
      </c>
      <c r="AH129" s="31" t="s">
        <v>141</v>
      </c>
      <c r="AI129" s="31" t="s">
        <v>141</v>
      </c>
      <c r="AJ129" s="31" t="s">
        <v>141</v>
      </c>
      <c r="AK129" s="31" t="s">
        <v>141</v>
      </c>
      <c r="AL129" s="31" t="s">
        <v>141</v>
      </c>
      <c r="AM129" s="26" t="s">
        <v>140</v>
      </c>
      <c r="AN129" s="26" t="s">
        <v>1442</v>
      </c>
      <c r="AO129" s="26" t="s">
        <v>141</v>
      </c>
      <c r="AP129" s="31">
        <v>604.0</v>
      </c>
      <c r="AQ129" s="26" t="s">
        <v>127</v>
      </c>
      <c r="AR129" s="26" t="s">
        <v>127</v>
      </c>
      <c r="AS129" s="26" t="s">
        <v>127</v>
      </c>
      <c r="AT129" s="26" t="s">
        <v>1443</v>
      </c>
      <c r="AU129" s="26" t="s">
        <v>141</v>
      </c>
      <c r="AV129" s="26" t="s">
        <v>141</v>
      </c>
      <c r="AW129" s="47"/>
      <c r="AX129" s="47"/>
      <c r="AY129" s="47"/>
    </row>
    <row r="130" ht="15.75" customHeight="1">
      <c r="A130" s="26" t="s">
        <v>1444</v>
      </c>
      <c r="B130" s="26" t="s">
        <v>1445</v>
      </c>
      <c r="C130" s="26" t="s">
        <v>1446</v>
      </c>
      <c r="D130" s="26"/>
      <c r="E130" s="26"/>
      <c r="F130" s="26" t="s">
        <v>127</v>
      </c>
      <c r="G130" s="28"/>
      <c r="H130" s="26" t="s">
        <v>1447</v>
      </c>
      <c r="I130" s="26" t="s">
        <v>1448</v>
      </c>
      <c r="J130" s="26" t="s">
        <v>1445</v>
      </c>
      <c r="K130" s="37" t="s">
        <v>1449</v>
      </c>
      <c r="L130" s="26" t="s">
        <v>1450</v>
      </c>
      <c r="M130" s="26" t="s">
        <v>1451</v>
      </c>
      <c r="N130" s="26" t="s">
        <v>1333</v>
      </c>
      <c r="O130" s="26" t="s">
        <v>738</v>
      </c>
      <c r="P130" s="26" t="s">
        <v>599</v>
      </c>
      <c r="Q130" s="26" t="s">
        <v>1452</v>
      </c>
      <c r="R130" s="26" t="s">
        <v>1453</v>
      </c>
      <c r="S130" s="26" t="s">
        <v>156</v>
      </c>
      <c r="T130" s="29"/>
      <c r="U130" s="29"/>
      <c r="V130" s="26" t="s">
        <v>158</v>
      </c>
      <c r="W130" s="26" t="s">
        <v>141</v>
      </c>
      <c r="X130" s="26" t="s">
        <v>141</v>
      </c>
      <c r="Y130" s="26">
        <v>2010.0</v>
      </c>
      <c r="Z130" s="28">
        <v>13.0</v>
      </c>
      <c r="AA130" s="26" t="s">
        <v>127</v>
      </c>
      <c r="AB130" s="30">
        <v>2000.0</v>
      </c>
      <c r="AC130" s="31" t="s">
        <v>468</v>
      </c>
      <c r="AD130" s="31" t="s">
        <v>468</v>
      </c>
      <c r="AE130" s="40" t="s">
        <v>127</v>
      </c>
      <c r="AF130" s="31">
        <v>800.0</v>
      </c>
      <c r="AG130" s="31">
        <v>800.0</v>
      </c>
      <c r="AH130" s="31" t="s">
        <v>127</v>
      </c>
      <c r="AI130" s="40" t="s">
        <v>141</v>
      </c>
      <c r="AJ130" s="31" t="s">
        <v>141</v>
      </c>
      <c r="AK130" s="31" t="s">
        <v>141</v>
      </c>
      <c r="AL130" s="31" t="s">
        <v>141</v>
      </c>
      <c r="AM130" s="26" t="s">
        <v>140</v>
      </c>
      <c r="AN130" s="26" t="s">
        <v>1454</v>
      </c>
      <c r="AO130" s="26" t="s">
        <v>246</v>
      </c>
      <c r="AP130" s="31">
        <v>1908.0</v>
      </c>
      <c r="AQ130" s="26" t="s">
        <v>127</v>
      </c>
      <c r="AR130" s="26" t="s">
        <v>127</v>
      </c>
      <c r="AS130" s="26" t="s">
        <v>127</v>
      </c>
      <c r="AT130" s="26" t="s">
        <v>161</v>
      </c>
      <c r="AU130" s="26" t="s">
        <v>817</v>
      </c>
      <c r="AV130" s="31" t="s">
        <v>1455</v>
      </c>
      <c r="AW130" s="28"/>
      <c r="AX130" s="28"/>
      <c r="AY130" s="28"/>
    </row>
    <row r="131" ht="15.75" customHeight="1">
      <c r="A131" s="26" t="s">
        <v>1456</v>
      </c>
      <c r="B131" s="26" t="s">
        <v>1457</v>
      </c>
      <c r="C131" s="26" t="s">
        <v>1458</v>
      </c>
      <c r="D131" s="28"/>
      <c r="E131" s="28"/>
      <c r="F131" s="26" t="s">
        <v>127</v>
      </c>
      <c r="G131" s="28"/>
      <c r="H131" s="26" t="s">
        <v>1459</v>
      </c>
      <c r="I131" s="26" t="s">
        <v>1460</v>
      </c>
      <c r="J131" s="26" t="s">
        <v>1457</v>
      </c>
      <c r="K131" s="26" t="s">
        <v>1461</v>
      </c>
      <c r="L131" s="28" t="s">
        <v>1462</v>
      </c>
      <c r="M131" s="32" t="s">
        <v>1463</v>
      </c>
      <c r="N131" s="32" t="s">
        <v>1333</v>
      </c>
      <c r="O131" s="41" t="s">
        <v>738</v>
      </c>
      <c r="P131" s="26" t="s">
        <v>599</v>
      </c>
      <c r="Q131" s="28" t="s">
        <v>1464</v>
      </c>
      <c r="R131" s="26" t="s">
        <v>1465</v>
      </c>
      <c r="S131" s="26" t="s">
        <v>156</v>
      </c>
      <c r="T131" s="32" t="s">
        <v>1466</v>
      </c>
      <c r="U131" s="32" t="s">
        <v>1467</v>
      </c>
      <c r="V131" s="26" t="s">
        <v>158</v>
      </c>
      <c r="W131" s="26" t="s">
        <v>141</v>
      </c>
      <c r="X131" s="26" t="s">
        <v>141</v>
      </c>
      <c r="Y131" s="26">
        <v>2021.0</v>
      </c>
      <c r="Z131" s="28">
        <v>2.0</v>
      </c>
      <c r="AA131" s="26" t="s">
        <v>127</v>
      </c>
      <c r="AB131" s="30">
        <v>1200.0</v>
      </c>
      <c r="AC131" s="31" t="s">
        <v>127</v>
      </c>
      <c r="AD131" s="30">
        <v>1200.0</v>
      </c>
      <c r="AE131" s="31" t="s">
        <v>127</v>
      </c>
      <c r="AF131" s="31" t="s">
        <v>127</v>
      </c>
      <c r="AG131" s="31" t="s">
        <v>127</v>
      </c>
      <c r="AH131" s="31" t="s">
        <v>127</v>
      </c>
      <c r="AI131" s="31" t="s">
        <v>127</v>
      </c>
      <c r="AJ131" s="31" t="s">
        <v>127</v>
      </c>
      <c r="AK131" s="31" t="s">
        <v>127</v>
      </c>
      <c r="AL131" s="31" t="s">
        <v>127</v>
      </c>
      <c r="AM131" s="26" t="s">
        <v>141</v>
      </c>
      <c r="AN131" s="26" t="s">
        <v>1468</v>
      </c>
      <c r="AO131" s="26" t="s">
        <v>141</v>
      </c>
      <c r="AP131" s="31">
        <v>836.0</v>
      </c>
      <c r="AQ131" s="26" t="s">
        <v>127</v>
      </c>
      <c r="AR131" s="26" t="s">
        <v>127</v>
      </c>
      <c r="AS131" s="26" t="s">
        <v>127</v>
      </c>
      <c r="AT131" s="26" t="s">
        <v>142</v>
      </c>
      <c r="AU131" s="26" t="s">
        <v>31</v>
      </c>
      <c r="AV131" s="26" t="s">
        <v>1469</v>
      </c>
      <c r="AW131" s="28"/>
      <c r="AX131" s="28"/>
      <c r="AY131" s="28"/>
    </row>
    <row r="132" ht="15.75" customHeight="1">
      <c r="A132" s="26" t="s">
        <v>1470</v>
      </c>
      <c r="B132" s="26" t="s">
        <v>1471</v>
      </c>
      <c r="C132" s="26" t="s">
        <v>1472</v>
      </c>
      <c r="D132" s="28"/>
      <c r="E132" s="28"/>
      <c r="F132" s="26" t="s">
        <v>127</v>
      </c>
      <c r="G132" s="28"/>
      <c r="H132" s="26" t="s">
        <v>1459</v>
      </c>
      <c r="I132" s="26" t="s">
        <v>1460</v>
      </c>
      <c r="J132" s="26" t="s">
        <v>1457</v>
      </c>
      <c r="K132" s="26" t="s">
        <v>1461</v>
      </c>
      <c r="L132" s="28" t="s">
        <v>1462</v>
      </c>
      <c r="M132" s="32" t="s">
        <v>1463</v>
      </c>
      <c r="N132" s="32" t="s">
        <v>1333</v>
      </c>
      <c r="O132" s="41" t="s">
        <v>738</v>
      </c>
      <c r="P132" s="26" t="s">
        <v>599</v>
      </c>
      <c r="Q132" s="28" t="s">
        <v>1464</v>
      </c>
      <c r="R132" s="26" t="s">
        <v>1465</v>
      </c>
      <c r="S132" s="26" t="s">
        <v>156</v>
      </c>
      <c r="T132" s="32" t="s">
        <v>1466</v>
      </c>
      <c r="U132" s="32" t="s">
        <v>1467</v>
      </c>
      <c r="V132" s="26" t="s">
        <v>158</v>
      </c>
      <c r="W132" s="26" t="s">
        <v>141</v>
      </c>
      <c r="X132" s="26" t="s">
        <v>141</v>
      </c>
      <c r="Y132" s="26">
        <v>2022.0</v>
      </c>
      <c r="Z132" s="28">
        <v>1.0</v>
      </c>
      <c r="AA132" s="26" t="s">
        <v>127</v>
      </c>
      <c r="AB132" s="30">
        <v>1200.0</v>
      </c>
      <c r="AC132" s="31" t="s">
        <v>127</v>
      </c>
      <c r="AD132" s="30">
        <v>1200.0</v>
      </c>
      <c r="AE132" s="31" t="s">
        <v>127</v>
      </c>
      <c r="AF132" s="31" t="s">
        <v>127</v>
      </c>
      <c r="AG132" s="31" t="s">
        <v>127</v>
      </c>
      <c r="AH132" s="31" t="s">
        <v>127</v>
      </c>
      <c r="AI132" s="31" t="s">
        <v>127</v>
      </c>
      <c r="AJ132" s="31" t="s">
        <v>127</v>
      </c>
      <c r="AK132" s="31" t="s">
        <v>127</v>
      </c>
      <c r="AL132" s="31" t="s">
        <v>127</v>
      </c>
      <c r="AM132" s="26" t="s">
        <v>127</v>
      </c>
      <c r="AN132" s="26" t="s">
        <v>127</v>
      </c>
      <c r="AO132" s="26" t="s">
        <v>127</v>
      </c>
      <c r="AP132" s="31" t="s">
        <v>141</v>
      </c>
      <c r="AQ132" s="26" t="s">
        <v>127</v>
      </c>
      <c r="AR132" s="26" t="s">
        <v>127</v>
      </c>
      <c r="AS132" s="26" t="s">
        <v>127</v>
      </c>
      <c r="AT132" s="26" t="s">
        <v>142</v>
      </c>
      <c r="AU132" s="26" t="s">
        <v>31</v>
      </c>
      <c r="AV132" s="26" t="s">
        <v>1469</v>
      </c>
      <c r="AW132" s="28"/>
      <c r="AX132" s="28"/>
      <c r="AY132" s="28"/>
    </row>
    <row r="133" ht="15.75" customHeight="1">
      <c r="A133" s="26" t="s">
        <v>1473</v>
      </c>
      <c r="B133" s="26" t="s">
        <v>1471</v>
      </c>
      <c r="C133" s="26" t="s">
        <v>1474</v>
      </c>
      <c r="D133" s="28"/>
      <c r="E133" s="28"/>
      <c r="F133" s="26" t="s">
        <v>127</v>
      </c>
      <c r="G133" s="28"/>
      <c r="H133" s="26" t="s">
        <v>1459</v>
      </c>
      <c r="I133" s="26" t="s">
        <v>1460</v>
      </c>
      <c r="J133" s="26" t="s">
        <v>1457</v>
      </c>
      <c r="K133" s="26" t="s">
        <v>1461</v>
      </c>
      <c r="L133" s="28" t="s">
        <v>1462</v>
      </c>
      <c r="M133" s="32" t="s">
        <v>1463</v>
      </c>
      <c r="N133" s="32" t="s">
        <v>1333</v>
      </c>
      <c r="O133" s="41" t="s">
        <v>738</v>
      </c>
      <c r="P133" s="26" t="s">
        <v>599</v>
      </c>
      <c r="Q133" s="28" t="s">
        <v>1464</v>
      </c>
      <c r="R133" s="26" t="s">
        <v>1465</v>
      </c>
      <c r="S133" s="26" t="s">
        <v>156</v>
      </c>
      <c r="T133" s="32" t="s">
        <v>1466</v>
      </c>
      <c r="U133" s="32" t="s">
        <v>1467</v>
      </c>
      <c r="V133" s="26" t="s">
        <v>189</v>
      </c>
      <c r="W133" s="34">
        <v>44501.0</v>
      </c>
      <c r="X133" s="26" t="s">
        <v>141</v>
      </c>
      <c r="Y133" s="26" t="s">
        <v>141</v>
      </c>
      <c r="Z133" s="28" t="s">
        <v>141</v>
      </c>
      <c r="AA133" s="26" t="s">
        <v>127</v>
      </c>
      <c r="AB133" s="30">
        <v>1200.0</v>
      </c>
      <c r="AC133" s="31" t="s">
        <v>127</v>
      </c>
      <c r="AD133" s="30">
        <v>1200.0</v>
      </c>
      <c r="AE133" s="31" t="s">
        <v>127</v>
      </c>
      <c r="AF133" s="31" t="s">
        <v>127</v>
      </c>
      <c r="AG133" s="31" t="s">
        <v>127</v>
      </c>
      <c r="AH133" s="31" t="s">
        <v>127</v>
      </c>
      <c r="AI133" s="31" t="s">
        <v>127</v>
      </c>
      <c r="AJ133" s="31" t="s">
        <v>127</v>
      </c>
      <c r="AK133" s="31" t="s">
        <v>127</v>
      </c>
      <c r="AL133" s="31" t="s">
        <v>127</v>
      </c>
      <c r="AM133" s="26" t="s">
        <v>127</v>
      </c>
      <c r="AN133" s="26" t="s">
        <v>127</v>
      </c>
      <c r="AO133" s="26" t="s">
        <v>127</v>
      </c>
      <c r="AP133" s="31" t="s">
        <v>141</v>
      </c>
      <c r="AQ133" s="26" t="s">
        <v>127</v>
      </c>
      <c r="AR133" s="26" t="s">
        <v>127</v>
      </c>
      <c r="AS133" s="26" t="s">
        <v>127</v>
      </c>
      <c r="AT133" s="26" t="s">
        <v>142</v>
      </c>
      <c r="AU133" s="26" t="s">
        <v>31</v>
      </c>
      <c r="AV133" s="26" t="s">
        <v>1469</v>
      </c>
      <c r="AW133" s="28"/>
      <c r="AX133" s="28"/>
      <c r="AY133" s="28"/>
    </row>
    <row r="134" ht="15.75" customHeight="1">
      <c r="A134" s="26" t="s">
        <v>1475</v>
      </c>
      <c r="B134" s="26" t="s">
        <v>1476</v>
      </c>
      <c r="C134" s="26" t="s">
        <v>1477</v>
      </c>
      <c r="D134" s="28"/>
      <c r="E134" s="28"/>
      <c r="F134" s="26" t="s">
        <v>127</v>
      </c>
      <c r="G134" s="28"/>
      <c r="H134" s="26" t="s">
        <v>1478</v>
      </c>
      <c r="I134" s="26" t="s">
        <v>1479</v>
      </c>
      <c r="J134" s="26" t="s">
        <v>1476</v>
      </c>
      <c r="K134" s="26" t="s">
        <v>1480</v>
      </c>
      <c r="L134" s="26" t="s">
        <v>1481</v>
      </c>
      <c r="M134" s="26" t="s">
        <v>1463</v>
      </c>
      <c r="N134" s="26" t="s">
        <v>1333</v>
      </c>
      <c r="O134" s="41" t="s">
        <v>738</v>
      </c>
      <c r="P134" s="26" t="s">
        <v>599</v>
      </c>
      <c r="Q134" s="26" t="s">
        <v>1482</v>
      </c>
      <c r="R134" s="26" t="s">
        <v>1483</v>
      </c>
      <c r="S134" s="26" t="s">
        <v>137</v>
      </c>
      <c r="T134" s="26" t="s">
        <v>1484</v>
      </c>
      <c r="U134" s="26" t="s">
        <v>1485</v>
      </c>
      <c r="V134" s="26" t="s">
        <v>553</v>
      </c>
      <c r="W134" s="34">
        <v>44621.0</v>
      </c>
      <c r="X134" s="26">
        <v>2020.0</v>
      </c>
      <c r="Y134" s="26">
        <v>2023.0</v>
      </c>
      <c r="Z134" s="28">
        <v>0.0</v>
      </c>
      <c r="AA134" s="26">
        <v>2022.0</v>
      </c>
      <c r="AB134" s="30">
        <v>1200.0</v>
      </c>
      <c r="AC134" s="31" t="s">
        <v>127</v>
      </c>
      <c r="AD134" s="31">
        <v>1200.0</v>
      </c>
      <c r="AE134" s="31" t="s">
        <v>127</v>
      </c>
      <c r="AF134" s="31" t="s">
        <v>127</v>
      </c>
      <c r="AG134" s="31" t="s">
        <v>127</v>
      </c>
      <c r="AH134" s="30" t="s">
        <v>127</v>
      </c>
      <c r="AI134" s="31" t="s">
        <v>127</v>
      </c>
      <c r="AJ134" s="31" t="s">
        <v>127</v>
      </c>
      <c r="AK134" s="31" t="s">
        <v>127</v>
      </c>
      <c r="AL134" s="31" t="s">
        <v>127</v>
      </c>
      <c r="AM134" s="26" t="s">
        <v>141</v>
      </c>
      <c r="AN134" s="26" t="s">
        <v>141</v>
      </c>
      <c r="AO134" s="26" t="s">
        <v>141</v>
      </c>
      <c r="AP134" s="31">
        <v>301.0</v>
      </c>
      <c r="AQ134" s="26" t="s">
        <v>127</v>
      </c>
      <c r="AR134" s="26" t="s">
        <v>127</v>
      </c>
      <c r="AS134" s="26" t="s">
        <v>127</v>
      </c>
      <c r="AT134" s="32" t="s">
        <v>142</v>
      </c>
      <c r="AU134" s="32" t="s">
        <v>31</v>
      </c>
      <c r="AV134" s="26" t="s">
        <v>1469</v>
      </c>
      <c r="AW134" s="28"/>
      <c r="AX134" s="28"/>
      <c r="AY134" s="28"/>
    </row>
    <row r="135" ht="15.75" customHeight="1">
      <c r="A135" s="26" t="s">
        <v>1486</v>
      </c>
      <c r="B135" s="26" t="s">
        <v>1487</v>
      </c>
      <c r="C135" s="26" t="s">
        <v>1488</v>
      </c>
      <c r="D135" s="28"/>
      <c r="E135" s="28"/>
      <c r="F135" s="26" t="s">
        <v>173</v>
      </c>
      <c r="G135" s="26" t="s">
        <v>1489</v>
      </c>
      <c r="H135" s="26" t="s">
        <v>1490</v>
      </c>
      <c r="I135" s="26" t="s">
        <v>1491</v>
      </c>
      <c r="J135" s="26" t="s">
        <v>1492</v>
      </c>
      <c r="K135" s="26">
        <v>5.037438588E9</v>
      </c>
      <c r="L135" s="28" t="s">
        <v>1493</v>
      </c>
      <c r="M135" s="28" t="s">
        <v>1494</v>
      </c>
      <c r="N135" s="28" t="s">
        <v>1333</v>
      </c>
      <c r="O135" s="41" t="s">
        <v>738</v>
      </c>
      <c r="P135" s="26" t="s">
        <v>599</v>
      </c>
      <c r="Q135" s="28" t="s">
        <v>1495</v>
      </c>
      <c r="R135" s="26" t="s">
        <v>1496</v>
      </c>
      <c r="S135" s="28" t="s">
        <v>156</v>
      </c>
      <c r="T135" s="28" t="s">
        <v>1497</v>
      </c>
      <c r="U135" s="28" t="s">
        <v>1498</v>
      </c>
      <c r="V135" s="28" t="s">
        <v>158</v>
      </c>
      <c r="W135" s="26" t="s">
        <v>141</v>
      </c>
      <c r="X135" s="26" t="s">
        <v>141</v>
      </c>
      <c r="Y135" s="28">
        <v>2011.0</v>
      </c>
      <c r="Z135" s="28">
        <v>12.0</v>
      </c>
      <c r="AA135" s="26" t="s">
        <v>127</v>
      </c>
      <c r="AB135" s="30">
        <v>12528.0</v>
      </c>
      <c r="AC135" s="31">
        <v>12528.0</v>
      </c>
      <c r="AD135" s="31" t="s">
        <v>127</v>
      </c>
      <c r="AE135" s="31" t="s">
        <v>127</v>
      </c>
      <c r="AF135" s="31">
        <v>12250.0</v>
      </c>
      <c r="AG135" s="31">
        <v>12250.0</v>
      </c>
      <c r="AH135" s="30" t="s">
        <v>127</v>
      </c>
      <c r="AI135" s="31" t="s">
        <v>127</v>
      </c>
      <c r="AJ135" s="31" t="s">
        <v>141</v>
      </c>
      <c r="AK135" s="31" t="s">
        <v>141</v>
      </c>
      <c r="AL135" s="31" t="s">
        <v>141</v>
      </c>
      <c r="AM135" s="26" t="s">
        <v>140</v>
      </c>
      <c r="AN135" s="28" t="s">
        <v>1499</v>
      </c>
      <c r="AO135" s="26" t="s">
        <v>141</v>
      </c>
      <c r="AP135" s="31">
        <v>4422.0</v>
      </c>
      <c r="AQ135" s="26" t="s">
        <v>861</v>
      </c>
      <c r="AR135" s="26" t="s">
        <v>327</v>
      </c>
      <c r="AS135" s="26" t="s">
        <v>127</v>
      </c>
      <c r="AT135" s="26" t="s">
        <v>161</v>
      </c>
      <c r="AU135" s="32" t="s">
        <v>263</v>
      </c>
      <c r="AV135" s="26" t="s">
        <v>1500</v>
      </c>
      <c r="AW135" s="28"/>
      <c r="AX135" s="28"/>
      <c r="AY135" s="28"/>
    </row>
    <row r="136" ht="15.75" customHeight="1">
      <c r="A136" s="26" t="s">
        <v>1501</v>
      </c>
      <c r="B136" s="26" t="s">
        <v>1502</v>
      </c>
      <c r="C136" s="26" t="s">
        <v>1503</v>
      </c>
      <c r="D136" s="28"/>
      <c r="E136" s="28"/>
      <c r="F136" s="26" t="s">
        <v>173</v>
      </c>
      <c r="G136" s="26" t="s">
        <v>1489</v>
      </c>
      <c r="H136" s="26" t="s">
        <v>1490</v>
      </c>
      <c r="I136" s="26" t="s">
        <v>1491</v>
      </c>
      <c r="J136" s="26" t="s">
        <v>1492</v>
      </c>
      <c r="K136" s="26">
        <v>5.037438588E9</v>
      </c>
      <c r="L136" s="28" t="s">
        <v>1493</v>
      </c>
      <c r="M136" s="28" t="s">
        <v>1494</v>
      </c>
      <c r="N136" s="28" t="s">
        <v>1333</v>
      </c>
      <c r="O136" s="41" t="s">
        <v>738</v>
      </c>
      <c r="P136" s="26" t="s">
        <v>599</v>
      </c>
      <c r="Q136" s="28" t="s">
        <v>1495</v>
      </c>
      <c r="R136" s="26" t="s">
        <v>1496</v>
      </c>
      <c r="S136" s="28" t="s">
        <v>156</v>
      </c>
      <c r="T136" s="28" t="s">
        <v>1497</v>
      </c>
      <c r="U136" s="28" t="s">
        <v>1498</v>
      </c>
      <c r="V136" s="26" t="s">
        <v>139</v>
      </c>
      <c r="W136" s="34">
        <v>44409.0</v>
      </c>
      <c r="X136" s="34">
        <v>44531.0</v>
      </c>
      <c r="Y136" s="26">
        <v>2023.0</v>
      </c>
      <c r="Z136" s="28">
        <v>0.0</v>
      </c>
      <c r="AA136" s="26" t="s">
        <v>127</v>
      </c>
      <c r="AB136" s="30" t="s">
        <v>127</v>
      </c>
      <c r="AC136" s="31" t="s">
        <v>127</v>
      </c>
      <c r="AD136" s="31" t="s">
        <v>127</v>
      </c>
      <c r="AE136" s="31" t="s">
        <v>127</v>
      </c>
      <c r="AF136" s="31">
        <v>856.0</v>
      </c>
      <c r="AG136" s="31" t="s">
        <v>127</v>
      </c>
      <c r="AH136" s="31">
        <v>856.0</v>
      </c>
      <c r="AI136" s="31" t="s">
        <v>127</v>
      </c>
      <c r="AJ136" s="31" t="s">
        <v>141</v>
      </c>
      <c r="AK136" s="31" t="s">
        <v>141</v>
      </c>
      <c r="AL136" s="31" t="s">
        <v>141</v>
      </c>
      <c r="AM136" s="26" t="s">
        <v>127</v>
      </c>
      <c r="AN136" s="26" t="s">
        <v>127</v>
      </c>
      <c r="AO136" s="26" t="s">
        <v>127</v>
      </c>
      <c r="AP136" s="31" t="s">
        <v>141</v>
      </c>
      <c r="AQ136" s="26" t="s">
        <v>127</v>
      </c>
      <c r="AR136" s="26" t="s">
        <v>127</v>
      </c>
      <c r="AS136" s="26" t="s">
        <v>127</v>
      </c>
      <c r="AT136" s="26" t="s">
        <v>167</v>
      </c>
      <c r="AU136" s="26" t="s">
        <v>29</v>
      </c>
      <c r="AV136" s="26" t="s">
        <v>1504</v>
      </c>
      <c r="AW136" s="28"/>
      <c r="AX136" s="28"/>
      <c r="AY136" s="28"/>
    </row>
    <row r="137" ht="15.75" customHeight="1">
      <c r="A137" s="26" t="s">
        <v>1505</v>
      </c>
      <c r="B137" s="26" t="s">
        <v>1506</v>
      </c>
      <c r="C137" s="26" t="s">
        <v>1507</v>
      </c>
      <c r="D137" s="28"/>
      <c r="E137" s="28"/>
      <c r="F137" s="26" t="s">
        <v>127</v>
      </c>
      <c r="G137" s="28"/>
      <c r="H137" s="26" t="s">
        <v>1508</v>
      </c>
      <c r="I137" s="26" t="s">
        <v>1509</v>
      </c>
      <c r="J137" s="26" t="s">
        <v>1510</v>
      </c>
      <c r="K137" s="26">
        <v>4.29760594E9</v>
      </c>
      <c r="L137" s="28" t="s">
        <v>1511</v>
      </c>
      <c r="M137" s="28" t="s">
        <v>1512</v>
      </c>
      <c r="N137" s="28" t="s">
        <v>1333</v>
      </c>
      <c r="O137" s="41" t="s">
        <v>738</v>
      </c>
      <c r="P137" s="26" t="s">
        <v>599</v>
      </c>
      <c r="Q137" s="28" t="s">
        <v>1513</v>
      </c>
      <c r="R137" s="28" t="s">
        <v>1514</v>
      </c>
      <c r="S137" s="28" t="s">
        <v>156</v>
      </c>
      <c r="T137" s="28" t="s">
        <v>1515</v>
      </c>
      <c r="U137" s="28" t="s">
        <v>1516</v>
      </c>
      <c r="V137" s="28" t="s">
        <v>158</v>
      </c>
      <c r="W137" s="26" t="s">
        <v>141</v>
      </c>
      <c r="X137" s="26" t="s">
        <v>141</v>
      </c>
      <c r="Y137" s="28">
        <v>2002.0</v>
      </c>
      <c r="Z137" s="28">
        <v>21.0</v>
      </c>
      <c r="AA137" s="26" t="s">
        <v>127</v>
      </c>
      <c r="AB137" s="30">
        <v>3050.0</v>
      </c>
      <c r="AC137" s="31">
        <v>3050.0</v>
      </c>
      <c r="AD137" s="31" t="s">
        <v>127</v>
      </c>
      <c r="AE137" s="31" t="s">
        <v>127</v>
      </c>
      <c r="AF137" s="31">
        <v>2200.0</v>
      </c>
      <c r="AG137" s="31">
        <v>2200.0</v>
      </c>
      <c r="AH137" s="30" t="s">
        <v>127</v>
      </c>
      <c r="AI137" s="31" t="s">
        <v>127</v>
      </c>
      <c r="AJ137" s="31" t="s">
        <v>141</v>
      </c>
      <c r="AK137" s="31" t="s">
        <v>141</v>
      </c>
      <c r="AL137" s="31" t="s">
        <v>141</v>
      </c>
      <c r="AM137" s="26" t="s">
        <v>140</v>
      </c>
      <c r="AN137" s="28" t="s">
        <v>1517</v>
      </c>
      <c r="AO137" s="26" t="s">
        <v>1518</v>
      </c>
      <c r="AP137" s="31">
        <v>2263.0</v>
      </c>
      <c r="AQ137" s="28" t="s">
        <v>861</v>
      </c>
      <c r="AR137" s="26" t="s">
        <v>127</v>
      </c>
      <c r="AS137" s="26" t="s">
        <v>127</v>
      </c>
      <c r="AT137" s="26" t="s">
        <v>161</v>
      </c>
      <c r="AU137" s="32" t="s">
        <v>263</v>
      </c>
      <c r="AV137" s="26" t="s">
        <v>1519</v>
      </c>
      <c r="AW137" s="28"/>
      <c r="AX137" s="28"/>
      <c r="AY137" s="28"/>
    </row>
    <row r="138" ht="15.75" customHeight="1">
      <c r="A138" s="26" t="s">
        <v>1520</v>
      </c>
      <c r="B138" s="26" t="s">
        <v>1521</v>
      </c>
      <c r="C138" s="26" t="s">
        <v>1522</v>
      </c>
      <c r="D138" s="26" t="s">
        <v>1523</v>
      </c>
      <c r="E138" s="32" t="s">
        <v>1524</v>
      </c>
      <c r="F138" s="26" t="s">
        <v>148</v>
      </c>
      <c r="G138" s="28" t="s">
        <v>1525</v>
      </c>
      <c r="H138" s="26" t="s">
        <v>1526</v>
      </c>
      <c r="I138" s="26" t="s">
        <v>1527</v>
      </c>
      <c r="J138" s="26" t="s">
        <v>1521</v>
      </c>
      <c r="K138" s="26">
        <v>5.071505435E9</v>
      </c>
      <c r="L138" s="28" t="s">
        <v>1528</v>
      </c>
      <c r="M138" s="28" t="s">
        <v>1529</v>
      </c>
      <c r="N138" s="28" t="s">
        <v>1530</v>
      </c>
      <c r="O138" s="41" t="s">
        <v>738</v>
      </c>
      <c r="P138" s="26" t="s">
        <v>599</v>
      </c>
      <c r="Q138" s="28" t="s">
        <v>1531</v>
      </c>
      <c r="R138" s="28" t="s">
        <v>1532</v>
      </c>
      <c r="S138" s="28" t="s">
        <v>156</v>
      </c>
      <c r="T138" s="26" t="s">
        <v>1533</v>
      </c>
      <c r="U138" s="26" t="s">
        <v>1534</v>
      </c>
      <c r="V138" s="28" t="s">
        <v>158</v>
      </c>
      <c r="W138" s="26" t="s">
        <v>141</v>
      </c>
      <c r="X138" s="26" t="s">
        <v>141</v>
      </c>
      <c r="Y138" s="28">
        <v>2009.0</v>
      </c>
      <c r="Z138" s="28">
        <v>14.0</v>
      </c>
      <c r="AA138" s="26" t="s">
        <v>127</v>
      </c>
      <c r="AB138" s="30">
        <v>3400.0</v>
      </c>
      <c r="AC138" s="31" t="s">
        <v>141</v>
      </c>
      <c r="AD138" s="30">
        <v>3400.0</v>
      </c>
      <c r="AE138" s="31" t="s">
        <v>127</v>
      </c>
      <c r="AF138" s="31">
        <v>1190.7999999999997</v>
      </c>
      <c r="AG138" s="31">
        <f>4*(0.954*550-227)</f>
        <v>1190.8</v>
      </c>
      <c r="AH138" s="30" t="s">
        <v>127</v>
      </c>
      <c r="AI138" s="31">
        <v>3400.0</v>
      </c>
      <c r="AJ138" s="31" t="s">
        <v>141</v>
      </c>
      <c r="AK138" s="31" t="s">
        <v>141</v>
      </c>
      <c r="AL138" s="31" t="s">
        <v>141</v>
      </c>
      <c r="AM138" s="26" t="s">
        <v>140</v>
      </c>
      <c r="AN138" s="28" t="s">
        <v>1535</v>
      </c>
      <c r="AO138" s="26" t="s">
        <v>141</v>
      </c>
      <c r="AP138" s="31">
        <v>2307.0</v>
      </c>
      <c r="AQ138" s="26" t="s">
        <v>141</v>
      </c>
      <c r="AR138" s="26" t="s">
        <v>141</v>
      </c>
      <c r="AS138" s="26" t="s">
        <v>127</v>
      </c>
      <c r="AT138" s="26" t="s">
        <v>161</v>
      </c>
      <c r="AU138" s="32" t="s">
        <v>162</v>
      </c>
      <c r="AV138" s="26" t="s">
        <v>1536</v>
      </c>
      <c r="AW138" s="28"/>
      <c r="AX138" s="28"/>
      <c r="AY138" s="28"/>
    </row>
    <row r="139" ht="15.75" customHeight="1">
      <c r="A139" s="26" t="s">
        <v>1537</v>
      </c>
      <c r="B139" s="26" t="s">
        <v>1538</v>
      </c>
      <c r="C139" s="28" t="s">
        <v>1539</v>
      </c>
      <c r="D139" s="28" t="s">
        <v>1540</v>
      </c>
      <c r="E139" s="28" t="s">
        <v>1541</v>
      </c>
      <c r="F139" s="26" t="s">
        <v>127</v>
      </c>
      <c r="G139" s="28"/>
      <c r="H139" s="26" t="s">
        <v>1542</v>
      </c>
      <c r="I139" s="26" t="s">
        <v>1543</v>
      </c>
      <c r="J139" s="28" t="s">
        <v>1544</v>
      </c>
      <c r="K139" s="26">
        <v>5.000577864E9</v>
      </c>
      <c r="L139" s="28" t="s">
        <v>1545</v>
      </c>
      <c r="M139" s="28" t="s">
        <v>1546</v>
      </c>
      <c r="N139" s="28" t="s">
        <v>1530</v>
      </c>
      <c r="O139" s="41" t="s">
        <v>738</v>
      </c>
      <c r="P139" s="26" t="s">
        <v>599</v>
      </c>
      <c r="Q139" s="28" t="s">
        <v>1547</v>
      </c>
      <c r="R139" s="28" t="s">
        <v>1548</v>
      </c>
      <c r="S139" s="28" t="s">
        <v>156</v>
      </c>
      <c r="T139" s="28" t="s">
        <v>1549</v>
      </c>
      <c r="U139" s="28" t="s">
        <v>1550</v>
      </c>
      <c r="V139" s="28" t="s">
        <v>158</v>
      </c>
      <c r="W139" s="26" t="s">
        <v>141</v>
      </c>
      <c r="X139" s="26" t="s">
        <v>141</v>
      </c>
      <c r="Y139" s="28">
        <v>2003.0</v>
      </c>
      <c r="Z139" s="28">
        <v>20.0</v>
      </c>
      <c r="AA139" s="26" t="s">
        <v>127</v>
      </c>
      <c r="AB139" s="30">
        <v>6000.0</v>
      </c>
      <c r="AC139" s="31">
        <v>6000.0</v>
      </c>
      <c r="AD139" s="31" t="s">
        <v>127</v>
      </c>
      <c r="AE139" s="31" t="s">
        <v>127</v>
      </c>
      <c r="AF139" s="31">
        <v>5000.0</v>
      </c>
      <c r="AG139" s="31">
        <v>5000.0</v>
      </c>
      <c r="AH139" s="30" t="s">
        <v>127</v>
      </c>
      <c r="AI139" s="31" t="s">
        <v>127</v>
      </c>
      <c r="AJ139" s="31" t="s">
        <v>141</v>
      </c>
      <c r="AK139" s="31" t="s">
        <v>141</v>
      </c>
      <c r="AL139" s="31" t="s">
        <v>141</v>
      </c>
      <c r="AM139" s="26" t="s">
        <v>159</v>
      </c>
      <c r="AN139" s="28" t="s">
        <v>1551</v>
      </c>
      <c r="AO139" s="26" t="s">
        <v>1518</v>
      </c>
      <c r="AP139" s="31">
        <v>8196.0</v>
      </c>
      <c r="AQ139" s="26" t="s">
        <v>861</v>
      </c>
      <c r="AR139" s="26" t="s">
        <v>327</v>
      </c>
      <c r="AS139" s="26" t="s">
        <v>127</v>
      </c>
      <c r="AT139" s="26" t="s">
        <v>161</v>
      </c>
      <c r="AU139" s="32" t="s">
        <v>263</v>
      </c>
      <c r="AV139" s="26" t="s">
        <v>1552</v>
      </c>
      <c r="AW139" s="28"/>
      <c r="AX139" s="28"/>
      <c r="AY139" s="28"/>
    </row>
    <row r="140" ht="15.75" customHeight="1">
      <c r="A140" s="26" t="s">
        <v>1553</v>
      </c>
      <c r="B140" s="26" t="s">
        <v>1554</v>
      </c>
      <c r="C140" s="28" t="s">
        <v>1539</v>
      </c>
      <c r="D140" s="28" t="s">
        <v>1540</v>
      </c>
      <c r="E140" s="28" t="s">
        <v>1541</v>
      </c>
      <c r="F140" s="26" t="s">
        <v>127</v>
      </c>
      <c r="G140" s="28"/>
      <c r="H140" s="26" t="s">
        <v>1542</v>
      </c>
      <c r="I140" s="26" t="s">
        <v>1543</v>
      </c>
      <c r="J140" s="28" t="s">
        <v>1544</v>
      </c>
      <c r="K140" s="26">
        <v>5.000577864E9</v>
      </c>
      <c r="L140" s="28" t="s">
        <v>1545</v>
      </c>
      <c r="M140" s="28" t="s">
        <v>1546</v>
      </c>
      <c r="N140" s="28" t="s">
        <v>1530</v>
      </c>
      <c r="O140" s="41" t="s">
        <v>738</v>
      </c>
      <c r="P140" s="26" t="s">
        <v>599</v>
      </c>
      <c r="Q140" s="28" t="s">
        <v>1547</v>
      </c>
      <c r="R140" s="28" t="s">
        <v>1548</v>
      </c>
      <c r="S140" s="28" t="s">
        <v>156</v>
      </c>
      <c r="T140" s="28" t="s">
        <v>1549</v>
      </c>
      <c r="U140" s="28" t="s">
        <v>1550</v>
      </c>
      <c r="V140" s="26" t="s">
        <v>139</v>
      </c>
      <c r="W140" s="26">
        <v>2020.0</v>
      </c>
      <c r="X140" s="34">
        <v>43891.0</v>
      </c>
      <c r="Y140" s="26">
        <v>2022.0</v>
      </c>
      <c r="Z140" s="28">
        <v>1.0</v>
      </c>
      <c r="AA140" s="26" t="s">
        <v>127</v>
      </c>
      <c r="AB140" s="30">
        <v>6383.0</v>
      </c>
      <c r="AC140" s="30">
        <v>6383.0</v>
      </c>
      <c r="AD140" s="31" t="s">
        <v>127</v>
      </c>
      <c r="AE140" s="31" t="s">
        <v>127</v>
      </c>
      <c r="AF140" s="31">
        <v>4540.0</v>
      </c>
      <c r="AG140" s="30">
        <v>4540.0</v>
      </c>
      <c r="AH140" s="30" t="s">
        <v>127</v>
      </c>
      <c r="AI140" s="31" t="s">
        <v>127</v>
      </c>
      <c r="AJ140" s="31" t="s">
        <v>141</v>
      </c>
      <c r="AK140" s="31" t="s">
        <v>141</v>
      </c>
      <c r="AL140" s="31" t="s">
        <v>141</v>
      </c>
      <c r="AM140" s="26" t="s">
        <v>127</v>
      </c>
      <c r="AN140" s="26" t="s">
        <v>127</v>
      </c>
      <c r="AO140" s="26" t="s">
        <v>127</v>
      </c>
      <c r="AP140" s="31" t="s">
        <v>141</v>
      </c>
      <c r="AQ140" s="26" t="s">
        <v>127</v>
      </c>
      <c r="AR140" s="26" t="s">
        <v>127</v>
      </c>
      <c r="AS140" s="26" t="s">
        <v>127</v>
      </c>
      <c r="AT140" s="26" t="s">
        <v>161</v>
      </c>
      <c r="AU140" s="32" t="s">
        <v>263</v>
      </c>
      <c r="AV140" s="26" t="s">
        <v>1555</v>
      </c>
      <c r="AW140" s="28"/>
      <c r="AX140" s="28"/>
      <c r="AY140" s="28"/>
    </row>
    <row r="141" ht="15.75" customHeight="1">
      <c r="A141" s="26" t="s">
        <v>1556</v>
      </c>
      <c r="B141" s="26" t="s">
        <v>1557</v>
      </c>
      <c r="C141" s="28" t="s">
        <v>1558</v>
      </c>
      <c r="D141" s="28" t="s">
        <v>1559</v>
      </c>
      <c r="E141" s="28" t="s">
        <v>1560</v>
      </c>
      <c r="F141" s="26" t="s">
        <v>173</v>
      </c>
      <c r="G141" s="26" t="s">
        <v>1561</v>
      </c>
      <c r="H141" s="26" t="s">
        <v>1562</v>
      </c>
      <c r="I141" s="26" t="s">
        <v>1563</v>
      </c>
      <c r="J141" s="26" t="s">
        <v>1557</v>
      </c>
      <c r="K141" s="26">
        <v>5.037102474E9</v>
      </c>
      <c r="L141" s="28" t="s">
        <v>1564</v>
      </c>
      <c r="M141" s="28" t="s">
        <v>1546</v>
      </c>
      <c r="N141" s="28" t="s">
        <v>1530</v>
      </c>
      <c r="O141" s="41" t="s">
        <v>738</v>
      </c>
      <c r="P141" s="26" t="s">
        <v>599</v>
      </c>
      <c r="Q141" s="28" t="s">
        <v>1565</v>
      </c>
      <c r="R141" s="28" t="s">
        <v>1566</v>
      </c>
      <c r="S141" s="28" t="s">
        <v>156</v>
      </c>
      <c r="T141" s="28" t="s">
        <v>1567</v>
      </c>
      <c r="U141" s="28" t="s">
        <v>1568</v>
      </c>
      <c r="V141" s="28" t="s">
        <v>158</v>
      </c>
      <c r="W141" s="26" t="s">
        <v>141</v>
      </c>
      <c r="X141" s="26" t="s">
        <v>141</v>
      </c>
      <c r="Y141" s="26">
        <v>2020.0</v>
      </c>
      <c r="Z141" s="28">
        <v>3.0</v>
      </c>
      <c r="AA141" s="26" t="s">
        <v>127</v>
      </c>
      <c r="AB141" s="30">
        <v>9200.0</v>
      </c>
      <c r="AC141" s="30">
        <v>9200.0</v>
      </c>
      <c r="AD141" s="31" t="s">
        <v>127</v>
      </c>
      <c r="AE141" s="31" t="s">
        <v>127</v>
      </c>
      <c r="AF141" s="31">
        <v>6080.0</v>
      </c>
      <c r="AG141" s="31">
        <v>6080.0</v>
      </c>
      <c r="AH141" s="30" t="s">
        <v>127</v>
      </c>
      <c r="AI141" s="31" t="s">
        <v>127</v>
      </c>
      <c r="AJ141" s="31">
        <v>10730.0</v>
      </c>
      <c r="AK141" s="31">
        <v>3500.0</v>
      </c>
      <c r="AL141" s="31" t="s">
        <v>141</v>
      </c>
      <c r="AM141" s="26" t="s">
        <v>140</v>
      </c>
      <c r="AN141" s="28" t="s">
        <v>1569</v>
      </c>
      <c r="AO141" s="26" t="s">
        <v>141</v>
      </c>
      <c r="AP141" s="31">
        <v>5830.0</v>
      </c>
      <c r="AQ141" s="26" t="s">
        <v>141</v>
      </c>
      <c r="AR141" s="26" t="s">
        <v>141</v>
      </c>
      <c r="AS141" s="26" t="s">
        <v>127</v>
      </c>
      <c r="AT141" s="26" t="s">
        <v>161</v>
      </c>
      <c r="AU141" s="32" t="s">
        <v>263</v>
      </c>
      <c r="AV141" s="26" t="s">
        <v>1570</v>
      </c>
      <c r="AW141" s="28"/>
      <c r="AX141" s="28"/>
      <c r="AY141" s="28"/>
    </row>
    <row r="142" ht="15.75" customHeight="1">
      <c r="A142" s="26" t="s">
        <v>1571</v>
      </c>
      <c r="B142" s="26" t="s">
        <v>1572</v>
      </c>
      <c r="C142" s="26" t="s">
        <v>1573</v>
      </c>
      <c r="D142" s="28" t="s">
        <v>1559</v>
      </c>
      <c r="E142" s="28" t="s">
        <v>1560</v>
      </c>
      <c r="F142" s="26" t="s">
        <v>173</v>
      </c>
      <c r="G142" s="26" t="s">
        <v>1561</v>
      </c>
      <c r="H142" s="26" t="s">
        <v>1562</v>
      </c>
      <c r="I142" s="26" t="s">
        <v>1563</v>
      </c>
      <c r="J142" s="26" t="s">
        <v>1557</v>
      </c>
      <c r="K142" s="26">
        <v>5.037102474E9</v>
      </c>
      <c r="L142" s="28" t="s">
        <v>1564</v>
      </c>
      <c r="M142" s="28" t="s">
        <v>1546</v>
      </c>
      <c r="N142" s="28" t="s">
        <v>1530</v>
      </c>
      <c r="O142" s="41" t="s">
        <v>738</v>
      </c>
      <c r="P142" s="26" t="s">
        <v>599</v>
      </c>
      <c r="Q142" s="28" t="s">
        <v>1565</v>
      </c>
      <c r="R142" s="28" t="s">
        <v>1566</v>
      </c>
      <c r="S142" s="28" t="s">
        <v>156</v>
      </c>
      <c r="T142" s="28" t="s">
        <v>1567</v>
      </c>
      <c r="U142" s="28" t="s">
        <v>1568</v>
      </c>
      <c r="V142" s="26" t="s">
        <v>189</v>
      </c>
      <c r="W142" s="26">
        <v>2021.0</v>
      </c>
      <c r="X142" s="26" t="s">
        <v>141</v>
      </c>
      <c r="Y142" s="26" t="s">
        <v>141</v>
      </c>
      <c r="Z142" s="28" t="s">
        <v>141</v>
      </c>
      <c r="AA142" s="26" t="s">
        <v>127</v>
      </c>
      <c r="AB142" s="30">
        <v>2300.0</v>
      </c>
      <c r="AC142" s="30">
        <v>2300.0</v>
      </c>
      <c r="AD142" s="31" t="s">
        <v>127</v>
      </c>
      <c r="AE142" s="31" t="s">
        <v>127</v>
      </c>
      <c r="AF142" s="31">
        <v>2800.0</v>
      </c>
      <c r="AG142" s="31">
        <v>2800.0</v>
      </c>
      <c r="AH142" s="30" t="s">
        <v>127</v>
      </c>
      <c r="AI142" s="31" t="s">
        <v>127</v>
      </c>
      <c r="AJ142" s="31" t="s">
        <v>141</v>
      </c>
      <c r="AK142" s="31" t="s">
        <v>141</v>
      </c>
      <c r="AL142" s="31" t="s">
        <v>141</v>
      </c>
      <c r="AM142" s="26" t="s">
        <v>127</v>
      </c>
      <c r="AN142" s="26" t="s">
        <v>127</v>
      </c>
      <c r="AO142" s="26" t="s">
        <v>127</v>
      </c>
      <c r="AP142" s="31" t="s">
        <v>141</v>
      </c>
      <c r="AQ142" s="26" t="s">
        <v>127</v>
      </c>
      <c r="AR142" s="26" t="s">
        <v>127</v>
      </c>
      <c r="AS142" s="26" t="s">
        <v>127</v>
      </c>
      <c r="AT142" s="26" t="s">
        <v>161</v>
      </c>
      <c r="AU142" s="32" t="s">
        <v>263</v>
      </c>
      <c r="AV142" s="26" t="s">
        <v>1574</v>
      </c>
      <c r="AW142" s="28"/>
      <c r="AX142" s="28"/>
      <c r="AY142" s="28"/>
    </row>
    <row r="143" ht="15.75" customHeight="1">
      <c r="A143" s="26" t="s">
        <v>1575</v>
      </c>
      <c r="B143" s="26" t="s">
        <v>1576</v>
      </c>
      <c r="C143" s="26" t="s">
        <v>1577</v>
      </c>
      <c r="D143" s="28"/>
      <c r="E143" s="28"/>
      <c r="F143" s="26" t="s">
        <v>127</v>
      </c>
      <c r="G143" s="28"/>
      <c r="H143" s="26" t="s">
        <v>1578</v>
      </c>
      <c r="I143" s="26" t="s">
        <v>1579</v>
      </c>
      <c r="J143" s="26" t="s">
        <v>1576</v>
      </c>
      <c r="K143" s="28">
        <v>5.081361413E9</v>
      </c>
      <c r="L143" s="26" t="s">
        <v>1580</v>
      </c>
      <c r="M143" s="26" t="s">
        <v>1546</v>
      </c>
      <c r="N143" s="26" t="s">
        <v>1530</v>
      </c>
      <c r="O143" s="41" t="s">
        <v>738</v>
      </c>
      <c r="P143" s="26" t="s">
        <v>599</v>
      </c>
      <c r="Q143" s="26" t="s">
        <v>1581</v>
      </c>
      <c r="R143" s="26" t="s">
        <v>1582</v>
      </c>
      <c r="S143" s="26" t="s">
        <v>137</v>
      </c>
      <c r="T143" s="26" t="s">
        <v>1583</v>
      </c>
      <c r="U143" s="26" t="s">
        <v>1584</v>
      </c>
      <c r="V143" s="26" t="s">
        <v>189</v>
      </c>
      <c r="W143" s="34">
        <v>43831.0</v>
      </c>
      <c r="X143" s="26" t="s">
        <v>141</v>
      </c>
      <c r="Y143" s="26" t="s">
        <v>141</v>
      </c>
      <c r="Z143" s="28" t="s">
        <v>141</v>
      </c>
      <c r="AA143" s="26" t="s">
        <v>127</v>
      </c>
      <c r="AB143" s="30">
        <v>4000.0</v>
      </c>
      <c r="AC143" s="31">
        <v>4000.0</v>
      </c>
      <c r="AD143" s="31" t="s">
        <v>127</v>
      </c>
      <c r="AE143" s="31" t="s">
        <v>127</v>
      </c>
      <c r="AF143" s="31">
        <v>5008.0</v>
      </c>
      <c r="AG143" s="31">
        <v>5008.0</v>
      </c>
      <c r="AH143" s="31" t="s">
        <v>141</v>
      </c>
      <c r="AI143" s="31" t="s">
        <v>141</v>
      </c>
      <c r="AJ143" s="31" t="s">
        <v>141</v>
      </c>
      <c r="AK143" s="31" t="s">
        <v>141</v>
      </c>
      <c r="AL143" s="31" t="s">
        <v>141</v>
      </c>
      <c r="AM143" s="26" t="s">
        <v>141</v>
      </c>
      <c r="AN143" s="26" t="s">
        <v>141</v>
      </c>
      <c r="AO143" s="26" t="s">
        <v>141</v>
      </c>
      <c r="AP143" s="31" t="s">
        <v>141</v>
      </c>
      <c r="AQ143" s="26" t="s">
        <v>127</v>
      </c>
      <c r="AR143" s="26" t="s">
        <v>127</v>
      </c>
      <c r="AS143" s="26" t="s">
        <v>127</v>
      </c>
      <c r="AT143" s="26" t="s">
        <v>161</v>
      </c>
      <c r="AU143" s="26" t="s">
        <v>263</v>
      </c>
      <c r="AV143" s="26" t="s">
        <v>1585</v>
      </c>
      <c r="AW143" s="28"/>
      <c r="AX143" s="28"/>
      <c r="AY143" s="28"/>
    </row>
    <row r="144" ht="15.75" customHeight="1">
      <c r="A144" s="26" t="s">
        <v>1586</v>
      </c>
      <c r="B144" s="26" t="s">
        <v>1587</v>
      </c>
      <c r="C144" s="28" t="s">
        <v>1588</v>
      </c>
      <c r="D144" s="28" t="s">
        <v>1589</v>
      </c>
      <c r="E144" s="28" t="s">
        <v>1590</v>
      </c>
      <c r="F144" s="26" t="s">
        <v>127</v>
      </c>
      <c r="G144" s="28"/>
      <c r="H144" s="26" t="s">
        <v>1591</v>
      </c>
      <c r="I144" s="26" t="s">
        <v>1592</v>
      </c>
      <c r="J144" s="26" t="s">
        <v>1587</v>
      </c>
      <c r="K144" s="26" t="s">
        <v>1593</v>
      </c>
      <c r="L144" s="28" t="s">
        <v>1594</v>
      </c>
      <c r="M144" s="28" t="s">
        <v>1595</v>
      </c>
      <c r="N144" s="28" t="s">
        <v>1530</v>
      </c>
      <c r="O144" s="41" t="s">
        <v>738</v>
      </c>
      <c r="P144" s="26" t="s">
        <v>599</v>
      </c>
      <c r="Q144" s="28" t="s">
        <v>1596</v>
      </c>
      <c r="R144" s="28" t="s">
        <v>1597</v>
      </c>
      <c r="S144" s="28" t="s">
        <v>156</v>
      </c>
      <c r="T144" s="28" t="s">
        <v>1598</v>
      </c>
      <c r="U144" s="28" t="s">
        <v>1599</v>
      </c>
      <c r="V144" s="28" t="s">
        <v>158</v>
      </c>
      <c r="W144" s="26" t="s">
        <v>141</v>
      </c>
      <c r="X144" s="26" t="s">
        <v>141</v>
      </c>
      <c r="Y144" s="28">
        <v>2003.0</v>
      </c>
      <c r="Z144" s="28">
        <v>20.0</v>
      </c>
      <c r="AA144" s="26">
        <v>2024.0</v>
      </c>
      <c r="AB144" s="30">
        <v>2600.0</v>
      </c>
      <c r="AC144" s="31">
        <v>2600.0</v>
      </c>
      <c r="AD144" s="31" t="s">
        <v>127</v>
      </c>
      <c r="AE144" s="31" t="s">
        <v>127</v>
      </c>
      <c r="AF144" s="31">
        <v>1660.0</v>
      </c>
      <c r="AG144" s="31">
        <v>1660.0</v>
      </c>
      <c r="AH144" s="30" t="s">
        <v>127</v>
      </c>
      <c r="AI144" s="31" t="s">
        <v>127</v>
      </c>
      <c r="AJ144" s="31" t="s">
        <v>141</v>
      </c>
      <c r="AK144" s="31" t="s">
        <v>141</v>
      </c>
      <c r="AL144" s="31" t="s">
        <v>141</v>
      </c>
      <c r="AM144" s="26" t="s">
        <v>140</v>
      </c>
      <c r="AN144" s="28" t="s">
        <v>1600</v>
      </c>
      <c r="AO144" s="26" t="s">
        <v>246</v>
      </c>
      <c r="AP144" s="31">
        <v>1986.0</v>
      </c>
      <c r="AQ144" s="26" t="s">
        <v>141</v>
      </c>
      <c r="AR144" s="26" t="s">
        <v>141</v>
      </c>
      <c r="AS144" s="26" t="s">
        <v>127</v>
      </c>
      <c r="AT144" s="26" t="s">
        <v>161</v>
      </c>
      <c r="AU144" s="32" t="s">
        <v>263</v>
      </c>
      <c r="AV144" s="26" t="s">
        <v>1048</v>
      </c>
      <c r="AW144" s="28"/>
      <c r="AX144" s="28"/>
      <c r="AY144" s="28"/>
    </row>
    <row r="145" ht="15.75" customHeight="1">
      <c r="A145" s="26" t="s">
        <v>1601</v>
      </c>
      <c r="B145" s="26" t="s">
        <v>1602</v>
      </c>
      <c r="C145" s="28" t="s">
        <v>1588</v>
      </c>
      <c r="D145" s="28" t="s">
        <v>1589</v>
      </c>
      <c r="E145" s="28" t="s">
        <v>1590</v>
      </c>
      <c r="F145" s="26" t="s">
        <v>127</v>
      </c>
      <c r="G145" s="28"/>
      <c r="H145" s="26" t="s">
        <v>1591</v>
      </c>
      <c r="I145" s="26" t="s">
        <v>1592</v>
      </c>
      <c r="J145" s="26" t="s">
        <v>1587</v>
      </c>
      <c r="K145" s="26" t="s">
        <v>1593</v>
      </c>
      <c r="L145" s="28" t="s">
        <v>1594</v>
      </c>
      <c r="M145" s="28" t="s">
        <v>1595</v>
      </c>
      <c r="N145" s="28" t="s">
        <v>1530</v>
      </c>
      <c r="O145" s="41" t="s">
        <v>738</v>
      </c>
      <c r="P145" s="26" t="s">
        <v>599</v>
      </c>
      <c r="Q145" s="28" t="s">
        <v>1596</v>
      </c>
      <c r="R145" s="28" t="s">
        <v>1597</v>
      </c>
      <c r="S145" s="28" t="s">
        <v>156</v>
      </c>
      <c r="T145" s="28" t="s">
        <v>1598</v>
      </c>
      <c r="U145" s="28" t="s">
        <v>1599</v>
      </c>
      <c r="V145" s="26" t="s">
        <v>189</v>
      </c>
      <c r="W145" s="48">
        <v>44927.0</v>
      </c>
      <c r="X145" s="26" t="s">
        <v>141</v>
      </c>
      <c r="Y145" s="28">
        <v>2025.0</v>
      </c>
      <c r="Z145" s="28">
        <v>-2.0</v>
      </c>
      <c r="AA145" s="26" t="s">
        <v>127</v>
      </c>
      <c r="AB145" s="30" t="s">
        <v>127</v>
      </c>
      <c r="AC145" s="31" t="s">
        <v>127</v>
      </c>
      <c r="AD145" s="31" t="s">
        <v>127</v>
      </c>
      <c r="AE145" s="31" t="s">
        <v>127</v>
      </c>
      <c r="AF145" s="31">
        <v>1743.0</v>
      </c>
      <c r="AG145" s="31">
        <v>1743.0</v>
      </c>
      <c r="AH145" s="30" t="s">
        <v>127</v>
      </c>
      <c r="AI145" s="31" t="s">
        <v>127</v>
      </c>
      <c r="AJ145" s="31" t="s">
        <v>141</v>
      </c>
      <c r="AK145" s="31" t="s">
        <v>141</v>
      </c>
      <c r="AL145" s="31" t="s">
        <v>141</v>
      </c>
      <c r="AM145" s="26" t="s">
        <v>127</v>
      </c>
      <c r="AN145" s="28" t="s">
        <v>127</v>
      </c>
      <c r="AO145" s="26" t="s">
        <v>127</v>
      </c>
      <c r="AP145" s="31" t="s">
        <v>141</v>
      </c>
      <c r="AQ145" s="26" t="s">
        <v>127</v>
      </c>
      <c r="AR145" s="26" t="s">
        <v>127</v>
      </c>
      <c r="AS145" s="26" t="s">
        <v>127</v>
      </c>
      <c r="AT145" s="26" t="s">
        <v>974</v>
      </c>
      <c r="AU145" s="32" t="s">
        <v>25</v>
      </c>
      <c r="AV145" s="26" t="s">
        <v>141</v>
      </c>
      <c r="AW145" s="28"/>
      <c r="AX145" s="28"/>
      <c r="AY145" s="28"/>
    </row>
    <row r="146" ht="15.75" customHeight="1">
      <c r="A146" s="26" t="s">
        <v>1603</v>
      </c>
      <c r="B146" s="26" t="s">
        <v>1604</v>
      </c>
      <c r="C146" s="26" t="s">
        <v>1605</v>
      </c>
      <c r="D146" s="28"/>
      <c r="E146" s="28"/>
      <c r="F146" s="26" t="s">
        <v>127</v>
      </c>
      <c r="G146" s="28"/>
      <c r="H146" s="26" t="s">
        <v>1606</v>
      </c>
      <c r="I146" s="26" t="s">
        <v>1607</v>
      </c>
      <c r="J146" s="26" t="s">
        <v>1604</v>
      </c>
      <c r="K146" s="26" t="s">
        <v>1608</v>
      </c>
      <c r="L146" s="28" t="s">
        <v>1594</v>
      </c>
      <c r="M146" s="26" t="s">
        <v>1595</v>
      </c>
      <c r="N146" s="26" t="s">
        <v>1530</v>
      </c>
      <c r="O146" s="41" t="s">
        <v>738</v>
      </c>
      <c r="P146" s="26" t="s">
        <v>599</v>
      </c>
      <c r="Q146" s="28" t="s">
        <v>1596</v>
      </c>
      <c r="R146" s="26" t="s">
        <v>1609</v>
      </c>
      <c r="S146" s="28" t="s">
        <v>156</v>
      </c>
      <c r="T146" s="26" t="s">
        <v>1610</v>
      </c>
      <c r="U146" s="26" t="s">
        <v>1611</v>
      </c>
      <c r="V146" s="26" t="s">
        <v>158</v>
      </c>
      <c r="W146" s="26" t="s">
        <v>141</v>
      </c>
      <c r="X146" s="26" t="s">
        <v>141</v>
      </c>
      <c r="Y146" s="26">
        <v>2018.0</v>
      </c>
      <c r="Z146" s="28">
        <v>5.0</v>
      </c>
      <c r="AA146" s="26" t="s">
        <v>127</v>
      </c>
      <c r="AB146" s="30">
        <v>1200.0</v>
      </c>
      <c r="AC146" s="31" t="s">
        <v>127</v>
      </c>
      <c r="AD146" s="31">
        <v>1200.0</v>
      </c>
      <c r="AE146" s="31" t="s">
        <v>127</v>
      </c>
      <c r="AF146" s="31" t="s">
        <v>127</v>
      </c>
      <c r="AG146" s="31" t="s">
        <v>127</v>
      </c>
      <c r="AH146" s="31" t="s">
        <v>127</v>
      </c>
      <c r="AI146" s="31" t="s">
        <v>127</v>
      </c>
      <c r="AJ146" s="31" t="s">
        <v>127</v>
      </c>
      <c r="AK146" s="31" t="s">
        <v>127</v>
      </c>
      <c r="AL146" s="31" t="s">
        <v>127</v>
      </c>
      <c r="AM146" s="26" t="s">
        <v>141</v>
      </c>
      <c r="AN146" s="26" t="s">
        <v>141</v>
      </c>
      <c r="AO146" s="26" t="s">
        <v>141</v>
      </c>
      <c r="AP146" s="31" t="s">
        <v>141</v>
      </c>
      <c r="AQ146" s="26" t="s">
        <v>127</v>
      </c>
      <c r="AR146" s="26" t="s">
        <v>127</v>
      </c>
      <c r="AS146" s="26" t="s">
        <v>127</v>
      </c>
      <c r="AT146" s="32" t="s">
        <v>142</v>
      </c>
      <c r="AU146" s="32" t="s">
        <v>31</v>
      </c>
      <c r="AV146" s="26" t="s">
        <v>1612</v>
      </c>
      <c r="AW146" s="28"/>
      <c r="AX146" s="28"/>
      <c r="AY146" s="28"/>
    </row>
    <row r="147" ht="15.75" customHeight="1">
      <c r="A147" s="26" t="s">
        <v>1613</v>
      </c>
      <c r="B147" s="26" t="s">
        <v>1614</v>
      </c>
      <c r="C147" s="32" t="s">
        <v>1615</v>
      </c>
      <c r="D147" s="28"/>
      <c r="E147" s="28"/>
      <c r="F147" s="26" t="s">
        <v>127</v>
      </c>
      <c r="G147" s="28"/>
      <c r="H147" s="26" t="s">
        <v>1616</v>
      </c>
      <c r="I147" s="26" t="s">
        <v>1617</v>
      </c>
      <c r="J147" s="26" t="s">
        <v>1614</v>
      </c>
      <c r="K147" s="26" t="s">
        <v>1618</v>
      </c>
      <c r="L147" s="26" t="s">
        <v>1619</v>
      </c>
      <c r="M147" s="26" t="s">
        <v>1620</v>
      </c>
      <c r="N147" s="26" t="s">
        <v>1530</v>
      </c>
      <c r="O147" s="41" t="s">
        <v>738</v>
      </c>
      <c r="P147" s="26" t="s">
        <v>599</v>
      </c>
      <c r="Q147" s="26" t="s">
        <v>1621</v>
      </c>
      <c r="R147" s="26" t="s">
        <v>1622</v>
      </c>
      <c r="S147" s="28" t="s">
        <v>156</v>
      </c>
      <c r="T147" s="26" t="s">
        <v>1623</v>
      </c>
      <c r="U147" s="26" t="s">
        <v>1624</v>
      </c>
      <c r="V147" s="26" t="s">
        <v>158</v>
      </c>
      <c r="W147" s="26" t="s">
        <v>141</v>
      </c>
      <c r="X147" s="26" t="s">
        <v>141</v>
      </c>
      <c r="Y147" s="26">
        <v>1997.0</v>
      </c>
      <c r="Z147" s="28">
        <v>26.0</v>
      </c>
      <c r="AA147" s="26" t="s">
        <v>127</v>
      </c>
      <c r="AB147" s="30">
        <v>1200.0</v>
      </c>
      <c r="AC147" s="31" t="s">
        <v>127</v>
      </c>
      <c r="AD147" s="31">
        <v>1200.0</v>
      </c>
      <c r="AE147" s="31" t="s">
        <v>127</v>
      </c>
      <c r="AF147" s="31" t="s">
        <v>127</v>
      </c>
      <c r="AG147" s="31" t="s">
        <v>127</v>
      </c>
      <c r="AH147" s="31" t="s">
        <v>127</v>
      </c>
      <c r="AI147" s="31" t="s">
        <v>127</v>
      </c>
      <c r="AJ147" s="31" t="s">
        <v>127</v>
      </c>
      <c r="AK147" s="31" t="s">
        <v>127</v>
      </c>
      <c r="AL147" s="31" t="s">
        <v>127</v>
      </c>
      <c r="AM147" s="26" t="s">
        <v>140</v>
      </c>
      <c r="AN147" s="26" t="s">
        <v>1625</v>
      </c>
      <c r="AO147" s="26" t="s">
        <v>845</v>
      </c>
      <c r="AP147" s="31">
        <v>356.0</v>
      </c>
      <c r="AQ147" s="26" t="s">
        <v>141</v>
      </c>
      <c r="AR147" s="26" t="s">
        <v>141</v>
      </c>
      <c r="AS147" s="26" t="s">
        <v>127</v>
      </c>
      <c r="AT147" s="32" t="s">
        <v>142</v>
      </c>
      <c r="AU147" s="32" t="s">
        <v>31</v>
      </c>
      <c r="AV147" s="26" t="s">
        <v>1187</v>
      </c>
      <c r="AW147" s="28"/>
      <c r="AX147" s="28"/>
      <c r="AY147" s="28"/>
    </row>
    <row r="148" ht="15.75" customHeight="1">
      <c r="A148" s="26" t="s">
        <v>1626</v>
      </c>
      <c r="B148" s="26" t="s">
        <v>1627</v>
      </c>
      <c r="C148" s="26" t="s">
        <v>1628</v>
      </c>
      <c r="D148" s="26" t="s">
        <v>1629</v>
      </c>
      <c r="E148" s="26" t="s">
        <v>1630</v>
      </c>
      <c r="F148" s="26" t="s">
        <v>127</v>
      </c>
      <c r="G148" s="28"/>
      <c r="H148" s="26" t="s">
        <v>1616</v>
      </c>
      <c r="I148" s="26" t="s">
        <v>1617</v>
      </c>
      <c r="J148" s="26" t="s">
        <v>1627</v>
      </c>
      <c r="K148" s="26" t="s">
        <v>1631</v>
      </c>
      <c r="L148" s="26" t="s">
        <v>1632</v>
      </c>
      <c r="M148" s="26" t="s">
        <v>1633</v>
      </c>
      <c r="N148" s="26" t="s">
        <v>1530</v>
      </c>
      <c r="O148" s="41" t="s">
        <v>738</v>
      </c>
      <c r="P148" s="26" t="s">
        <v>599</v>
      </c>
      <c r="Q148" s="26" t="s">
        <v>1634</v>
      </c>
      <c r="R148" s="26" t="s">
        <v>1635</v>
      </c>
      <c r="S148" s="28" t="s">
        <v>156</v>
      </c>
      <c r="T148" s="26" t="s">
        <v>1636</v>
      </c>
      <c r="U148" s="26" t="s">
        <v>1637</v>
      </c>
      <c r="V148" s="26" t="s">
        <v>158</v>
      </c>
      <c r="W148" s="26" t="s">
        <v>141</v>
      </c>
      <c r="X148" s="26" t="s">
        <v>141</v>
      </c>
      <c r="Y148" s="26">
        <v>1993.0</v>
      </c>
      <c r="Z148" s="28">
        <v>30.0</v>
      </c>
      <c r="AA148" s="26" t="s">
        <v>127</v>
      </c>
      <c r="AB148" s="30">
        <v>2000.0</v>
      </c>
      <c r="AC148" s="31" t="s">
        <v>127</v>
      </c>
      <c r="AD148" s="31">
        <v>2000.0</v>
      </c>
      <c r="AE148" s="31" t="s">
        <v>127</v>
      </c>
      <c r="AF148" s="31" t="s">
        <v>127</v>
      </c>
      <c r="AG148" s="31" t="s">
        <v>127</v>
      </c>
      <c r="AH148" s="31" t="s">
        <v>127</v>
      </c>
      <c r="AI148" s="31" t="s">
        <v>127</v>
      </c>
      <c r="AJ148" s="31" t="s">
        <v>127</v>
      </c>
      <c r="AK148" s="31" t="s">
        <v>127</v>
      </c>
      <c r="AL148" s="31" t="s">
        <v>127</v>
      </c>
      <c r="AM148" s="26" t="s">
        <v>140</v>
      </c>
      <c r="AN148" s="26" t="s">
        <v>1638</v>
      </c>
      <c r="AO148" s="26" t="s">
        <v>845</v>
      </c>
      <c r="AP148" s="31">
        <v>356.0</v>
      </c>
      <c r="AQ148" s="26">
        <v>2020.0</v>
      </c>
      <c r="AR148" s="26" t="s">
        <v>127</v>
      </c>
      <c r="AS148" s="26" t="s">
        <v>127</v>
      </c>
      <c r="AT148" s="32" t="s">
        <v>142</v>
      </c>
      <c r="AU148" s="32" t="s">
        <v>31</v>
      </c>
      <c r="AV148" s="26" t="s">
        <v>1639</v>
      </c>
      <c r="AW148" s="28"/>
      <c r="AX148" s="28"/>
      <c r="AY148" s="28"/>
    </row>
    <row r="149" ht="15.75" customHeight="1">
      <c r="A149" s="26" t="s">
        <v>1640</v>
      </c>
      <c r="B149" s="26" t="s">
        <v>1641</v>
      </c>
      <c r="C149" s="26" t="s">
        <v>1642</v>
      </c>
      <c r="D149" s="28"/>
      <c r="E149" s="28"/>
      <c r="F149" s="26" t="s">
        <v>127</v>
      </c>
      <c r="G149" s="28"/>
      <c r="H149" s="26" t="s">
        <v>1643</v>
      </c>
      <c r="I149" s="26" t="s">
        <v>1644</v>
      </c>
      <c r="J149" s="26" t="s">
        <v>1641</v>
      </c>
      <c r="K149" s="26" t="s">
        <v>1645</v>
      </c>
      <c r="L149" s="26" t="s">
        <v>1646</v>
      </c>
      <c r="M149" s="26" t="s">
        <v>1633</v>
      </c>
      <c r="N149" s="26" t="s">
        <v>1530</v>
      </c>
      <c r="O149" s="41" t="s">
        <v>738</v>
      </c>
      <c r="P149" s="26" t="s">
        <v>599</v>
      </c>
      <c r="Q149" s="26" t="s">
        <v>1647</v>
      </c>
      <c r="R149" s="26" t="s">
        <v>1648</v>
      </c>
      <c r="S149" s="28" t="s">
        <v>156</v>
      </c>
      <c r="T149" s="26" t="s">
        <v>1649</v>
      </c>
      <c r="U149" s="26" t="s">
        <v>1650</v>
      </c>
      <c r="V149" s="26" t="s">
        <v>158</v>
      </c>
      <c r="W149" s="26" t="s">
        <v>141</v>
      </c>
      <c r="X149" s="26" t="s">
        <v>141</v>
      </c>
      <c r="Y149" s="26">
        <v>2000.0</v>
      </c>
      <c r="Z149" s="28">
        <v>23.0</v>
      </c>
      <c r="AA149" s="26" t="s">
        <v>127</v>
      </c>
      <c r="AB149" s="30">
        <v>1000.0</v>
      </c>
      <c r="AC149" s="31" t="s">
        <v>127</v>
      </c>
      <c r="AD149" s="31">
        <v>1000.0</v>
      </c>
      <c r="AE149" s="31" t="s">
        <v>127</v>
      </c>
      <c r="AF149" s="31" t="s">
        <v>127</v>
      </c>
      <c r="AG149" s="31" t="s">
        <v>127</v>
      </c>
      <c r="AH149" s="31" t="s">
        <v>127</v>
      </c>
      <c r="AI149" s="31" t="s">
        <v>127</v>
      </c>
      <c r="AJ149" s="31" t="s">
        <v>127</v>
      </c>
      <c r="AK149" s="31" t="s">
        <v>127</v>
      </c>
      <c r="AL149" s="31" t="s">
        <v>127</v>
      </c>
      <c r="AM149" s="26" t="s">
        <v>141</v>
      </c>
      <c r="AN149" s="26" t="s">
        <v>141</v>
      </c>
      <c r="AO149" s="26" t="s">
        <v>141</v>
      </c>
      <c r="AP149" s="31">
        <v>459.0</v>
      </c>
      <c r="AQ149" s="26" t="s">
        <v>127</v>
      </c>
      <c r="AR149" s="26" t="s">
        <v>127</v>
      </c>
      <c r="AS149" s="26" t="s">
        <v>127</v>
      </c>
      <c r="AT149" s="26" t="s">
        <v>142</v>
      </c>
      <c r="AU149" s="26" t="s">
        <v>31</v>
      </c>
      <c r="AV149" s="31" t="s">
        <v>919</v>
      </c>
      <c r="AW149" s="28"/>
      <c r="AX149" s="28"/>
      <c r="AY149" s="28"/>
    </row>
    <row r="150" ht="15.75" customHeight="1">
      <c r="A150" s="26" t="s">
        <v>1651</v>
      </c>
      <c r="B150" s="26" t="s">
        <v>1652</v>
      </c>
      <c r="C150" s="26" t="s">
        <v>1653</v>
      </c>
      <c r="D150" s="28"/>
      <c r="E150" s="28"/>
      <c r="F150" s="26" t="s">
        <v>127</v>
      </c>
      <c r="G150" s="28"/>
      <c r="H150" s="26" t="s">
        <v>1654</v>
      </c>
      <c r="I150" s="26" t="s">
        <v>1655</v>
      </c>
      <c r="J150" s="26" t="s">
        <v>1656</v>
      </c>
      <c r="K150" s="26" t="s">
        <v>1657</v>
      </c>
      <c r="L150" s="26" t="s">
        <v>1658</v>
      </c>
      <c r="M150" s="26" t="s">
        <v>1633</v>
      </c>
      <c r="N150" s="26" t="s">
        <v>1530</v>
      </c>
      <c r="O150" s="41" t="s">
        <v>738</v>
      </c>
      <c r="P150" s="26" t="s">
        <v>599</v>
      </c>
      <c r="Q150" s="26" t="s">
        <v>1659</v>
      </c>
      <c r="R150" s="26" t="s">
        <v>1660</v>
      </c>
      <c r="S150" s="28" t="s">
        <v>156</v>
      </c>
      <c r="T150" s="26" t="s">
        <v>1661</v>
      </c>
      <c r="U150" s="26" t="s">
        <v>1662</v>
      </c>
      <c r="V150" s="26" t="s">
        <v>158</v>
      </c>
      <c r="W150" s="26" t="s">
        <v>141</v>
      </c>
      <c r="X150" s="26" t="s">
        <v>141</v>
      </c>
      <c r="Y150" s="26">
        <v>2002.0</v>
      </c>
      <c r="Z150" s="28">
        <v>21.0</v>
      </c>
      <c r="AA150" s="26" t="s">
        <v>127</v>
      </c>
      <c r="AB150" s="30">
        <v>1725.0</v>
      </c>
      <c r="AC150" s="31" t="s">
        <v>127</v>
      </c>
      <c r="AD150" s="31">
        <v>1725.0</v>
      </c>
      <c r="AE150" s="31" t="s">
        <v>127</v>
      </c>
      <c r="AF150" s="31" t="s">
        <v>127</v>
      </c>
      <c r="AG150" s="31" t="s">
        <v>127</v>
      </c>
      <c r="AH150" s="31" t="s">
        <v>127</v>
      </c>
      <c r="AI150" s="31" t="s">
        <v>127</v>
      </c>
      <c r="AJ150" s="31" t="s">
        <v>127</v>
      </c>
      <c r="AK150" s="31" t="s">
        <v>127</v>
      </c>
      <c r="AL150" s="31" t="s">
        <v>127</v>
      </c>
      <c r="AM150" s="26" t="s">
        <v>141</v>
      </c>
      <c r="AN150" s="26" t="s">
        <v>141</v>
      </c>
      <c r="AO150" s="26" t="s">
        <v>246</v>
      </c>
      <c r="AP150" s="31">
        <v>1300.0</v>
      </c>
      <c r="AQ150" s="26" t="s">
        <v>327</v>
      </c>
      <c r="AR150" s="26" t="s">
        <v>127</v>
      </c>
      <c r="AS150" s="26" t="s">
        <v>127</v>
      </c>
      <c r="AT150" s="26" t="s">
        <v>142</v>
      </c>
      <c r="AU150" s="26" t="s">
        <v>31</v>
      </c>
      <c r="AV150" s="31" t="s">
        <v>1663</v>
      </c>
      <c r="AW150" s="28"/>
      <c r="AX150" s="28"/>
      <c r="AY150" s="28"/>
    </row>
    <row r="151" ht="15.75" customHeight="1">
      <c r="A151" s="26" t="s">
        <v>1664</v>
      </c>
      <c r="B151" s="26" t="s">
        <v>1665</v>
      </c>
      <c r="C151" s="26" t="s">
        <v>1666</v>
      </c>
      <c r="D151" s="28" t="s">
        <v>1667</v>
      </c>
      <c r="E151" s="26" t="s">
        <v>1668</v>
      </c>
      <c r="F151" s="26" t="s">
        <v>127</v>
      </c>
      <c r="G151" s="28"/>
      <c r="H151" s="26" t="s">
        <v>1669</v>
      </c>
      <c r="I151" s="26" t="s">
        <v>1670</v>
      </c>
      <c r="J151" s="26" t="s">
        <v>1665</v>
      </c>
      <c r="K151" s="26" t="s">
        <v>1671</v>
      </c>
      <c r="L151" s="26" t="s">
        <v>1646</v>
      </c>
      <c r="M151" s="26" t="s">
        <v>1633</v>
      </c>
      <c r="N151" s="26" t="s">
        <v>1530</v>
      </c>
      <c r="O151" s="41" t="s">
        <v>738</v>
      </c>
      <c r="P151" s="26" t="s">
        <v>599</v>
      </c>
      <c r="Q151" s="26" t="s">
        <v>1647</v>
      </c>
      <c r="R151" s="26" t="s">
        <v>1672</v>
      </c>
      <c r="S151" s="28" t="s">
        <v>156</v>
      </c>
      <c r="T151" s="26" t="s">
        <v>1673</v>
      </c>
      <c r="U151" s="26" t="s">
        <v>1674</v>
      </c>
      <c r="V151" s="26" t="s">
        <v>158</v>
      </c>
      <c r="W151" s="26" t="s">
        <v>141</v>
      </c>
      <c r="X151" s="26" t="s">
        <v>141</v>
      </c>
      <c r="Y151" s="26">
        <v>2016.0</v>
      </c>
      <c r="Z151" s="28">
        <v>7.0</v>
      </c>
      <c r="AA151" s="26" t="s">
        <v>127</v>
      </c>
      <c r="AB151" s="30">
        <v>780.0</v>
      </c>
      <c r="AC151" s="31" t="s">
        <v>127</v>
      </c>
      <c r="AD151" s="31">
        <v>780.0</v>
      </c>
      <c r="AE151" s="31" t="s">
        <v>127</v>
      </c>
      <c r="AF151" s="31" t="s">
        <v>127</v>
      </c>
      <c r="AG151" s="31" t="s">
        <v>127</v>
      </c>
      <c r="AH151" s="31" t="s">
        <v>127</v>
      </c>
      <c r="AI151" s="31" t="s">
        <v>127</v>
      </c>
      <c r="AJ151" s="31" t="s">
        <v>127</v>
      </c>
      <c r="AK151" s="31" t="s">
        <v>127</v>
      </c>
      <c r="AL151" s="31" t="s">
        <v>127</v>
      </c>
      <c r="AM151" s="26" t="s">
        <v>141</v>
      </c>
      <c r="AN151" s="26" t="s">
        <v>141</v>
      </c>
      <c r="AO151" s="26" t="s">
        <v>141</v>
      </c>
      <c r="AP151" s="31" t="s">
        <v>141</v>
      </c>
      <c r="AQ151" s="26" t="s">
        <v>127</v>
      </c>
      <c r="AR151" s="26" t="s">
        <v>127</v>
      </c>
      <c r="AS151" s="26" t="s">
        <v>127</v>
      </c>
      <c r="AT151" s="26" t="s">
        <v>142</v>
      </c>
      <c r="AU151" s="26" t="s">
        <v>31</v>
      </c>
      <c r="AV151" s="31" t="s">
        <v>1675</v>
      </c>
      <c r="AW151" s="28"/>
      <c r="AX151" s="28"/>
      <c r="AY151" s="28"/>
    </row>
    <row r="152" ht="15.75" customHeight="1">
      <c r="A152" s="26" t="s">
        <v>1676</v>
      </c>
      <c r="B152" s="26" t="s">
        <v>1677</v>
      </c>
      <c r="C152" s="26" t="s">
        <v>1678</v>
      </c>
      <c r="D152" s="28"/>
      <c r="E152" s="28"/>
      <c r="F152" s="26" t="s">
        <v>127</v>
      </c>
      <c r="G152" s="28"/>
      <c r="H152" s="26" t="s">
        <v>1679</v>
      </c>
      <c r="I152" s="26" t="s">
        <v>1680</v>
      </c>
      <c r="J152" s="26" t="s">
        <v>1677</v>
      </c>
      <c r="K152" s="26" t="s">
        <v>1681</v>
      </c>
      <c r="L152" s="26" t="s">
        <v>1646</v>
      </c>
      <c r="M152" s="26" t="s">
        <v>1633</v>
      </c>
      <c r="N152" s="26" t="s">
        <v>1530</v>
      </c>
      <c r="O152" s="41" t="s">
        <v>738</v>
      </c>
      <c r="P152" s="26" t="s">
        <v>599</v>
      </c>
      <c r="Q152" s="26" t="s">
        <v>1647</v>
      </c>
      <c r="R152" s="26" t="s">
        <v>1682</v>
      </c>
      <c r="S152" s="28" t="s">
        <v>156</v>
      </c>
      <c r="T152" s="26" t="s">
        <v>1683</v>
      </c>
      <c r="U152" s="26" t="s">
        <v>1684</v>
      </c>
      <c r="V152" s="26" t="s">
        <v>158</v>
      </c>
      <c r="W152" s="26" t="s">
        <v>141</v>
      </c>
      <c r="X152" s="26" t="s">
        <v>141</v>
      </c>
      <c r="Y152" s="26">
        <v>2004.0</v>
      </c>
      <c r="Z152" s="28">
        <v>19.0</v>
      </c>
      <c r="AA152" s="26" t="s">
        <v>127</v>
      </c>
      <c r="AB152" s="30">
        <v>1150.0</v>
      </c>
      <c r="AC152" s="31" t="s">
        <v>127</v>
      </c>
      <c r="AD152" s="31">
        <v>1150.0</v>
      </c>
      <c r="AE152" s="31" t="s">
        <v>127</v>
      </c>
      <c r="AF152" s="31" t="s">
        <v>127</v>
      </c>
      <c r="AG152" s="31" t="s">
        <v>127</v>
      </c>
      <c r="AH152" s="31" t="s">
        <v>127</v>
      </c>
      <c r="AI152" s="31" t="s">
        <v>127</v>
      </c>
      <c r="AJ152" s="31" t="s">
        <v>127</v>
      </c>
      <c r="AK152" s="31" t="s">
        <v>127</v>
      </c>
      <c r="AL152" s="31" t="s">
        <v>127</v>
      </c>
      <c r="AM152" s="26" t="s">
        <v>140</v>
      </c>
      <c r="AN152" s="26" t="s">
        <v>1685</v>
      </c>
      <c r="AO152" s="26" t="s">
        <v>141</v>
      </c>
      <c r="AP152" s="31">
        <v>600.0</v>
      </c>
      <c r="AQ152" s="26" t="s">
        <v>327</v>
      </c>
      <c r="AR152" s="26" t="s">
        <v>127</v>
      </c>
      <c r="AS152" s="26" t="s">
        <v>127</v>
      </c>
      <c r="AT152" s="26" t="s">
        <v>142</v>
      </c>
      <c r="AU152" s="26" t="s">
        <v>31</v>
      </c>
      <c r="AV152" s="31" t="s">
        <v>1415</v>
      </c>
      <c r="AW152" s="28"/>
      <c r="AX152" s="28"/>
      <c r="AY152" s="28"/>
    </row>
    <row r="153" ht="15.75" customHeight="1">
      <c r="A153" s="26" t="s">
        <v>1686</v>
      </c>
      <c r="B153" s="26" t="s">
        <v>1687</v>
      </c>
      <c r="C153" s="26" t="s">
        <v>1688</v>
      </c>
      <c r="D153" s="28" t="s">
        <v>1689</v>
      </c>
      <c r="E153" s="28" t="s">
        <v>1690</v>
      </c>
      <c r="F153" s="26" t="s">
        <v>173</v>
      </c>
      <c r="G153" s="26" t="s">
        <v>1691</v>
      </c>
      <c r="H153" s="26" t="s">
        <v>1692</v>
      </c>
      <c r="I153" s="26" t="s">
        <v>1693</v>
      </c>
      <c r="J153" s="26" t="s">
        <v>1694</v>
      </c>
      <c r="K153" s="26">
        <v>4.295864829E9</v>
      </c>
      <c r="L153" s="28" t="s">
        <v>1695</v>
      </c>
      <c r="M153" s="28" t="s">
        <v>1696</v>
      </c>
      <c r="N153" s="28" t="s">
        <v>1530</v>
      </c>
      <c r="O153" s="41" t="s">
        <v>738</v>
      </c>
      <c r="P153" s="26" t="s">
        <v>599</v>
      </c>
      <c r="Q153" s="28" t="s">
        <v>1697</v>
      </c>
      <c r="R153" s="28" t="s">
        <v>1698</v>
      </c>
      <c r="S153" s="28" t="s">
        <v>156</v>
      </c>
      <c r="T153" s="26" t="s">
        <v>1699</v>
      </c>
      <c r="U153" s="26" t="s">
        <v>1700</v>
      </c>
      <c r="V153" s="28" t="s">
        <v>158</v>
      </c>
      <c r="W153" s="26" t="s">
        <v>141</v>
      </c>
      <c r="X153" s="26" t="s">
        <v>141</v>
      </c>
      <c r="Y153" s="26">
        <v>2000.0</v>
      </c>
      <c r="Z153" s="28">
        <v>23.0</v>
      </c>
      <c r="AA153" s="26" t="s">
        <v>127</v>
      </c>
      <c r="AB153" s="30">
        <v>12500.0</v>
      </c>
      <c r="AC153" s="31">
        <v>12500.0</v>
      </c>
      <c r="AD153" s="31" t="s">
        <v>127</v>
      </c>
      <c r="AE153" s="31" t="s">
        <v>127</v>
      </c>
      <c r="AF153" s="31">
        <v>8840.0</v>
      </c>
      <c r="AG153" s="31">
        <v>8840.0</v>
      </c>
      <c r="AH153" s="30" t="s">
        <v>127</v>
      </c>
      <c r="AI153" s="31" t="s">
        <v>127</v>
      </c>
      <c r="AJ153" s="31" t="s">
        <v>141</v>
      </c>
      <c r="AK153" s="31" t="s">
        <v>141</v>
      </c>
      <c r="AL153" s="31" t="s">
        <v>141</v>
      </c>
      <c r="AM153" s="26" t="s">
        <v>140</v>
      </c>
      <c r="AN153" s="26" t="s">
        <v>1701</v>
      </c>
      <c r="AO153" s="26" t="s">
        <v>816</v>
      </c>
      <c r="AP153" s="31">
        <v>16179.0</v>
      </c>
      <c r="AQ153" s="26" t="s">
        <v>141</v>
      </c>
      <c r="AR153" s="26" t="s">
        <v>141</v>
      </c>
      <c r="AS153" s="26" t="s">
        <v>127</v>
      </c>
      <c r="AT153" s="26" t="s">
        <v>161</v>
      </c>
      <c r="AU153" s="32" t="s">
        <v>263</v>
      </c>
      <c r="AV153" s="26" t="s">
        <v>1702</v>
      </c>
      <c r="AW153" s="28"/>
      <c r="AX153" s="28"/>
      <c r="AY153" s="28"/>
    </row>
    <row r="154" ht="15.75" customHeight="1">
      <c r="A154" s="26" t="s">
        <v>1703</v>
      </c>
      <c r="B154" s="26" t="s">
        <v>1656</v>
      </c>
      <c r="C154" s="26" t="s">
        <v>1704</v>
      </c>
      <c r="D154" s="28"/>
      <c r="E154" s="28"/>
      <c r="F154" s="26" t="s">
        <v>127</v>
      </c>
      <c r="G154" s="28"/>
      <c r="H154" s="26" t="s">
        <v>1654</v>
      </c>
      <c r="I154" s="26" t="s">
        <v>1655</v>
      </c>
      <c r="J154" s="26" t="s">
        <v>1656</v>
      </c>
      <c r="K154" s="26" t="s">
        <v>1657</v>
      </c>
      <c r="L154" s="26" t="s">
        <v>1705</v>
      </c>
      <c r="M154" s="26" t="s">
        <v>1706</v>
      </c>
      <c r="N154" s="26" t="s">
        <v>1530</v>
      </c>
      <c r="O154" s="41" t="s">
        <v>738</v>
      </c>
      <c r="P154" s="26" t="s">
        <v>599</v>
      </c>
      <c r="Q154" s="26" t="s">
        <v>1707</v>
      </c>
      <c r="R154" s="26" t="s">
        <v>1708</v>
      </c>
      <c r="S154" s="28" t="s">
        <v>156</v>
      </c>
      <c r="T154" s="26" t="s">
        <v>1709</v>
      </c>
      <c r="U154" s="26" t="s">
        <v>1710</v>
      </c>
      <c r="V154" s="26" t="s">
        <v>158</v>
      </c>
      <c r="W154" s="26" t="s">
        <v>141</v>
      </c>
      <c r="X154" s="26" t="s">
        <v>141</v>
      </c>
      <c r="Y154" s="26">
        <v>2015.0</v>
      </c>
      <c r="Z154" s="28">
        <v>8.0</v>
      </c>
      <c r="AA154" s="26" t="s">
        <v>127</v>
      </c>
      <c r="AB154" s="30" t="s">
        <v>127</v>
      </c>
      <c r="AC154" s="31" t="s">
        <v>127</v>
      </c>
      <c r="AD154" s="31" t="s">
        <v>127</v>
      </c>
      <c r="AE154" s="31" t="s">
        <v>127</v>
      </c>
      <c r="AF154" s="31">
        <v>550.0</v>
      </c>
      <c r="AG154" s="31">
        <v>550.0</v>
      </c>
      <c r="AH154" s="31" t="s">
        <v>141</v>
      </c>
      <c r="AI154" s="31" t="s">
        <v>141</v>
      </c>
      <c r="AJ154" s="31" t="s">
        <v>141</v>
      </c>
      <c r="AK154" s="31" t="s">
        <v>141</v>
      </c>
      <c r="AL154" s="31" t="s">
        <v>141</v>
      </c>
      <c r="AM154" s="26" t="s">
        <v>141</v>
      </c>
      <c r="AN154" s="26" t="s">
        <v>141</v>
      </c>
      <c r="AO154" s="26" t="s">
        <v>141</v>
      </c>
      <c r="AP154" s="31" t="s">
        <v>141</v>
      </c>
      <c r="AQ154" s="26" t="s">
        <v>127</v>
      </c>
      <c r="AR154" s="26" t="s">
        <v>127</v>
      </c>
      <c r="AS154" s="26" t="s">
        <v>127</v>
      </c>
      <c r="AT154" s="26" t="s">
        <v>974</v>
      </c>
      <c r="AU154" s="26" t="s">
        <v>25</v>
      </c>
      <c r="AV154" s="26" t="s">
        <v>141</v>
      </c>
      <c r="AW154" s="28"/>
      <c r="AX154" s="28"/>
      <c r="AY154" s="28"/>
    </row>
    <row r="155" ht="15.75" customHeight="1">
      <c r="A155" s="26" t="s">
        <v>1711</v>
      </c>
      <c r="B155" s="26" t="s">
        <v>1712</v>
      </c>
      <c r="C155" s="26" t="s">
        <v>1713</v>
      </c>
      <c r="D155" s="28"/>
      <c r="E155" s="28"/>
      <c r="F155" s="26" t="s">
        <v>127</v>
      </c>
      <c r="G155" s="28"/>
      <c r="H155" s="26" t="s">
        <v>1714</v>
      </c>
      <c r="I155" s="26" t="s">
        <v>1715</v>
      </c>
      <c r="J155" s="26" t="s">
        <v>1712</v>
      </c>
      <c r="K155" s="26" t="s">
        <v>1716</v>
      </c>
      <c r="L155" s="26" t="s">
        <v>1717</v>
      </c>
      <c r="M155" s="26" t="s">
        <v>1718</v>
      </c>
      <c r="N155" s="26" t="s">
        <v>1530</v>
      </c>
      <c r="O155" s="41" t="s">
        <v>738</v>
      </c>
      <c r="P155" s="26" t="s">
        <v>599</v>
      </c>
      <c r="Q155" s="26" t="s">
        <v>1719</v>
      </c>
      <c r="R155" s="26" t="s">
        <v>1720</v>
      </c>
      <c r="S155" s="28" t="s">
        <v>156</v>
      </c>
      <c r="T155" s="26" t="s">
        <v>1721</v>
      </c>
      <c r="U155" s="26" t="s">
        <v>1722</v>
      </c>
      <c r="V155" s="26" t="s">
        <v>158</v>
      </c>
      <c r="W155" s="26" t="s">
        <v>141</v>
      </c>
      <c r="X155" s="26" t="s">
        <v>141</v>
      </c>
      <c r="Y155" s="26">
        <v>1990.0</v>
      </c>
      <c r="Z155" s="28">
        <v>33.0</v>
      </c>
      <c r="AA155" s="26" t="s">
        <v>127</v>
      </c>
      <c r="AB155" s="30">
        <v>1300.0</v>
      </c>
      <c r="AC155" s="31" t="s">
        <v>127</v>
      </c>
      <c r="AD155" s="31">
        <v>1300.0</v>
      </c>
      <c r="AE155" s="31" t="s">
        <v>127</v>
      </c>
      <c r="AF155" s="31" t="s">
        <v>127</v>
      </c>
      <c r="AG155" s="31" t="s">
        <v>127</v>
      </c>
      <c r="AH155" s="31" t="s">
        <v>127</v>
      </c>
      <c r="AI155" s="31" t="s">
        <v>127</v>
      </c>
      <c r="AJ155" s="31" t="s">
        <v>127</v>
      </c>
      <c r="AK155" s="31" t="s">
        <v>127</v>
      </c>
      <c r="AL155" s="31" t="s">
        <v>127</v>
      </c>
      <c r="AM155" s="26" t="s">
        <v>140</v>
      </c>
      <c r="AN155" s="26" t="s">
        <v>1723</v>
      </c>
      <c r="AO155" s="26" t="s">
        <v>141</v>
      </c>
      <c r="AP155" s="31" t="s">
        <v>141</v>
      </c>
      <c r="AQ155" s="26" t="s">
        <v>141</v>
      </c>
      <c r="AR155" s="26" t="s">
        <v>141</v>
      </c>
      <c r="AS155" s="26" t="s">
        <v>127</v>
      </c>
      <c r="AT155" s="26" t="s">
        <v>142</v>
      </c>
      <c r="AU155" s="26" t="s">
        <v>31</v>
      </c>
      <c r="AV155" s="31" t="s">
        <v>1724</v>
      </c>
      <c r="AW155" s="28"/>
      <c r="AX155" s="28"/>
      <c r="AY155" s="28"/>
    </row>
    <row r="156" ht="15.75" customHeight="1">
      <c r="A156" s="26" t="s">
        <v>1725</v>
      </c>
      <c r="B156" s="26" t="s">
        <v>1726</v>
      </c>
      <c r="C156" s="32" t="s">
        <v>1727</v>
      </c>
      <c r="D156" s="28"/>
      <c r="E156" s="28"/>
      <c r="F156" s="26" t="s">
        <v>127</v>
      </c>
      <c r="G156" s="28"/>
      <c r="H156" s="26" t="s">
        <v>1728</v>
      </c>
      <c r="I156" s="26" t="s">
        <v>1729</v>
      </c>
      <c r="J156" s="26" t="s">
        <v>1726</v>
      </c>
      <c r="K156" s="26" t="s">
        <v>1730</v>
      </c>
      <c r="L156" s="26" t="s">
        <v>1731</v>
      </c>
      <c r="M156" s="26" t="s">
        <v>1732</v>
      </c>
      <c r="N156" s="26" t="s">
        <v>1530</v>
      </c>
      <c r="O156" s="41" t="s">
        <v>738</v>
      </c>
      <c r="P156" s="26" t="s">
        <v>599</v>
      </c>
      <c r="Q156" s="26" t="s">
        <v>1733</v>
      </c>
      <c r="R156" s="26" t="s">
        <v>1734</v>
      </c>
      <c r="S156" s="28" t="s">
        <v>156</v>
      </c>
      <c r="T156" s="26" t="s">
        <v>1735</v>
      </c>
      <c r="U156" s="26" t="s">
        <v>1736</v>
      </c>
      <c r="V156" s="26" t="s">
        <v>158</v>
      </c>
      <c r="W156" s="26" t="s">
        <v>141</v>
      </c>
      <c r="X156" s="26" t="s">
        <v>141</v>
      </c>
      <c r="Y156" s="26">
        <v>2009.0</v>
      </c>
      <c r="Z156" s="28">
        <v>14.0</v>
      </c>
      <c r="AA156" s="26" t="s">
        <v>127</v>
      </c>
      <c r="AB156" s="30">
        <v>1800.0</v>
      </c>
      <c r="AC156" s="31" t="s">
        <v>127</v>
      </c>
      <c r="AD156" s="31">
        <v>1800.0</v>
      </c>
      <c r="AE156" s="31" t="s">
        <v>127</v>
      </c>
      <c r="AF156" s="31" t="s">
        <v>127</v>
      </c>
      <c r="AG156" s="31" t="s">
        <v>127</v>
      </c>
      <c r="AH156" s="31" t="s">
        <v>127</v>
      </c>
      <c r="AI156" s="31" t="s">
        <v>127</v>
      </c>
      <c r="AJ156" s="31" t="s">
        <v>127</v>
      </c>
      <c r="AK156" s="31" t="s">
        <v>127</v>
      </c>
      <c r="AL156" s="31" t="s">
        <v>127</v>
      </c>
      <c r="AM156" s="26" t="s">
        <v>159</v>
      </c>
      <c r="AN156" s="26" t="s">
        <v>1737</v>
      </c>
      <c r="AO156" s="26" t="s">
        <v>246</v>
      </c>
      <c r="AP156" s="31">
        <v>875.0</v>
      </c>
      <c r="AQ156" s="26" t="s">
        <v>327</v>
      </c>
      <c r="AR156" s="26" t="s">
        <v>127</v>
      </c>
      <c r="AS156" s="26" t="s">
        <v>127</v>
      </c>
      <c r="AT156" s="32" t="s">
        <v>142</v>
      </c>
      <c r="AU156" s="32" t="s">
        <v>31</v>
      </c>
      <c r="AV156" s="26" t="s">
        <v>1738</v>
      </c>
      <c r="AW156" s="28"/>
      <c r="AX156" s="28"/>
      <c r="AY156" s="28"/>
    </row>
    <row r="157" ht="15.75" customHeight="1">
      <c r="A157" s="26" t="s">
        <v>1739</v>
      </c>
      <c r="B157" s="26" t="s">
        <v>1740</v>
      </c>
      <c r="C157" s="26" t="s">
        <v>1741</v>
      </c>
      <c r="D157" s="28"/>
      <c r="E157" s="28"/>
      <c r="F157" s="26" t="s">
        <v>127</v>
      </c>
      <c r="G157" s="28"/>
      <c r="H157" s="26" t="s">
        <v>1742</v>
      </c>
      <c r="I157" s="26" t="s">
        <v>1743</v>
      </c>
      <c r="J157" s="26" t="s">
        <v>1740</v>
      </c>
      <c r="K157" s="26" t="s">
        <v>1744</v>
      </c>
      <c r="L157" s="26" t="s">
        <v>1731</v>
      </c>
      <c r="M157" s="26" t="s">
        <v>1732</v>
      </c>
      <c r="N157" s="26" t="s">
        <v>1530</v>
      </c>
      <c r="O157" s="41" t="s">
        <v>738</v>
      </c>
      <c r="P157" s="26" t="s">
        <v>599</v>
      </c>
      <c r="Q157" s="26" t="s">
        <v>1733</v>
      </c>
      <c r="R157" s="26" t="s">
        <v>1745</v>
      </c>
      <c r="S157" s="28" t="s">
        <v>156</v>
      </c>
      <c r="T157" s="26" t="s">
        <v>1746</v>
      </c>
      <c r="U157" s="26" t="s">
        <v>1747</v>
      </c>
      <c r="V157" s="26" t="s">
        <v>158</v>
      </c>
      <c r="W157" s="26" t="s">
        <v>141</v>
      </c>
      <c r="X157" s="26" t="s">
        <v>141</v>
      </c>
      <c r="Y157" s="26">
        <v>2011.0</v>
      </c>
      <c r="Z157" s="28">
        <v>12.0</v>
      </c>
      <c r="AA157" s="26" t="s">
        <v>127</v>
      </c>
      <c r="AB157" s="30">
        <v>1000.0</v>
      </c>
      <c r="AC157" s="31" t="s">
        <v>127</v>
      </c>
      <c r="AD157" s="31">
        <v>1000.0</v>
      </c>
      <c r="AE157" s="31" t="s">
        <v>127</v>
      </c>
      <c r="AF157" s="31" t="s">
        <v>127</v>
      </c>
      <c r="AG157" s="31" t="s">
        <v>127</v>
      </c>
      <c r="AH157" s="31" t="s">
        <v>127</v>
      </c>
      <c r="AI157" s="31" t="s">
        <v>127</v>
      </c>
      <c r="AJ157" s="31" t="s">
        <v>127</v>
      </c>
      <c r="AK157" s="31" t="s">
        <v>127</v>
      </c>
      <c r="AL157" s="31" t="s">
        <v>127</v>
      </c>
      <c r="AM157" s="26" t="s">
        <v>140</v>
      </c>
      <c r="AN157" s="26" t="s">
        <v>1748</v>
      </c>
      <c r="AO157" s="26" t="s">
        <v>1749</v>
      </c>
      <c r="AP157" s="31">
        <v>372.0</v>
      </c>
      <c r="AQ157" s="26" t="s">
        <v>141</v>
      </c>
      <c r="AR157" s="26" t="s">
        <v>141</v>
      </c>
      <c r="AS157" s="26" t="s">
        <v>127</v>
      </c>
      <c r="AT157" s="32" t="s">
        <v>142</v>
      </c>
      <c r="AU157" s="32" t="s">
        <v>31</v>
      </c>
      <c r="AV157" s="26" t="s">
        <v>143</v>
      </c>
      <c r="AW157" s="28"/>
      <c r="AX157" s="28"/>
      <c r="AY157" s="28"/>
    </row>
    <row r="158" ht="15.75" customHeight="1">
      <c r="A158" s="26" t="s">
        <v>1750</v>
      </c>
      <c r="B158" s="26" t="s">
        <v>1751</v>
      </c>
      <c r="C158" s="26" t="s">
        <v>1752</v>
      </c>
      <c r="D158" s="28"/>
      <c r="E158" s="28"/>
      <c r="F158" s="26" t="s">
        <v>127</v>
      </c>
      <c r="G158" s="28"/>
      <c r="H158" s="26" t="s">
        <v>1753</v>
      </c>
      <c r="I158" s="26" t="s">
        <v>1754</v>
      </c>
      <c r="J158" s="26" t="s">
        <v>1751</v>
      </c>
      <c r="K158" s="26" t="s">
        <v>1755</v>
      </c>
      <c r="L158" s="26" t="s">
        <v>1756</v>
      </c>
      <c r="M158" s="26" t="s">
        <v>1732</v>
      </c>
      <c r="N158" s="26" t="s">
        <v>1530</v>
      </c>
      <c r="O158" s="41" t="s">
        <v>738</v>
      </c>
      <c r="P158" s="26" t="s">
        <v>599</v>
      </c>
      <c r="Q158" s="26" t="s">
        <v>1757</v>
      </c>
      <c r="R158" s="26" t="s">
        <v>1758</v>
      </c>
      <c r="S158" s="28" t="s">
        <v>156</v>
      </c>
      <c r="T158" s="26" t="s">
        <v>1759</v>
      </c>
      <c r="U158" s="26" t="s">
        <v>1760</v>
      </c>
      <c r="V158" s="26" t="s">
        <v>158</v>
      </c>
      <c r="W158" s="26" t="s">
        <v>141</v>
      </c>
      <c r="X158" s="26" t="s">
        <v>141</v>
      </c>
      <c r="Y158" s="26">
        <v>2010.0</v>
      </c>
      <c r="Z158" s="28">
        <v>13.0</v>
      </c>
      <c r="AA158" s="26" t="s">
        <v>127</v>
      </c>
      <c r="AB158" s="30">
        <v>600.0</v>
      </c>
      <c r="AC158" s="31" t="s">
        <v>127</v>
      </c>
      <c r="AD158" s="31">
        <v>600.0</v>
      </c>
      <c r="AE158" s="31" t="s">
        <v>127</v>
      </c>
      <c r="AF158" s="31">
        <v>650.0</v>
      </c>
      <c r="AG158" s="31">
        <v>650.0</v>
      </c>
      <c r="AH158" s="31" t="s">
        <v>127</v>
      </c>
      <c r="AI158" s="31" t="s">
        <v>127</v>
      </c>
      <c r="AJ158" s="31" t="s">
        <v>127</v>
      </c>
      <c r="AK158" s="31" t="s">
        <v>127</v>
      </c>
      <c r="AL158" s="31" t="s">
        <v>127</v>
      </c>
      <c r="AM158" s="26" t="s">
        <v>140</v>
      </c>
      <c r="AN158" s="26" t="s">
        <v>1761</v>
      </c>
      <c r="AO158" s="26" t="s">
        <v>141</v>
      </c>
      <c r="AP158" s="31">
        <v>494.0</v>
      </c>
      <c r="AQ158" s="26" t="s">
        <v>141</v>
      </c>
      <c r="AR158" s="26" t="s">
        <v>141</v>
      </c>
      <c r="AS158" s="26" t="s">
        <v>127</v>
      </c>
      <c r="AT158" s="26" t="s">
        <v>161</v>
      </c>
      <c r="AU158" s="26" t="s">
        <v>162</v>
      </c>
      <c r="AV158" s="26" t="s">
        <v>1762</v>
      </c>
      <c r="AW158" s="28"/>
      <c r="AX158" s="28"/>
      <c r="AY158" s="28"/>
    </row>
    <row r="159" ht="15.75" customHeight="1">
      <c r="A159" s="26" t="s">
        <v>1763</v>
      </c>
      <c r="B159" s="26" t="s">
        <v>1764</v>
      </c>
      <c r="C159" s="26" t="s">
        <v>1765</v>
      </c>
      <c r="D159" s="28"/>
      <c r="E159" s="28"/>
      <c r="F159" s="26" t="s">
        <v>127</v>
      </c>
      <c r="G159" s="28"/>
      <c r="H159" s="26" t="s">
        <v>1578</v>
      </c>
      <c r="I159" s="26" t="s">
        <v>1579</v>
      </c>
      <c r="J159" s="26" t="s">
        <v>1764</v>
      </c>
      <c r="K159" s="26" t="s">
        <v>1766</v>
      </c>
      <c r="L159" s="26" t="s">
        <v>1767</v>
      </c>
      <c r="M159" s="26" t="s">
        <v>1732</v>
      </c>
      <c r="N159" s="26" t="s">
        <v>1530</v>
      </c>
      <c r="O159" s="41" t="s">
        <v>738</v>
      </c>
      <c r="P159" s="26" t="s">
        <v>599</v>
      </c>
      <c r="Q159" s="26" t="s">
        <v>1768</v>
      </c>
      <c r="R159" s="26" t="s">
        <v>1769</v>
      </c>
      <c r="S159" s="28" t="s">
        <v>156</v>
      </c>
      <c r="T159" s="26" t="s">
        <v>1770</v>
      </c>
      <c r="U159" s="26" t="s">
        <v>1771</v>
      </c>
      <c r="V159" s="26" t="s">
        <v>189</v>
      </c>
      <c r="W159" s="34">
        <v>44621.0</v>
      </c>
      <c r="X159" s="26" t="s">
        <v>141</v>
      </c>
      <c r="Y159" s="26" t="s">
        <v>141</v>
      </c>
      <c r="Z159" s="28" t="s">
        <v>141</v>
      </c>
      <c r="AA159" s="26" t="s">
        <v>127</v>
      </c>
      <c r="AB159" s="30">
        <v>4800.0</v>
      </c>
      <c r="AC159" s="31">
        <v>4800.0</v>
      </c>
      <c r="AD159" s="31" t="s">
        <v>127</v>
      </c>
      <c r="AE159" s="31" t="s">
        <v>127</v>
      </c>
      <c r="AF159" s="31">
        <v>5253.0</v>
      </c>
      <c r="AG159" s="31">
        <v>5253.0</v>
      </c>
      <c r="AH159" s="31" t="s">
        <v>141</v>
      </c>
      <c r="AI159" s="31" t="s">
        <v>141</v>
      </c>
      <c r="AJ159" s="31" t="s">
        <v>141</v>
      </c>
      <c r="AK159" s="31" t="s">
        <v>141</v>
      </c>
      <c r="AL159" s="31" t="s">
        <v>141</v>
      </c>
      <c r="AM159" s="26" t="s">
        <v>141</v>
      </c>
      <c r="AN159" s="26" t="s">
        <v>141</v>
      </c>
      <c r="AO159" s="26" t="s">
        <v>141</v>
      </c>
      <c r="AP159" s="31">
        <v>176.0</v>
      </c>
      <c r="AQ159" s="26" t="s">
        <v>127</v>
      </c>
      <c r="AR159" s="26" t="s">
        <v>127</v>
      </c>
      <c r="AS159" s="26" t="s">
        <v>127</v>
      </c>
      <c r="AT159" s="26" t="s">
        <v>161</v>
      </c>
      <c r="AU159" s="26" t="s">
        <v>263</v>
      </c>
      <c r="AV159" s="26" t="s">
        <v>1772</v>
      </c>
      <c r="AW159" s="28"/>
      <c r="AX159" s="28"/>
      <c r="AY159" s="28"/>
    </row>
    <row r="160" ht="15.75" customHeight="1">
      <c r="A160" s="26" t="s">
        <v>1773</v>
      </c>
      <c r="B160" s="26" t="s">
        <v>1764</v>
      </c>
      <c r="C160" s="26" t="s">
        <v>1765</v>
      </c>
      <c r="D160" s="28"/>
      <c r="E160" s="28"/>
      <c r="F160" s="26" t="s">
        <v>127</v>
      </c>
      <c r="G160" s="28"/>
      <c r="H160" s="26" t="s">
        <v>1578</v>
      </c>
      <c r="I160" s="26" t="s">
        <v>1579</v>
      </c>
      <c r="J160" s="26" t="s">
        <v>1764</v>
      </c>
      <c r="K160" s="26" t="s">
        <v>1766</v>
      </c>
      <c r="L160" s="26" t="s">
        <v>1767</v>
      </c>
      <c r="M160" s="26" t="s">
        <v>1732</v>
      </c>
      <c r="N160" s="26" t="s">
        <v>1530</v>
      </c>
      <c r="O160" s="41" t="s">
        <v>738</v>
      </c>
      <c r="P160" s="26" t="s">
        <v>599</v>
      </c>
      <c r="Q160" s="26" t="s">
        <v>1768</v>
      </c>
      <c r="R160" s="26" t="s">
        <v>1769</v>
      </c>
      <c r="S160" s="28" t="s">
        <v>156</v>
      </c>
      <c r="T160" s="26" t="s">
        <v>1770</v>
      </c>
      <c r="U160" s="26" t="s">
        <v>1771</v>
      </c>
      <c r="V160" s="26" t="s">
        <v>189</v>
      </c>
      <c r="W160" s="34">
        <v>44774.0</v>
      </c>
      <c r="X160" s="26" t="s">
        <v>141</v>
      </c>
      <c r="Y160" s="26">
        <v>2023.0</v>
      </c>
      <c r="Z160" s="28">
        <v>0.0</v>
      </c>
      <c r="AA160" s="26" t="s">
        <v>127</v>
      </c>
      <c r="AB160" s="30">
        <v>1600.0</v>
      </c>
      <c r="AC160" s="31">
        <v>1600.0</v>
      </c>
      <c r="AD160" s="31" t="s">
        <v>127</v>
      </c>
      <c r="AE160" s="31" t="s">
        <v>127</v>
      </c>
      <c r="AF160" s="31">
        <v>1751.0</v>
      </c>
      <c r="AG160" s="31">
        <v>1751.0</v>
      </c>
      <c r="AH160" s="31"/>
      <c r="AI160" s="31" t="s">
        <v>141</v>
      </c>
      <c r="AJ160" s="31" t="s">
        <v>141</v>
      </c>
      <c r="AK160" s="31" t="s">
        <v>141</v>
      </c>
      <c r="AL160" s="31" t="s">
        <v>141</v>
      </c>
      <c r="AM160" s="26" t="s">
        <v>127</v>
      </c>
      <c r="AN160" s="26" t="s">
        <v>127</v>
      </c>
      <c r="AO160" s="26" t="s">
        <v>127</v>
      </c>
      <c r="AP160" s="31" t="s">
        <v>141</v>
      </c>
      <c r="AQ160" s="26" t="s">
        <v>127</v>
      </c>
      <c r="AR160" s="26" t="s">
        <v>127</v>
      </c>
      <c r="AS160" s="26" t="s">
        <v>127</v>
      </c>
      <c r="AT160" s="26" t="s">
        <v>161</v>
      </c>
      <c r="AU160" s="26" t="s">
        <v>263</v>
      </c>
      <c r="AV160" s="26" t="s">
        <v>1774</v>
      </c>
      <c r="AW160" s="28"/>
      <c r="AX160" s="28"/>
      <c r="AY160" s="28"/>
    </row>
    <row r="161" ht="15.75" customHeight="1">
      <c r="A161" s="26" t="s">
        <v>1775</v>
      </c>
      <c r="B161" s="26" t="s">
        <v>1764</v>
      </c>
      <c r="C161" s="26" t="s">
        <v>1765</v>
      </c>
      <c r="D161" s="28"/>
      <c r="E161" s="28"/>
      <c r="F161" s="26" t="s">
        <v>127</v>
      </c>
      <c r="G161" s="28"/>
      <c r="H161" s="26" t="s">
        <v>1578</v>
      </c>
      <c r="I161" s="26" t="s">
        <v>1579</v>
      </c>
      <c r="J161" s="26" t="s">
        <v>1764</v>
      </c>
      <c r="K161" s="26" t="s">
        <v>1766</v>
      </c>
      <c r="L161" s="26" t="s">
        <v>1767</v>
      </c>
      <c r="M161" s="26" t="s">
        <v>1732</v>
      </c>
      <c r="N161" s="26" t="s">
        <v>1530</v>
      </c>
      <c r="O161" s="41" t="s">
        <v>738</v>
      </c>
      <c r="P161" s="26" t="s">
        <v>599</v>
      </c>
      <c r="Q161" s="26" t="s">
        <v>1768</v>
      </c>
      <c r="R161" s="26" t="s">
        <v>1769</v>
      </c>
      <c r="S161" s="28" t="s">
        <v>156</v>
      </c>
      <c r="T161" s="26" t="s">
        <v>1770</v>
      </c>
      <c r="U161" s="26" t="s">
        <v>1771</v>
      </c>
      <c r="V161" s="26" t="s">
        <v>189</v>
      </c>
      <c r="W161" s="34">
        <v>44774.0</v>
      </c>
      <c r="X161" s="26" t="s">
        <v>141</v>
      </c>
      <c r="Y161" s="26">
        <v>2023.0</v>
      </c>
      <c r="Z161" s="28">
        <v>0.0</v>
      </c>
      <c r="AA161" s="26" t="s">
        <v>127</v>
      </c>
      <c r="AB161" s="30">
        <v>1600.0</v>
      </c>
      <c r="AC161" s="31">
        <v>1600.0</v>
      </c>
      <c r="AD161" s="31" t="s">
        <v>127</v>
      </c>
      <c r="AE161" s="31" t="s">
        <v>127</v>
      </c>
      <c r="AF161" s="31">
        <v>427.0</v>
      </c>
      <c r="AG161" s="31" t="s">
        <v>127</v>
      </c>
      <c r="AH161" s="31">
        <v>427.0</v>
      </c>
      <c r="AI161" s="31" t="s">
        <v>141</v>
      </c>
      <c r="AJ161" s="31" t="s">
        <v>141</v>
      </c>
      <c r="AK161" s="31" t="s">
        <v>141</v>
      </c>
      <c r="AL161" s="31" t="s">
        <v>141</v>
      </c>
      <c r="AM161" s="26" t="s">
        <v>127</v>
      </c>
      <c r="AN161" s="26" t="s">
        <v>127</v>
      </c>
      <c r="AO161" s="26" t="s">
        <v>127</v>
      </c>
      <c r="AP161" s="31" t="s">
        <v>141</v>
      </c>
      <c r="AQ161" s="26" t="s">
        <v>127</v>
      </c>
      <c r="AR161" s="26" t="s">
        <v>127</v>
      </c>
      <c r="AS161" s="26" t="s">
        <v>127</v>
      </c>
      <c r="AT161" s="26" t="s">
        <v>1776</v>
      </c>
      <c r="AU161" s="26" t="s">
        <v>1777</v>
      </c>
      <c r="AV161" s="26" t="s">
        <v>1778</v>
      </c>
      <c r="AW161" s="28"/>
      <c r="AX161" s="28"/>
      <c r="AY161" s="28"/>
    </row>
    <row r="162" ht="15.75" customHeight="1">
      <c r="A162" s="26" t="s">
        <v>1779</v>
      </c>
      <c r="B162" s="26" t="s">
        <v>1780</v>
      </c>
      <c r="C162" s="26" t="s">
        <v>1781</v>
      </c>
      <c r="D162" s="26" t="s">
        <v>1782</v>
      </c>
      <c r="E162" s="26" t="s">
        <v>1783</v>
      </c>
      <c r="F162" s="26" t="s">
        <v>148</v>
      </c>
      <c r="G162" s="26" t="s">
        <v>1784</v>
      </c>
      <c r="H162" s="26" t="s">
        <v>1785</v>
      </c>
      <c r="I162" s="26" t="s">
        <v>1786</v>
      </c>
      <c r="J162" s="26" t="s">
        <v>1780</v>
      </c>
      <c r="K162" s="26" t="s">
        <v>1787</v>
      </c>
      <c r="L162" s="26" t="s">
        <v>1788</v>
      </c>
      <c r="M162" s="26" t="s">
        <v>1789</v>
      </c>
      <c r="N162" s="26" t="s">
        <v>1530</v>
      </c>
      <c r="O162" s="41" t="s">
        <v>738</v>
      </c>
      <c r="P162" s="26" t="s">
        <v>599</v>
      </c>
      <c r="Q162" s="26" t="s">
        <v>1790</v>
      </c>
      <c r="R162" s="26" t="s">
        <v>1791</v>
      </c>
      <c r="S162" s="28" t="s">
        <v>156</v>
      </c>
      <c r="T162" s="26" t="s">
        <v>1792</v>
      </c>
      <c r="U162" s="26" t="s">
        <v>1793</v>
      </c>
      <c r="V162" s="26" t="s">
        <v>158</v>
      </c>
      <c r="W162" s="26" t="s">
        <v>141</v>
      </c>
      <c r="X162" s="26" t="s">
        <v>141</v>
      </c>
      <c r="Y162" s="26">
        <v>2013.0</v>
      </c>
      <c r="Z162" s="28">
        <v>10.0</v>
      </c>
      <c r="AA162" s="26" t="s">
        <v>127</v>
      </c>
      <c r="AB162" s="30">
        <v>1200.0</v>
      </c>
      <c r="AC162" s="31">
        <v>1200.0</v>
      </c>
      <c r="AD162" s="31" t="s">
        <v>127</v>
      </c>
      <c r="AE162" s="31" t="s">
        <v>127</v>
      </c>
      <c r="AF162" s="31">
        <v>650.0</v>
      </c>
      <c r="AG162" s="31">
        <v>650.0</v>
      </c>
      <c r="AH162" s="31" t="s">
        <v>127</v>
      </c>
      <c r="AI162" s="31">
        <v>100.0</v>
      </c>
      <c r="AJ162" s="31" t="s">
        <v>127</v>
      </c>
      <c r="AK162" s="31" t="s">
        <v>127</v>
      </c>
      <c r="AL162" s="31" t="s">
        <v>127</v>
      </c>
      <c r="AM162" s="26" t="s">
        <v>140</v>
      </c>
      <c r="AN162" s="26" t="s">
        <v>1794</v>
      </c>
      <c r="AO162" s="26" t="s">
        <v>1234</v>
      </c>
      <c r="AP162" s="31">
        <v>2689.0</v>
      </c>
      <c r="AQ162" s="26" t="s">
        <v>327</v>
      </c>
      <c r="AR162" s="26" t="s">
        <v>327</v>
      </c>
      <c r="AS162" s="26" t="s">
        <v>127</v>
      </c>
      <c r="AT162" s="26" t="s">
        <v>161</v>
      </c>
      <c r="AU162" s="26" t="s">
        <v>263</v>
      </c>
      <c r="AV162" s="26" t="s">
        <v>674</v>
      </c>
      <c r="AW162" s="28"/>
      <c r="AX162" s="28"/>
      <c r="AY162" s="28"/>
    </row>
    <row r="163" ht="15.75" customHeight="1">
      <c r="A163" s="26" t="s">
        <v>1795</v>
      </c>
      <c r="B163" s="26" t="s">
        <v>1796</v>
      </c>
      <c r="C163" s="26" t="s">
        <v>1797</v>
      </c>
      <c r="D163" s="26" t="s">
        <v>1782</v>
      </c>
      <c r="E163" s="26" t="s">
        <v>1783</v>
      </c>
      <c r="F163" s="26" t="s">
        <v>148</v>
      </c>
      <c r="G163" s="26" t="s">
        <v>1784</v>
      </c>
      <c r="H163" s="26" t="s">
        <v>1785</v>
      </c>
      <c r="I163" s="26" t="s">
        <v>1786</v>
      </c>
      <c r="J163" s="26" t="s">
        <v>1780</v>
      </c>
      <c r="K163" s="26" t="s">
        <v>1787</v>
      </c>
      <c r="L163" s="26" t="s">
        <v>1788</v>
      </c>
      <c r="M163" s="26" t="s">
        <v>1789</v>
      </c>
      <c r="N163" s="26" t="s">
        <v>1530</v>
      </c>
      <c r="O163" s="41" t="s">
        <v>738</v>
      </c>
      <c r="P163" s="26" t="s">
        <v>599</v>
      </c>
      <c r="Q163" s="26" t="s">
        <v>1790</v>
      </c>
      <c r="R163" s="26" t="s">
        <v>1791</v>
      </c>
      <c r="S163" s="28" t="s">
        <v>156</v>
      </c>
      <c r="T163" s="26" t="s">
        <v>1792</v>
      </c>
      <c r="U163" s="26" t="s">
        <v>1793</v>
      </c>
      <c r="V163" s="26" t="s">
        <v>158</v>
      </c>
      <c r="W163" s="26" t="s">
        <v>141</v>
      </c>
      <c r="X163" s="26" t="s">
        <v>141</v>
      </c>
      <c r="Y163" s="26">
        <v>2021.0</v>
      </c>
      <c r="Z163" s="28">
        <v>2.0</v>
      </c>
      <c r="AA163" s="26" t="s">
        <v>127</v>
      </c>
      <c r="AB163" s="30" t="s">
        <v>127</v>
      </c>
      <c r="AC163" s="31" t="s">
        <v>127</v>
      </c>
      <c r="AD163" s="31" t="s">
        <v>127</v>
      </c>
      <c r="AE163" s="31" t="s">
        <v>127</v>
      </c>
      <c r="AF163" s="31">
        <v>1460.0</v>
      </c>
      <c r="AG163" s="31">
        <v>1460.0</v>
      </c>
      <c r="AH163" s="31" t="s">
        <v>127</v>
      </c>
      <c r="AI163" s="31" t="s">
        <v>127</v>
      </c>
      <c r="AJ163" s="31" t="s">
        <v>127</v>
      </c>
      <c r="AK163" s="31" t="s">
        <v>127</v>
      </c>
      <c r="AL163" s="31" t="s">
        <v>127</v>
      </c>
      <c r="AM163" s="26" t="s">
        <v>127</v>
      </c>
      <c r="AN163" s="26" t="s">
        <v>127</v>
      </c>
      <c r="AO163" s="26" t="s">
        <v>127</v>
      </c>
      <c r="AP163" s="31" t="s">
        <v>141</v>
      </c>
      <c r="AQ163" s="26" t="s">
        <v>127</v>
      </c>
      <c r="AR163" s="26" t="s">
        <v>127</v>
      </c>
      <c r="AS163" s="26" t="s">
        <v>127</v>
      </c>
      <c r="AT163" s="26" t="s">
        <v>974</v>
      </c>
      <c r="AU163" s="26" t="s">
        <v>25</v>
      </c>
      <c r="AV163" s="26" t="s">
        <v>1798</v>
      </c>
      <c r="AW163" s="28"/>
      <c r="AX163" s="28"/>
      <c r="AY163" s="28"/>
    </row>
    <row r="164" ht="15.75" customHeight="1">
      <c r="A164" s="26" t="s">
        <v>1799</v>
      </c>
      <c r="B164" s="26" t="s">
        <v>1800</v>
      </c>
      <c r="C164" s="28" t="s">
        <v>1801</v>
      </c>
      <c r="D164" s="28" t="s">
        <v>1802</v>
      </c>
      <c r="E164" s="28" t="s">
        <v>1803</v>
      </c>
      <c r="F164" s="26" t="s">
        <v>148</v>
      </c>
      <c r="G164" s="28" t="s">
        <v>1804</v>
      </c>
      <c r="H164" s="26" t="s">
        <v>1805</v>
      </c>
      <c r="I164" s="26" t="s">
        <v>1806</v>
      </c>
      <c r="J164" s="26" t="s">
        <v>1807</v>
      </c>
      <c r="K164" s="26">
        <v>4.298346489E9</v>
      </c>
      <c r="L164" s="28" t="s">
        <v>1808</v>
      </c>
      <c r="M164" s="32" t="s">
        <v>1809</v>
      </c>
      <c r="N164" s="32" t="s">
        <v>1810</v>
      </c>
      <c r="O164" s="41" t="s">
        <v>738</v>
      </c>
      <c r="P164" s="26" t="s">
        <v>599</v>
      </c>
      <c r="Q164" s="26" t="s">
        <v>1811</v>
      </c>
      <c r="R164" s="28" t="s">
        <v>1812</v>
      </c>
      <c r="S164" s="28" t="s">
        <v>156</v>
      </c>
      <c r="T164" s="32" t="s">
        <v>1813</v>
      </c>
      <c r="U164" s="32" t="s">
        <v>1814</v>
      </c>
      <c r="V164" s="32" t="s">
        <v>158</v>
      </c>
      <c r="W164" s="26" t="s">
        <v>141</v>
      </c>
      <c r="X164" s="26" t="s">
        <v>141</v>
      </c>
      <c r="Y164" s="28">
        <v>1958.0</v>
      </c>
      <c r="Z164" s="28">
        <v>65.0</v>
      </c>
      <c r="AA164" s="26" t="s">
        <v>127</v>
      </c>
      <c r="AB164" s="30">
        <v>500.0</v>
      </c>
      <c r="AC164" s="31" t="s">
        <v>127</v>
      </c>
      <c r="AD164" s="30">
        <v>500.0</v>
      </c>
      <c r="AE164" s="31" t="s">
        <v>127</v>
      </c>
      <c r="AF164" s="31" t="s">
        <v>127</v>
      </c>
      <c r="AG164" s="31" t="s">
        <v>127</v>
      </c>
      <c r="AH164" s="31" t="s">
        <v>127</v>
      </c>
      <c r="AI164" s="31" t="s">
        <v>127</v>
      </c>
      <c r="AJ164" s="31" t="s">
        <v>127</v>
      </c>
      <c r="AK164" s="31" t="s">
        <v>127</v>
      </c>
      <c r="AL164" s="31" t="s">
        <v>127</v>
      </c>
      <c r="AM164" s="26" t="s">
        <v>140</v>
      </c>
      <c r="AN164" s="28" t="s">
        <v>1815</v>
      </c>
      <c r="AO164" s="26" t="s">
        <v>1234</v>
      </c>
      <c r="AP164" s="31">
        <v>1737.0</v>
      </c>
      <c r="AQ164" s="26" t="s">
        <v>141</v>
      </c>
      <c r="AR164" s="26" t="s">
        <v>141</v>
      </c>
      <c r="AS164" s="26" t="s">
        <v>127</v>
      </c>
      <c r="AT164" s="32" t="s">
        <v>142</v>
      </c>
      <c r="AU164" s="32" t="s">
        <v>31</v>
      </c>
      <c r="AV164" s="32" t="s">
        <v>1816</v>
      </c>
      <c r="AW164" s="28"/>
      <c r="AX164" s="28"/>
      <c r="AY164" s="28"/>
    </row>
    <row r="165" ht="15.75" customHeight="1">
      <c r="A165" s="26" t="s">
        <v>1817</v>
      </c>
      <c r="B165" s="26" t="s">
        <v>1818</v>
      </c>
      <c r="C165" s="26" t="s">
        <v>1819</v>
      </c>
      <c r="D165" s="28" t="s">
        <v>1820</v>
      </c>
      <c r="E165" s="28" t="s">
        <v>1821</v>
      </c>
      <c r="F165" s="26" t="s">
        <v>173</v>
      </c>
      <c r="G165" s="26" t="s">
        <v>1822</v>
      </c>
      <c r="H165" s="26" t="s">
        <v>1823</v>
      </c>
      <c r="I165" s="26" t="s">
        <v>1824</v>
      </c>
      <c r="J165" s="28" t="s">
        <v>1825</v>
      </c>
      <c r="K165" s="26">
        <v>5.0367867E9</v>
      </c>
      <c r="L165" s="28" t="s">
        <v>1826</v>
      </c>
      <c r="M165" s="28" t="s">
        <v>1827</v>
      </c>
      <c r="N165" s="28" t="s">
        <v>1810</v>
      </c>
      <c r="O165" s="41" t="s">
        <v>738</v>
      </c>
      <c r="P165" s="26" t="s">
        <v>599</v>
      </c>
      <c r="Q165" s="28" t="s">
        <v>1828</v>
      </c>
      <c r="R165" s="28" t="s">
        <v>1829</v>
      </c>
      <c r="S165" s="28" t="s">
        <v>156</v>
      </c>
      <c r="T165" s="28" t="s">
        <v>1830</v>
      </c>
      <c r="U165" s="28" t="s">
        <v>1831</v>
      </c>
      <c r="V165" s="26" t="s">
        <v>158</v>
      </c>
      <c r="W165" s="26" t="s">
        <v>141</v>
      </c>
      <c r="X165" s="26" t="s">
        <v>141</v>
      </c>
      <c r="Y165" s="28">
        <v>1966.0</v>
      </c>
      <c r="Z165" s="28">
        <v>57.0</v>
      </c>
      <c r="AA165" s="26" t="s">
        <v>127</v>
      </c>
      <c r="AB165" s="30">
        <v>3500.0</v>
      </c>
      <c r="AC165" s="31">
        <v>3500.0</v>
      </c>
      <c r="AD165" s="31" t="s">
        <v>127</v>
      </c>
      <c r="AE165" s="31" t="s">
        <v>127</v>
      </c>
      <c r="AF165" s="31">
        <v>3300.0</v>
      </c>
      <c r="AG165" s="30">
        <v>3300.0</v>
      </c>
      <c r="AH165" s="30" t="s">
        <v>141</v>
      </c>
      <c r="AI165" s="31" t="s">
        <v>127</v>
      </c>
      <c r="AJ165" s="31" t="s">
        <v>141</v>
      </c>
      <c r="AK165" s="31" t="s">
        <v>141</v>
      </c>
      <c r="AL165" s="31" t="s">
        <v>141</v>
      </c>
      <c r="AM165" s="26" t="s">
        <v>140</v>
      </c>
      <c r="AN165" s="28" t="s">
        <v>1832</v>
      </c>
      <c r="AO165" s="26" t="s">
        <v>788</v>
      </c>
      <c r="AP165" s="31">
        <v>7460.0</v>
      </c>
      <c r="AQ165" s="26" t="s">
        <v>141</v>
      </c>
      <c r="AR165" s="26" t="s">
        <v>141</v>
      </c>
      <c r="AS165" s="26" t="s">
        <v>127</v>
      </c>
      <c r="AT165" s="26" t="s">
        <v>161</v>
      </c>
      <c r="AU165" s="32" t="s">
        <v>263</v>
      </c>
      <c r="AV165" s="26" t="s">
        <v>1833</v>
      </c>
      <c r="AW165" s="28"/>
      <c r="AX165" s="28"/>
      <c r="AY165" s="28"/>
    </row>
    <row r="166" ht="15.75" customHeight="1">
      <c r="A166" s="26" t="s">
        <v>1834</v>
      </c>
      <c r="B166" s="26" t="s">
        <v>1835</v>
      </c>
      <c r="C166" s="26" t="s">
        <v>1836</v>
      </c>
      <c r="D166" s="28"/>
      <c r="E166" s="28"/>
      <c r="F166" s="26" t="s">
        <v>127</v>
      </c>
      <c r="G166" s="28"/>
      <c r="H166" s="26" t="s">
        <v>1837</v>
      </c>
      <c r="I166" s="26" t="s">
        <v>1838</v>
      </c>
      <c r="J166" s="26" t="s">
        <v>1835</v>
      </c>
      <c r="K166" s="26" t="s">
        <v>1839</v>
      </c>
      <c r="L166" s="26" t="s">
        <v>1840</v>
      </c>
      <c r="M166" s="26" t="s">
        <v>1841</v>
      </c>
      <c r="N166" s="32" t="s">
        <v>1810</v>
      </c>
      <c r="O166" s="41" t="s">
        <v>738</v>
      </c>
      <c r="P166" s="26" t="s">
        <v>599</v>
      </c>
      <c r="Q166" s="28" t="s">
        <v>1842</v>
      </c>
      <c r="R166" s="26" t="s">
        <v>1843</v>
      </c>
      <c r="S166" s="28" t="s">
        <v>156</v>
      </c>
      <c r="T166" s="26" t="s">
        <v>1844</v>
      </c>
      <c r="U166" s="26" t="s">
        <v>1845</v>
      </c>
      <c r="V166" s="26" t="s">
        <v>158</v>
      </c>
      <c r="W166" s="26" t="s">
        <v>141</v>
      </c>
      <c r="X166" s="26" t="s">
        <v>141</v>
      </c>
      <c r="Y166" s="26">
        <v>2012.0</v>
      </c>
      <c r="Z166" s="28">
        <v>11.0</v>
      </c>
      <c r="AA166" s="26">
        <v>2023.0</v>
      </c>
      <c r="AB166" s="30">
        <v>520.0</v>
      </c>
      <c r="AC166" s="31" t="s">
        <v>127</v>
      </c>
      <c r="AD166" s="31">
        <v>520.0</v>
      </c>
      <c r="AE166" s="31" t="s">
        <v>127</v>
      </c>
      <c r="AF166" s="31" t="s">
        <v>127</v>
      </c>
      <c r="AG166" s="31" t="s">
        <v>127</v>
      </c>
      <c r="AH166" s="31" t="s">
        <v>127</v>
      </c>
      <c r="AI166" s="31" t="s">
        <v>127</v>
      </c>
      <c r="AJ166" s="31" t="s">
        <v>127</v>
      </c>
      <c r="AK166" s="31" t="s">
        <v>127</v>
      </c>
      <c r="AL166" s="31" t="s">
        <v>127</v>
      </c>
      <c r="AM166" s="26" t="s">
        <v>141</v>
      </c>
      <c r="AN166" s="26" t="s">
        <v>141</v>
      </c>
      <c r="AO166" s="26" t="s">
        <v>141</v>
      </c>
      <c r="AP166" s="31" t="s">
        <v>141</v>
      </c>
      <c r="AQ166" s="26" t="s">
        <v>141</v>
      </c>
      <c r="AR166" s="26" t="s">
        <v>141</v>
      </c>
      <c r="AS166" s="26" t="s">
        <v>127</v>
      </c>
      <c r="AT166" s="32" t="s">
        <v>142</v>
      </c>
      <c r="AU166" s="32" t="s">
        <v>31</v>
      </c>
      <c r="AV166" s="26" t="s">
        <v>1846</v>
      </c>
      <c r="AW166" s="28"/>
      <c r="AX166" s="28"/>
      <c r="AY166" s="28"/>
    </row>
    <row r="167" ht="15.75" customHeight="1">
      <c r="A167" s="26" t="s">
        <v>1847</v>
      </c>
      <c r="B167" s="26" t="s">
        <v>1848</v>
      </c>
      <c r="C167" s="26" t="s">
        <v>1836</v>
      </c>
      <c r="D167" s="28"/>
      <c r="E167" s="28"/>
      <c r="F167" s="26" t="s">
        <v>127</v>
      </c>
      <c r="G167" s="28"/>
      <c r="H167" s="26" t="s">
        <v>1837</v>
      </c>
      <c r="I167" s="26" t="s">
        <v>1838</v>
      </c>
      <c r="J167" s="26" t="s">
        <v>1835</v>
      </c>
      <c r="K167" s="26" t="s">
        <v>1839</v>
      </c>
      <c r="L167" s="26" t="s">
        <v>1840</v>
      </c>
      <c r="M167" s="26" t="s">
        <v>1841</v>
      </c>
      <c r="N167" s="32" t="s">
        <v>1810</v>
      </c>
      <c r="O167" s="41" t="s">
        <v>738</v>
      </c>
      <c r="P167" s="26" t="s">
        <v>599</v>
      </c>
      <c r="Q167" s="28" t="s">
        <v>1842</v>
      </c>
      <c r="R167" s="26" t="s">
        <v>1843</v>
      </c>
      <c r="S167" s="28" t="s">
        <v>156</v>
      </c>
      <c r="T167" s="26" t="s">
        <v>1844</v>
      </c>
      <c r="U167" s="26" t="s">
        <v>1845</v>
      </c>
      <c r="V167" s="26" t="s">
        <v>139</v>
      </c>
      <c r="W167" s="34">
        <v>44470.0</v>
      </c>
      <c r="X167" s="34">
        <v>44682.0</v>
      </c>
      <c r="Y167" s="26">
        <v>2023.0</v>
      </c>
      <c r="Z167" s="28">
        <v>0.0</v>
      </c>
      <c r="AA167" s="26" t="s">
        <v>127</v>
      </c>
      <c r="AB167" s="30">
        <v>500.0</v>
      </c>
      <c r="AC167" s="31" t="s">
        <v>127</v>
      </c>
      <c r="AD167" s="31">
        <v>500.0</v>
      </c>
      <c r="AE167" s="31" t="s">
        <v>127</v>
      </c>
      <c r="AF167" s="31" t="s">
        <v>127</v>
      </c>
      <c r="AG167" s="31" t="s">
        <v>127</v>
      </c>
      <c r="AH167" s="31" t="s">
        <v>127</v>
      </c>
      <c r="AI167" s="31" t="s">
        <v>127</v>
      </c>
      <c r="AJ167" s="31" t="s">
        <v>127</v>
      </c>
      <c r="AK167" s="31" t="s">
        <v>127</v>
      </c>
      <c r="AL167" s="31" t="s">
        <v>127</v>
      </c>
      <c r="AM167" s="26" t="s">
        <v>127</v>
      </c>
      <c r="AN167" s="26" t="s">
        <v>127</v>
      </c>
      <c r="AO167" s="26" t="s">
        <v>127</v>
      </c>
      <c r="AP167" s="31" t="s">
        <v>141</v>
      </c>
      <c r="AQ167" s="26" t="s">
        <v>127</v>
      </c>
      <c r="AR167" s="26" t="s">
        <v>127</v>
      </c>
      <c r="AS167" s="26" t="s">
        <v>127</v>
      </c>
      <c r="AT167" s="32" t="s">
        <v>142</v>
      </c>
      <c r="AU167" s="32" t="s">
        <v>31</v>
      </c>
      <c r="AV167" s="26" t="s">
        <v>772</v>
      </c>
      <c r="AW167" s="28"/>
      <c r="AX167" s="28"/>
      <c r="AY167" s="28"/>
    </row>
    <row r="168" ht="15.75" customHeight="1">
      <c r="A168" s="26" t="s">
        <v>1849</v>
      </c>
      <c r="B168" s="26" t="s">
        <v>1850</v>
      </c>
      <c r="C168" s="26" t="s">
        <v>1851</v>
      </c>
      <c r="D168" s="28"/>
      <c r="E168" s="28" t="s">
        <v>1852</v>
      </c>
      <c r="F168" s="26" t="s">
        <v>127</v>
      </c>
      <c r="G168" s="28"/>
      <c r="H168" s="26" t="s">
        <v>1853</v>
      </c>
      <c r="I168" s="26" t="s">
        <v>1854</v>
      </c>
      <c r="J168" s="26" t="s">
        <v>1855</v>
      </c>
      <c r="K168" s="26" t="s">
        <v>1856</v>
      </c>
      <c r="L168" s="26" t="s">
        <v>1857</v>
      </c>
      <c r="M168" s="26" t="s">
        <v>1858</v>
      </c>
      <c r="N168" s="32" t="s">
        <v>1810</v>
      </c>
      <c r="O168" s="41" t="s">
        <v>738</v>
      </c>
      <c r="P168" s="26" t="s">
        <v>599</v>
      </c>
      <c r="Q168" s="26" t="s">
        <v>1859</v>
      </c>
      <c r="R168" s="26" t="s">
        <v>1860</v>
      </c>
      <c r="S168" s="28" t="s">
        <v>156</v>
      </c>
      <c r="T168" s="26" t="s">
        <v>1861</v>
      </c>
      <c r="U168" s="26" t="s">
        <v>1862</v>
      </c>
      <c r="V168" s="26" t="s">
        <v>158</v>
      </c>
      <c r="W168" s="26" t="s">
        <v>141</v>
      </c>
      <c r="X168" s="26" t="s">
        <v>141</v>
      </c>
      <c r="Y168" s="26">
        <v>1993.0</v>
      </c>
      <c r="Z168" s="28">
        <v>30.0</v>
      </c>
      <c r="AA168" s="26">
        <v>2025.0</v>
      </c>
      <c r="AB168" s="30">
        <v>500.0</v>
      </c>
      <c r="AC168" s="31" t="s">
        <v>127</v>
      </c>
      <c r="AD168" s="31">
        <v>500.0</v>
      </c>
      <c r="AE168" s="31" t="s">
        <v>127</v>
      </c>
      <c r="AF168" s="31" t="s">
        <v>127</v>
      </c>
      <c r="AG168" s="31" t="s">
        <v>127</v>
      </c>
      <c r="AH168" s="31" t="s">
        <v>127</v>
      </c>
      <c r="AI168" s="31" t="s">
        <v>127</v>
      </c>
      <c r="AJ168" s="31" t="s">
        <v>127</v>
      </c>
      <c r="AK168" s="31" t="s">
        <v>127</v>
      </c>
      <c r="AL168" s="31" t="s">
        <v>127</v>
      </c>
      <c r="AM168" s="26" t="s">
        <v>159</v>
      </c>
      <c r="AN168" s="26" t="s">
        <v>1114</v>
      </c>
      <c r="AO168" s="26" t="s">
        <v>246</v>
      </c>
      <c r="AP168" s="31">
        <v>400.0</v>
      </c>
      <c r="AQ168" s="26" t="s">
        <v>127</v>
      </c>
      <c r="AR168" s="26" t="s">
        <v>127</v>
      </c>
      <c r="AS168" s="26" t="s">
        <v>127</v>
      </c>
      <c r="AT168" s="28" t="s">
        <v>142</v>
      </c>
      <c r="AU168" s="32" t="s">
        <v>31</v>
      </c>
      <c r="AV168" s="26" t="s">
        <v>1863</v>
      </c>
      <c r="AW168" s="28"/>
      <c r="AX168" s="28"/>
      <c r="AY168" s="28"/>
    </row>
    <row r="169" ht="15.75" customHeight="1">
      <c r="A169" s="26" t="s">
        <v>1864</v>
      </c>
      <c r="B169" s="26" t="s">
        <v>1865</v>
      </c>
      <c r="C169" s="26" t="s">
        <v>1851</v>
      </c>
      <c r="D169" s="28"/>
      <c r="E169" s="28" t="s">
        <v>1852</v>
      </c>
      <c r="F169" s="26" t="s">
        <v>127</v>
      </c>
      <c r="G169" s="28"/>
      <c r="H169" s="26" t="s">
        <v>1853</v>
      </c>
      <c r="I169" s="26" t="s">
        <v>1854</v>
      </c>
      <c r="J169" s="26" t="s">
        <v>1855</v>
      </c>
      <c r="K169" s="26" t="s">
        <v>1856</v>
      </c>
      <c r="L169" s="26" t="s">
        <v>1857</v>
      </c>
      <c r="M169" s="26" t="s">
        <v>1858</v>
      </c>
      <c r="N169" s="32" t="s">
        <v>1810</v>
      </c>
      <c r="O169" s="41" t="s">
        <v>738</v>
      </c>
      <c r="P169" s="26" t="s">
        <v>599</v>
      </c>
      <c r="Q169" s="26" t="s">
        <v>1859</v>
      </c>
      <c r="R169" s="26" t="s">
        <v>1860</v>
      </c>
      <c r="S169" s="28" t="s">
        <v>156</v>
      </c>
      <c r="T169" s="26" t="s">
        <v>1861</v>
      </c>
      <c r="U169" s="26" t="s">
        <v>1862</v>
      </c>
      <c r="V169" s="26" t="s">
        <v>189</v>
      </c>
      <c r="W169" s="34">
        <v>44470.0</v>
      </c>
      <c r="X169" s="26" t="s">
        <v>141</v>
      </c>
      <c r="Y169" s="26">
        <v>2025.0</v>
      </c>
      <c r="Z169" s="28">
        <v>-2.0</v>
      </c>
      <c r="AA169" s="26" t="s">
        <v>127</v>
      </c>
      <c r="AB169" s="30">
        <v>500.0</v>
      </c>
      <c r="AC169" s="31" t="s">
        <v>127</v>
      </c>
      <c r="AD169" s="31">
        <v>500.0</v>
      </c>
      <c r="AE169" s="31" t="s">
        <v>127</v>
      </c>
      <c r="AF169" s="31" t="s">
        <v>127</v>
      </c>
      <c r="AG169" s="31" t="s">
        <v>127</v>
      </c>
      <c r="AH169" s="31" t="s">
        <v>127</v>
      </c>
      <c r="AI169" s="31" t="s">
        <v>127</v>
      </c>
      <c r="AJ169" s="31" t="s">
        <v>127</v>
      </c>
      <c r="AK169" s="31" t="s">
        <v>127</v>
      </c>
      <c r="AL169" s="31" t="s">
        <v>127</v>
      </c>
      <c r="AM169" s="26" t="s">
        <v>127</v>
      </c>
      <c r="AN169" s="26" t="s">
        <v>127</v>
      </c>
      <c r="AO169" s="26" t="s">
        <v>127</v>
      </c>
      <c r="AP169" s="31" t="s">
        <v>141</v>
      </c>
      <c r="AQ169" s="26" t="s">
        <v>127</v>
      </c>
      <c r="AR169" s="26" t="s">
        <v>127</v>
      </c>
      <c r="AS169" s="26" t="s">
        <v>127</v>
      </c>
      <c r="AT169" s="28" t="s">
        <v>142</v>
      </c>
      <c r="AU169" s="32" t="s">
        <v>31</v>
      </c>
      <c r="AV169" s="26" t="s">
        <v>1866</v>
      </c>
      <c r="AW169" s="28"/>
      <c r="AX169" s="28"/>
      <c r="AY169" s="28"/>
    </row>
    <row r="170" ht="15.75" customHeight="1">
      <c r="A170" s="26" t="s">
        <v>1867</v>
      </c>
      <c r="B170" s="26" t="s">
        <v>1868</v>
      </c>
      <c r="C170" s="26" t="s">
        <v>1869</v>
      </c>
      <c r="D170" s="28"/>
      <c r="E170" s="28"/>
      <c r="F170" s="26" t="s">
        <v>127</v>
      </c>
      <c r="G170" s="28"/>
      <c r="H170" s="26" t="s">
        <v>1870</v>
      </c>
      <c r="I170" s="26" t="s">
        <v>1871</v>
      </c>
      <c r="J170" s="26" t="s">
        <v>1872</v>
      </c>
      <c r="K170" s="26" t="s">
        <v>1873</v>
      </c>
      <c r="L170" s="28" t="s">
        <v>1874</v>
      </c>
      <c r="M170" s="28" t="s">
        <v>1875</v>
      </c>
      <c r="N170" s="28" t="s">
        <v>1810</v>
      </c>
      <c r="O170" s="41" t="s">
        <v>738</v>
      </c>
      <c r="P170" s="26" t="s">
        <v>599</v>
      </c>
      <c r="Q170" s="28" t="s">
        <v>1876</v>
      </c>
      <c r="R170" s="28" t="s">
        <v>1877</v>
      </c>
      <c r="S170" s="28" t="s">
        <v>156</v>
      </c>
      <c r="T170" s="28" t="s">
        <v>1878</v>
      </c>
      <c r="U170" s="28" t="s">
        <v>1879</v>
      </c>
      <c r="V170" s="28" t="s">
        <v>158</v>
      </c>
      <c r="W170" s="26" t="s">
        <v>141</v>
      </c>
      <c r="X170" s="26" t="s">
        <v>141</v>
      </c>
      <c r="Y170" s="28">
        <v>2014.0</v>
      </c>
      <c r="Z170" s="28">
        <v>9.0</v>
      </c>
      <c r="AA170" s="26" t="s">
        <v>127</v>
      </c>
      <c r="AB170" s="30">
        <v>3334.9999999999995</v>
      </c>
      <c r="AC170" s="31" t="s">
        <v>127</v>
      </c>
      <c r="AD170" s="31">
        <f>(4*35+2*75)*10000*1.15/1000</f>
        <v>3335</v>
      </c>
      <c r="AE170" s="31" t="s">
        <v>127</v>
      </c>
      <c r="AF170" s="31" t="s">
        <v>141</v>
      </c>
      <c r="AG170" s="31" t="s">
        <v>141</v>
      </c>
      <c r="AH170" s="30" t="s">
        <v>141</v>
      </c>
      <c r="AI170" s="31" t="s">
        <v>127</v>
      </c>
      <c r="AJ170" s="31" t="s">
        <v>141</v>
      </c>
      <c r="AK170" s="31" t="s">
        <v>127</v>
      </c>
      <c r="AL170" s="31" t="s">
        <v>141</v>
      </c>
      <c r="AM170" s="26" t="s">
        <v>141</v>
      </c>
      <c r="AN170" s="26" t="s">
        <v>141</v>
      </c>
      <c r="AO170" s="26" t="s">
        <v>141</v>
      </c>
      <c r="AP170" s="31" t="s">
        <v>141</v>
      </c>
      <c r="AQ170" s="26" t="s">
        <v>141</v>
      </c>
      <c r="AR170" s="26" t="s">
        <v>141</v>
      </c>
      <c r="AS170" s="26" t="s">
        <v>127</v>
      </c>
      <c r="AT170" s="28" t="s">
        <v>142</v>
      </c>
      <c r="AU170" s="32" t="s">
        <v>31</v>
      </c>
      <c r="AV170" s="26" t="s">
        <v>1880</v>
      </c>
      <c r="AW170" s="28"/>
      <c r="AX170" s="28"/>
      <c r="AY170" s="28"/>
    </row>
    <row r="171" ht="15.75" customHeight="1">
      <c r="A171" s="26" t="s">
        <v>1881</v>
      </c>
      <c r="B171" s="26" t="s">
        <v>1882</v>
      </c>
      <c r="C171" s="28" t="s">
        <v>1883</v>
      </c>
      <c r="D171" s="28"/>
      <c r="E171" s="28"/>
      <c r="F171" s="26" t="s">
        <v>127</v>
      </c>
      <c r="G171" s="28"/>
      <c r="H171" s="26" t="s">
        <v>1884</v>
      </c>
      <c r="I171" s="26" t="s">
        <v>1885</v>
      </c>
      <c r="J171" s="26" t="s">
        <v>1886</v>
      </c>
      <c r="K171" s="26" t="s">
        <v>1887</v>
      </c>
      <c r="L171" s="28" t="s">
        <v>1888</v>
      </c>
      <c r="M171" s="28" t="s">
        <v>1875</v>
      </c>
      <c r="N171" s="28" t="s">
        <v>1810</v>
      </c>
      <c r="O171" s="41" t="s">
        <v>738</v>
      </c>
      <c r="P171" s="26" t="s">
        <v>599</v>
      </c>
      <c r="Q171" s="28" t="s">
        <v>1889</v>
      </c>
      <c r="R171" s="28" t="s">
        <v>1890</v>
      </c>
      <c r="S171" s="28" t="s">
        <v>156</v>
      </c>
      <c r="T171" s="28" t="s">
        <v>1891</v>
      </c>
      <c r="U171" s="28" t="s">
        <v>1892</v>
      </c>
      <c r="V171" s="28" t="s">
        <v>158</v>
      </c>
      <c r="W171" s="26" t="s">
        <v>141</v>
      </c>
      <c r="X171" s="26" t="s">
        <v>141</v>
      </c>
      <c r="Y171" s="28">
        <v>2014.0</v>
      </c>
      <c r="Z171" s="28">
        <v>9.0</v>
      </c>
      <c r="AA171" s="26" t="s">
        <v>127</v>
      </c>
      <c r="AB171" s="30">
        <v>2069.9999999999995</v>
      </c>
      <c r="AC171" s="31" t="s">
        <v>127</v>
      </c>
      <c r="AD171" s="31">
        <f>(70+110)*10000*1.15/1000</f>
        <v>2070</v>
      </c>
      <c r="AE171" s="31" t="s">
        <v>127</v>
      </c>
      <c r="AF171" s="31" t="s">
        <v>141</v>
      </c>
      <c r="AG171" s="31" t="s">
        <v>141</v>
      </c>
      <c r="AH171" s="30" t="s">
        <v>141</v>
      </c>
      <c r="AI171" s="31" t="s">
        <v>127</v>
      </c>
      <c r="AJ171" s="31" t="s">
        <v>141</v>
      </c>
      <c r="AK171" s="31" t="s">
        <v>127</v>
      </c>
      <c r="AL171" s="31" t="s">
        <v>141</v>
      </c>
      <c r="AM171" s="26" t="s">
        <v>141</v>
      </c>
      <c r="AN171" s="26" t="s">
        <v>141</v>
      </c>
      <c r="AO171" s="26" t="s">
        <v>141</v>
      </c>
      <c r="AP171" s="31" t="s">
        <v>141</v>
      </c>
      <c r="AQ171" s="26" t="s">
        <v>141</v>
      </c>
      <c r="AR171" s="26" t="s">
        <v>141</v>
      </c>
      <c r="AS171" s="26" t="s">
        <v>127</v>
      </c>
      <c r="AT171" s="28" t="s">
        <v>142</v>
      </c>
      <c r="AU171" s="32" t="s">
        <v>31</v>
      </c>
      <c r="AV171" s="26" t="s">
        <v>1893</v>
      </c>
      <c r="AW171" s="28"/>
      <c r="AX171" s="28"/>
      <c r="AY171" s="28"/>
    </row>
    <row r="172" ht="15.75" customHeight="1">
      <c r="A172" s="26" t="s">
        <v>1894</v>
      </c>
      <c r="B172" s="26" t="s">
        <v>1895</v>
      </c>
      <c r="C172" s="26" t="s">
        <v>1896</v>
      </c>
      <c r="D172" s="28"/>
      <c r="E172" s="28" t="s">
        <v>1897</v>
      </c>
      <c r="F172" s="26" t="s">
        <v>127</v>
      </c>
      <c r="G172" s="28"/>
      <c r="H172" s="26" t="s">
        <v>1898</v>
      </c>
      <c r="I172" s="26" t="s">
        <v>1899</v>
      </c>
      <c r="J172" s="26" t="s">
        <v>1900</v>
      </c>
      <c r="K172" s="26" t="s">
        <v>1901</v>
      </c>
      <c r="L172" s="26" t="s">
        <v>1902</v>
      </c>
      <c r="M172" s="26" t="s">
        <v>1875</v>
      </c>
      <c r="N172" s="26" t="s">
        <v>1810</v>
      </c>
      <c r="O172" s="41" t="s">
        <v>738</v>
      </c>
      <c r="P172" s="26" t="s">
        <v>599</v>
      </c>
      <c r="Q172" s="26" t="s">
        <v>1903</v>
      </c>
      <c r="R172" s="26" t="s">
        <v>1904</v>
      </c>
      <c r="S172" s="28" t="s">
        <v>156</v>
      </c>
      <c r="T172" s="26" t="s">
        <v>1905</v>
      </c>
      <c r="U172" s="29" t="s">
        <v>1906</v>
      </c>
      <c r="V172" s="26" t="s">
        <v>158</v>
      </c>
      <c r="W172" s="26" t="s">
        <v>141</v>
      </c>
      <c r="X172" s="26" t="s">
        <v>141</v>
      </c>
      <c r="Y172" s="26">
        <v>1993.0</v>
      </c>
      <c r="Z172" s="28">
        <v>30.0</v>
      </c>
      <c r="AA172" s="26">
        <v>2025.0</v>
      </c>
      <c r="AB172" s="30">
        <v>1660.0</v>
      </c>
      <c r="AC172" s="31" t="s">
        <v>127</v>
      </c>
      <c r="AD172" s="31">
        <v>1660.0</v>
      </c>
      <c r="AE172" s="31" t="s">
        <v>127</v>
      </c>
      <c r="AF172" s="31" t="s">
        <v>127</v>
      </c>
      <c r="AG172" s="31" t="s">
        <v>127</v>
      </c>
      <c r="AH172" s="31" t="s">
        <v>127</v>
      </c>
      <c r="AI172" s="31" t="s">
        <v>127</v>
      </c>
      <c r="AJ172" s="31" t="s">
        <v>127</v>
      </c>
      <c r="AK172" s="31" t="s">
        <v>127</v>
      </c>
      <c r="AL172" s="31" t="s">
        <v>127</v>
      </c>
      <c r="AM172" s="26" t="s">
        <v>159</v>
      </c>
      <c r="AN172" s="26" t="s">
        <v>298</v>
      </c>
      <c r="AO172" s="26" t="s">
        <v>246</v>
      </c>
      <c r="AP172" s="31">
        <v>111.0</v>
      </c>
      <c r="AQ172" s="26" t="s">
        <v>327</v>
      </c>
      <c r="AR172" s="26" t="s">
        <v>141</v>
      </c>
      <c r="AS172" s="26" t="s">
        <v>127</v>
      </c>
      <c r="AT172" s="26" t="s">
        <v>142</v>
      </c>
      <c r="AU172" s="26" t="s">
        <v>31</v>
      </c>
      <c r="AV172" s="26" t="s">
        <v>1907</v>
      </c>
      <c r="AW172" s="28"/>
      <c r="AX172" s="28"/>
      <c r="AY172" s="28"/>
    </row>
    <row r="173" ht="15.75" customHeight="1">
      <c r="A173" s="26" t="s">
        <v>1908</v>
      </c>
      <c r="B173" s="26" t="s">
        <v>1909</v>
      </c>
      <c r="C173" s="26" t="s">
        <v>1896</v>
      </c>
      <c r="D173" s="28"/>
      <c r="E173" s="26" t="s">
        <v>1897</v>
      </c>
      <c r="F173" s="26" t="s">
        <v>127</v>
      </c>
      <c r="G173" s="28"/>
      <c r="H173" s="26" t="s">
        <v>1898</v>
      </c>
      <c r="I173" s="26" t="s">
        <v>1899</v>
      </c>
      <c r="J173" s="26" t="s">
        <v>1900</v>
      </c>
      <c r="K173" s="26" t="s">
        <v>1901</v>
      </c>
      <c r="L173" s="26" t="s">
        <v>1902</v>
      </c>
      <c r="M173" s="26" t="s">
        <v>1875</v>
      </c>
      <c r="N173" s="32" t="s">
        <v>1810</v>
      </c>
      <c r="O173" s="41" t="s">
        <v>738</v>
      </c>
      <c r="P173" s="26" t="s">
        <v>599</v>
      </c>
      <c r="Q173" s="26" t="s">
        <v>1903</v>
      </c>
      <c r="R173" s="26" t="s">
        <v>1904</v>
      </c>
      <c r="S173" s="28" t="s">
        <v>156</v>
      </c>
      <c r="T173" s="26" t="s">
        <v>1905</v>
      </c>
      <c r="U173" s="29" t="s">
        <v>1906</v>
      </c>
      <c r="V173" s="26" t="s">
        <v>189</v>
      </c>
      <c r="W173" s="34">
        <v>44470.0</v>
      </c>
      <c r="X173" s="26" t="s">
        <v>141</v>
      </c>
      <c r="Y173" s="26">
        <v>2025.0</v>
      </c>
      <c r="Z173" s="28">
        <v>-2.0</v>
      </c>
      <c r="AA173" s="26" t="s">
        <v>127</v>
      </c>
      <c r="AB173" s="30">
        <v>1110.0</v>
      </c>
      <c r="AC173" s="31" t="s">
        <v>127</v>
      </c>
      <c r="AD173" s="31">
        <v>1110.0</v>
      </c>
      <c r="AE173" s="31" t="s">
        <v>127</v>
      </c>
      <c r="AF173" s="31" t="s">
        <v>127</v>
      </c>
      <c r="AG173" s="31" t="s">
        <v>127</v>
      </c>
      <c r="AH173" s="31" t="s">
        <v>127</v>
      </c>
      <c r="AI173" s="31" t="s">
        <v>127</v>
      </c>
      <c r="AJ173" s="31" t="s">
        <v>127</v>
      </c>
      <c r="AK173" s="31" t="s">
        <v>127</v>
      </c>
      <c r="AL173" s="31" t="s">
        <v>127</v>
      </c>
      <c r="AM173" s="26" t="s">
        <v>127</v>
      </c>
      <c r="AN173" s="26" t="s">
        <v>127</v>
      </c>
      <c r="AO173" s="26" t="s">
        <v>127</v>
      </c>
      <c r="AP173" s="31" t="s">
        <v>141</v>
      </c>
      <c r="AQ173" s="26" t="s">
        <v>127</v>
      </c>
      <c r="AR173" s="26" t="s">
        <v>127</v>
      </c>
      <c r="AS173" s="26" t="s">
        <v>127</v>
      </c>
      <c r="AT173" s="28" t="s">
        <v>142</v>
      </c>
      <c r="AU173" s="32" t="s">
        <v>31</v>
      </c>
      <c r="AV173" s="26" t="s">
        <v>1910</v>
      </c>
      <c r="AW173" s="28"/>
      <c r="AX173" s="28"/>
      <c r="AY173" s="28"/>
    </row>
    <row r="174" ht="15.75" customHeight="1">
      <c r="A174" s="26" t="s">
        <v>1911</v>
      </c>
      <c r="B174" s="26" t="s">
        <v>1912</v>
      </c>
      <c r="C174" s="26" t="s">
        <v>1913</v>
      </c>
      <c r="D174" s="28"/>
      <c r="E174" s="28"/>
      <c r="F174" s="26" t="s">
        <v>127</v>
      </c>
      <c r="G174" s="28"/>
      <c r="H174" s="26" t="s">
        <v>1914</v>
      </c>
      <c r="I174" s="26" t="s">
        <v>1915</v>
      </c>
      <c r="J174" s="26" t="s">
        <v>1912</v>
      </c>
      <c r="K174" s="26" t="s">
        <v>1916</v>
      </c>
      <c r="L174" s="26" t="s">
        <v>1888</v>
      </c>
      <c r="M174" s="26" t="s">
        <v>1875</v>
      </c>
      <c r="N174" s="26" t="s">
        <v>1810</v>
      </c>
      <c r="O174" s="41" t="s">
        <v>738</v>
      </c>
      <c r="P174" s="26" t="s">
        <v>599</v>
      </c>
      <c r="Q174" s="26" t="s">
        <v>1917</v>
      </c>
      <c r="R174" s="26" t="s">
        <v>1918</v>
      </c>
      <c r="S174" s="28" t="s">
        <v>156</v>
      </c>
      <c r="T174" s="26" t="s">
        <v>1919</v>
      </c>
      <c r="U174" s="26" t="s">
        <v>1920</v>
      </c>
      <c r="V174" s="26" t="s">
        <v>158</v>
      </c>
      <c r="W174" s="26" t="s">
        <v>141</v>
      </c>
      <c r="X174" s="26" t="s">
        <v>141</v>
      </c>
      <c r="Y174" s="26">
        <v>2004.0</v>
      </c>
      <c r="Z174" s="28">
        <v>19.0</v>
      </c>
      <c r="AA174" s="26">
        <v>2022.0</v>
      </c>
      <c r="AB174" s="30">
        <v>1100.0</v>
      </c>
      <c r="AC174" s="31" t="s">
        <v>127</v>
      </c>
      <c r="AD174" s="31">
        <v>1100.0</v>
      </c>
      <c r="AE174" s="31" t="s">
        <v>127</v>
      </c>
      <c r="AF174" s="31" t="s">
        <v>127</v>
      </c>
      <c r="AG174" s="31" t="s">
        <v>127</v>
      </c>
      <c r="AH174" s="31" t="s">
        <v>127</v>
      </c>
      <c r="AI174" s="31" t="s">
        <v>127</v>
      </c>
      <c r="AJ174" s="31" t="s">
        <v>127</v>
      </c>
      <c r="AK174" s="31" t="s">
        <v>127</v>
      </c>
      <c r="AL174" s="31" t="s">
        <v>127</v>
      </c>
      <c r="AM174" s="26" t="s">
        <v>141</v>
      </c>
      <c r="AN174" s="26" t="s">
        <v>141</v>
      </c>
      <c r="AO174" s="26" t="s">
        <v>141</v>
      </c>
      <c r="AP174" s="31">
        <v>285.0</v>
      </c>
      <c r="AQ174" s="26" t="s">
        <v>127</v>
      </c>
      <c r="AR174" s="26" t="s">
        <v>127</v>
      </c>
      <c r="AS174" s="26" t="s">
        <v>127</v>
      </c>
      <c r="AT174" s="32" t="s">
        <v>142</v>
      </c>
      <c r="AU174" s="32" t="s">
        <v>31</v>
      </c>
      <c r="AV174" s="31" t="s">
        <v>1201</v>
      </c>
      <c r="AW174" s="28"/>
      <c r="AX174" s="28"/>
      <c r="AY174" s="28"/>
    </row>
    <row r="175" ht="15.75" customHeight="1">
      <c r="A175" s="26" t="s">
        <v>1921</v>
      </c>
      <c r="B175" s="26" t="s">
        <v>1922</v>
      </c>
      <c r="C175" s="26" t="s">
        <v>1913</v>
      </c>
      <c r="D175" s="28"/>
      <c r="E175" s="28"/>
      <c r="F175" s="26" t="s">
        <v>127</v>
      </c>
      <c r="G175" s="28"/>
      <c r="H175" s="26" t="s">
        <v>1914</v>
      </c>
      <c r="I175" s="26" t="s">
        <v>1915</v>
      </c>
      <c r="J175" s="26" t="s">
        <v>1912</v>
      </c>
      <c r="K175" s="26" t="s">
        <v>1916</v>
      </c>
      <c r="L175" s="26" t="s">
        <v>1888</v>
      </c>
      <c r="M175" s="26" t="s">
        <v>1875</v>
      </c>
      <c r="N175" s="26" t="s">
        <v>1810</v>
      </c>
      <c r="O175" s="41" t="s">
        <v>738</v>
      </c>
      <c r="P175" s="26" t="s">
        <v>599</v>
      </c>
      <c r="Q175" s="26" t="s">
        <v>1917</v>
      </c>
      <c r="R175" s="26" t="s">
        <v>1918</v>
      </c>
      <c r="S175" s="26" t="s">
        <v>137</v>
      </c>
      <c r="T175" s="26" t="s">
        <v>1919</v>
      </c>
      <c r="U175" s="26" t="s">
        <v>1920</v>
      </c>
      <c r="V175" s="26" t="s">
        <v>189</v>
      </c>
      <c r="W175" s="34">
        <v>44621.0</v>
      </c>
      <c r="X175" s="26" t="s">
        <v>141</v>
      </c>
      <c r="Y175" s="26">
        <v>2023.0</v>
      </c>
      <c r="Z175" s="28">
        <v>0.0</v>
      </c>
      <c r="AA175" s="26" t="s">
        <v>127</v>
      </c>
      <c r="AB175" s="30">
        <v>825.0</v>
      </c>
      <c r="AC175" s="31" t="s">
        <v>127</v>
      </c>
      <c r="AD175" s="31">
        <v>825.0</v>
      </c>
      <c r="AE175" s="31" t="s">
        <v>127</v>
      </c>
      <c r="AF175" s="31" t="s">
        <v>127</v>
      </c>
      <c r="AG175" s="31" t="s">
        <v>127</v>
      </c>
      <c r="AH175" s="31" t="s">
        <v>127</v>
      </c>
      <c r="AI175" s="31" t="s">
        <v>127</v>
      </c>
      <c r="AJ175" s="31" t="s">
        <v>127</v>
      </c>
      <c r="AK175" s="31" t="s">
        <v>127</v>
      </c>
      <c r="AL175" s="31" t="s">
        <v>127</v>
      </c>
      <c r="AM175" s="26" t="s">
        <v>127</v>
      </c>
      <c r="AN175" s="26" t="s">
        <v>127</v>
      </c>
      <c r="AO175" s="26" t="s">
        <v>127</v>
      </c>
      <c r="AP175" s="31" t="s">
        <v>141</v>
      </c>
      <c r="AQ175" s="26" t="s">
        <v>127</v>
      </c>
      <c r="AR175" s="26" t="s">
        <v>127</v>
      </c>
      <c r="AS175" s="26" t="s">
        <v>127</v>
      </c>
      <c r="AT175" s="32" t="s">
        <v>142</v>
      </c>
      <c r="AU175" s="32" t="s">
        <v>31</v>
      </c>
      <c r="AV175" s="31" t="s">
        <v>1201</v>
      </c>
      <c r="AW175" s="28"/>
      <c r="AX175" s="28"/>
      <c r="AY175" s="28"/>
    </row>
    <row r="176" ht="15.75" customHeight="1">
      <c r="A176" s="26" t="s">
        <v>1923</v>
      </c>
      <c r="B176" s="26" t="s">
        <v>1924</v>
      </c>
      <c r="C176" s="26" t="s">
        <v>1925</v>
      </c>
      <c r="D176" s="28"/>
      <c r="E176" s="28"/>
      <c r="F176" s="26" t="s">
        <v>127</v>
      </c>
      <c r="G176" s="28"/>
      <c r="H176" s="26" t="s">
        <v>1926</v>
      </c>
      <c r="I176" s="26" t="s">
        <v>1927</v>
      </c>
      <c r="J176" s="26" t="s">
        <v>1924</v>
      </c>
      <c r="K176" s="26" t="s">
        <v>1928</v>
      </c>
      <c r="L176" s="26" t="s">
        <v>1929</v>
      </c>
      <c r="M176" s="26" t="s">
        <v>1930</v>
      </c>
      <c r="N176" s="26" t="s">
        <v>1931</v>
      </c>
      <c r="O176" s="41" t="s">
        <v>738</v>
      </c>
      <c r="P176" s="26" t="s">
        <v>599</v>
      </c>
      <c r="Q176" s="26" t="s">
        <v>1932</v>
      </c>
      <c r="R176" s="26" t="s">
        <v>1933</v>
      </c>
      <c r="S176" s="28" t="s">
        <v>156</v>
      </c>
      <c r="T176" s="26" t="s">
        <v>1934</v>
      </c>
      <c r="U176" s="26" t="s">
        <v>1935</v>
      </c>
      <c r="V176" s="26" t="s">
        <v>158</v>
      </c>
      <c r="W176" s="26" t="s">
        <v>141</v>
      </c>
      <c r="X176" s="26" t="s">
        <v>141</v>
      </c>
      <c r="Y176" s="26">
        <v>1995.0</v>
      </c>
      <c r="Z176" s="28">
        <v>28.0</v>
      </c>
      <c r="AA176" s="26">
        <v>2024.0</v>
      </c>
      <c r="AB176" s="30">
        <v>1000.0</v>
      </c>
      <c r="AC176" s="31" t="s">
        <v>127</v>
      </c>
      <c r="AD176" s="31">
        <v>1000.0</v>
      </c>
      <c r="AE176" s="31" t="s">
        <v>127</v>
      </c>
      <c r="AF176" s="31" t="s">
        <v>127</v>
      </c>
      <c r="AG176" s="31" t="s">
        <v>127</v>
      </c>
      <c r="AH176" s="30" t="s">
        <v>127</v>
      </c>
      <c r="AI176" s="31" t="s">
        <v>127</v>
      </c>
      <c r="AJ176" s="31" t="s">
        <v>127</v>
      </c>
      <c r="AK176" s="31" t="s">
        <v>127</v>
      </c>
      <c r="AL176" s="31" t="s">
        <v>127</v>
      </c>
      <c r="AM176" s="26" t="s">
        <v>140</v>
      </c>
      <c r="AN176" s="26" t="s">
        <v>1936</v>
      </c>
      <c r="AO176" s="26" t="s">
        <v>788</v>
      </c>
      <c r="AP176" s="31">
        <v>146.0</v>
      </c>
      <c r="AQ176" s="26" t="s">
        <v>127</v>
      </c>
      <c r="AR176" s="26" t="s">
        <v>127</v>
      </c>
      <c r="AS176" s="26" t="s">
        <v>127</v>
      </c>
      <c r="AT176" s="32" t="s">
        <v>142</v>
      </c>
      <c r="AU176" s="32" t="s">
        <v>31</v>
      </c>
      <c r="AV176" s="26" t="s">
        <v>1536</v>
      </c>
      <c r="AW176" s="28"/>
      <c r="AX176" s="28"/>
      <c r="AY176" s="28"/>
    </row>
    <row r="177" ht="15.75" customHeight="1">
      <c r="A177" s="26" t="s">
        <v>1937</v>
      </c>
      <c r="B177" s="26" t="s">
        <v>1938</v>
      </c>
      <c r="C177" s="26" t="s">
        <v>1925</v>
      </c>
      <c r="D177" s="28"/>
      <c r="E177" s="28"/>
      <c r="F177" s="26" t="s">
        <v>127</v>
      </c>
      <c r="G177" s="28"/>
      <c r="H177" s="26" t="s">
        <v>1926</v>
      </c>
      <c r="I177" s="26" t="s">
        <v>1927</v>
      </c>
      <c r="J177" s="26" t="s">
        <v>1924</v>
      </c>
      <c r="K177" s="26" t="s">
        <v>1928</v>
      </c>
      <c r="L177" s="26" t="s">
        <v>1929</v>
      </c>
      <c r="M177" s="26" t="s">
        <v>1930</v>
      </c>
      <c r="N177" s="26" t="s">
        <v>1931</v>
      </c>
      <c r="O177" s="41" t="s">
        <v>738</v>
      </c>
      <c r="P177" s="26" t="s">
        <v>599</v>
      </c>
      <c r="Q177" s="26" t="s">
        <v>1932</v>
      </c>
      <c r="R177" s="26" t="s">
        <v>1933</v>
      </c>
      <c r="S177" s="28" t="s">
        <v>156</v>
      </c>
      <c r="T177" s="26" t="s">
        <v>1934</v>
      </c>
      <c r="U177" s="26" t="s">
        <v>1935</v>
      </c>
      <c r="V177" s="26" t="s">
        <v>189</v>
      </c>
      <c r="W177" s="34">
        <v>44531.0</v>
      </c>
      <c r="X177" s="26" t="s">
        <v>141</v>
      </c>
      <c r="Y177" s="26">
        <v>2024.0</v>
      </c>
      <c r="Z177" s="28">
        <v>-1.0</v>
      </c>
      <c r="AA177" s="26" t="s">
        <v>127</v>
      </c>
      <c r="AB177" s="30">
        <v>1000.0</v>
      </c>
      <c r="AC177" s="31" t="s">
        <v>127</v>
      </c>
      <c r="AD177" s="31">
        <v>1000.0</v>
      </c>
      <c r="AE177" s="31" t="s">
        <v>127</v>
      </c>
      <c r="AF177" s="31" t="s">
        <v>127</v>
      </c>
      <c r="AG177" s="31" t="s">
        <v>127</v>
      </c>
      <c r="AH177" s="30" t="s">
        <v>127</v>
      </c>
      <c r="AI177" s="31" t="s">
        <v>127</v>
      </c>
      <c r="AJ177" s="31" t="s">
        <v>127</v>
      </c>
      <c r="AK177" s="31" t="s">
        <v>127</v>
      </c>
      <c r="AL177" s="31" t="s">
        <v>127</v>
      </c>
      <c r="AM177" s="26" t="s">
        <v>127</v>
      </c>
      <c r="AN177" s="26" t="s">
        <v>127</v>
      </c>
      <c r="AO177" s="26" t="s">
        <v>127</v>
      </c>
      <c r="AP177" s="31" t="s">
        <v>141</v>
      </c>
      <c r="AQ177" s="26" t="s">
        <v>127</v>
      </c>
      <c r="AR177" s="26" t="s">
        <v>127</v>
      </c>
      <c r="AS177" s="26" t="s">
        <v>127</v>
      </c>
      <c r="AT177" s="32" t="s">
        <v>142</v>
      </c>
      <c r="AU177" s="32" t="s">
        <v>31</v>
      </c>
      <c r="AV177" s="26" t="s">
        <v>919</v>
      </c>
      <c r="AW177" s="28"/>
      <c r="AX177" s="28"/>
      <c r="AY177" s="28"/>
    </row>
    <row r="178" ht="15.75" customHeight="1">
      <c r="A178" s="26" t="s">
        <v>1939</v>
      </c>
      <c r="B178" s="26" t="s">
        <v>1940</v>
      </c>
      <c r="C178" s="28" t="s">
        <v>1941</v>
      </c>
      <c r="D178" s="28"/>
      <c r="E178" s="28"/>
      <c r="F178" s="26" t="s">
        <v>148</v>
      </c>
      <c r="G178" s="28" t="s">
        <v>1942</v>
      </c>
      <c r="H178" s="26" t="s">
        <v>1943</v>
      </c>
      <c r="I178" s="26" t="s">
        <v>1944</v>
      </c>
      <c r="J178" s="26" t="s">
        <v>1940</v>
      </c>
      <c r="K178" s="26">
        <v>5.000577496E9</v>
      </c>
      <c r="L178" s="28" t="s">
        <v>1945</v>
      </c>
      <c r="M178" s="28" t="s">
        <v>1946</v>
      </c>
      <c r="N178" s="28" t="s">
        <v>1931</v>
      </c>
      <c r="O178" s="41" t="s">
        <v>738</v>
      </c>
      <c r="P178" s="26" t="s">
        <v>599</v>
      </c>
      <c r="Q178" s="28" t="s">
        <v>1947</v>
      </c>
      <c r="R178" s="28" t="s">
        <v>1948</v>
      </c>
      <c r="S178" s="28" t="s">
        <v>156</v>
      </c>
      <c r="T178" s="28" t="s">
        <v>1949</v>
      </c>
      <c r="U178" s="28" t="s">
        <v>1950</v>
      </c>
      <c r="V178" s="28" t="s">
        <v>158</v>
      </c>
      <c r="W178" s="26" t="s">
        <v>141</v>
      </c>
      <c r="X178" s="26" t="s">
        <v>141</v>
      </c>
      <c r="Y178" s="28">
        <v>1954.0</v>
      </c>
      <c r="Z178" s="28">
        <v>69.0</v>
      </c>
      <c r="AA178" s="26" t="s">
        <v>127</v>
      </c>
      <c r="AB178" s="30">
        <v>8000.0</v>
      </c>
      <c r="AC178" s="30">
        <v>8000.0</v>
      </c>
      <c r="AD178" s="31" t="s">
        <v>127</v>
      </c>
      <c r="AE178" s="31" t="s">
        <v>127</v>
      </c>
      <c r="AF178" s="31">
        <v>6795.0</v>
      </c>
      <c r="AG178" s="31">
        <v>6795.0</v>
      </c>
      <c r="AH178" s="30" t="s">
        <v>141</v>
      </c>
      <c r="AI178" s="31" t="s">
        <v>127</v>
      </c>
      <c r="AJ178" s="31" t="s">
        <v>141</v>
      </c>
      <c r="AK178" s="31" t="s">
        <v>141</v>
      </c>
      <c r="AL178" s="31" t="s">
        <v>141</v>
      </c>
      <c r="AM178" s="26" t="s">
        <v>140</v>
      </c>
      <c r="AN178" s="28" t="s">
        <v>1951</v>
      </c>
      <c r="AO178" s="26" t="s">
        <v>816</v>
      </c>
      <c r="AP178" s="31">
        <v>13308.0</v>
      </c>
      <c r="AQ178" s="26" t="s">
        <v>127</v>
      </c>
      <c r="AR178" s="26" t="s">
        <v>127</v>
      </c>
      <c r="AS178" s="26" t="s">
        <v>127</v>
      </c>
      <c r="AT178" s="26" t="s">
        <v>161</v>
      </c>
      <c r="AU178" s="32" t="s">
        <v>263</v>
      </c>
      <c r="AV178" s="26" t="s">
        <v>1952</v>
      </c>
      <c r="AW178" s="28"/>
      <c r="AX178" s="28"/>
      <c r="AY178" s="28"/>
    </row>
    <row r="179" ht="15.75" customHeight="1">
      <c r="A179" s="26" t="s">
        <v>1953</v>
      </c>
      <c r="B179" s="26" t="s">
        <v>1954</v>
      </c>
      <c r="C179" s="28" t="s">
        <v>1955</v>
      </c>
      <c r="D179" s="28" t="s">
        <v>1956</v>
      </c>
      <c r="E179" s="26" t="s">
        <v>1957</v>
      </c>
      <c r="F179" s="26" t="s">
        <v>127</v>
      </c>
      <c r="G179" s="28"/>
      <c r="H179" s="26" t="s">
        <v>1958</v>
      </c>
      <c r="I179" s="26" t="s">
        <v>1959</v>
      </c>
      <c r="J179" s="26" t="s">
        <v>1954</v>
      </c>
      <c r="K179" s="26">
        <v>5.07610945E9</v>
      </c>
      <c r="L179" s="28" t="s">
        <v>1960</v>
      </c>
      <c r="M179" s="28" t="s">
        <v>1946</v>
      </c>
      <c r="N179" s="28" t="s">
        <v>1931</v>
      </c>
      <c r="O179" s="41" t="s">
        <v>738</v>
      </c>
      <c r="P179" s="26" t="s">
        <v>599</v>
      </c>
      <c r="Q179" s="28" t="s">
        <v>1961</v>
      </c>
      <c r="R179" s="28" t="s">
        <v>1962</v>
      </c>
      <c r="S179" s="28" t="s">
        <v>156</v>
      </c>
      <c r="T179" s="28" t="s">
        <v>1963</v>
      </c>
      <c r="U179" s="28" t="s">
        <v>1964</v>
      </c>
      <c r="V179" s="28" t="s">
        <v>158</v>
      </c>
      <c r="W179" s="26" t="s">
        <v>141</v>
      </c>
      <c r="X179" s="26" t="s">
        <v>141</v>
      </c>
      <c r="Y179" s="28">
        <v>2001.0</v>
      </c>
      <c r="Z179" s="28">
        <v>22.0</v>
      </c>
      <c r="AA179" s="26" t="s">
        <v>127</v>
      </c>
      <c r="AB179" s="30">
        <v>3250.0</v>
      </c>
      <c r="AC179" s="31">
        <v>3250.0</v>
      </c>
      <c r="AD179" s="31" t="s">
        <v>127</v>
      </c>
      <c r="AE179" s="31" t="s">
        <v>127</v>
      </c>
      <c r="AF179" s="31">
        <v>1060.8999999999999</v>
      </c>
      <c r="AG179" s="31">
        <f>(0.954*1350-227)</f>
        <v>1060.9</v>
      </c>
      <c r="AH179" s="30" t="s">
        <v>127</v>
      </c>
      <c r="AI179" s="31" t="s">
        <v>127</v>
      </c>
      <c r="AJ179" s="31" t="s">
        <v>141</v>
      </c>
      <c r="AK179" s="31" t="s">
        <v>141</v>
      </c>
      <c r="AL179" s="31" t="s">
        <v>141</v>
      </c>
      <c r="AM179" s="26" t="s">
        <v>140</v>
      </c>
      <c r="AN179" s="28" t="s">
        <v>1965</v>
      </c>
      <c r="AO179" s="26" t="s">
        <v>1966</v>
      </c>
      <c r="AP179" s="31">
        <v>3848.0</v>
      </c>
      <c r="AQ179" s="26" t="s">
        <v>127</v>
      </c>
      <c r="AR179" s="26" t="s">
        <v>127</v>
      </c>
      <c r="AS179" s="26" t="s">
        <v>127</v>
      </c>
      <c r="AT179" s="26" t="s">
        <v>161</v>
      </c>
      <c r="AU179" s="32" t="s">
        <v>263</v>
      </c>
      <c r="AV179" s="26" t="s">
        <v>1967</v>
      </c>
      <c r="AW179" s="28"/>
      <c r="AX179" s="28"/>
      <c r="AY179" s="28"/>
    </row>
    <row r="180" ht="15.75" customHeight="1">
      <c r="A180" s="26" t="s">
        <v>1968</v>
      </c>
      <c r="B180" s="26" t="s">
        <v>1969</v>
      </c>
      <c r="C180" s="28" t="s">
        <v>1955</v>
      </c>
      <c r="D180" s="28" t="s">
        <v>1956</v>
      </c>
      <c r="E180" s="26" t="s">
        <v>1957</v>
      </c>
      <c r="F180" s="26" t="s">
        <v>127</v>
      </c>
      <c r="G180" s="28"/>
      <c r="H180" s="26" t="s">
        <v>1958</v>
      </c>
      <c r="I180" s="26" t="s">
        <v>1959</v>
      </c>
      <c r="J180" s="26" t="s">
        <v>1954</v>
      </c>
      <c r="K180" s="26">
        <v>5.07610945E9</v>
      </c>
      <c r="L180" s="28" t="s">
        <v>1960</v>
      </c>
      <c r="M180" s="28" t="s">
        <v>1946</v>
      </c>
      <c r="N180" s="28" t="s">
        <v>1931</v>
      </c>
      <c r="O180" s="41" t="s">
        <v>738</v>
      </c>
      <c r="P180" s="26" t="s">
        <v>599</v>
      </c>
      <c r="Q180" s="28" t="s">
        <v>1961</v>
      </c>
      <c r="R180" s="28" t="s">
        <v>1962</v>
      </c>
      <c r="S180" s="28" t="s">
        <v>156</v>
      </c>
      <c r="T180" s="28" t="s">
        <v>1963</v>
      </c>
      <c r="U180" s="28" t="s">
        <v>1964</v>
      </c>
      <c r="V180" s="26" t="s">
        <v>158</v>
      </c>
      <c r="W180" s="26">
        <v>2019.0</v>
      </c>
      <c r="X180" s="26" t="s">
        <v>141</v>
      </c>
      <c r="Y180" s="26">
        <v>2021.0</v>
      </c>
      <c r="Z180" s="28">
        <v>2.0</v>
      </c>
      <c r="AA180" s="26" t="s">
        <v>127</v>
      </c>
      <c r="AB180" s="30" t="s">
        <v>127</v>
      </c>
      <c r="AC180" s="31" t="s">
        <v>127</v>
      </c>
      <c r="AD180" s="31" t="s">
        <v>127</v>
      </c>
      <c r="AE180" s="31" t="s">
        <v>127</v>
      </c>
      <c r="AF180" s="31">
        <v>1130.0</v>
      </c>
      <c r="AG180" s="31">
        <v>1130.0</v>
      </c>
      <c r="AH180" s="30" t="s">
        <v>127</v>
      </c>
      <c r="AI180" s="31" t="s">
        <v>127</v>
      </c>
      <c r="AJ180" s="31">
        <v>1907.0</v>
      </c>
      <c r="AK180" s="31" t="s">
        <v>141</v>
      </c>
      <c r="AL180" s="31" t="s">
        <v>141</v>
      </c>
      <c r="AM180" s="26" t="s">
        <v>127</v>
      </c>
      <c r="AN180" s="26" t="s">
        <v>127</v>
      </c>
      <c r="AO180" s="26" t="s">
        <v>127</v>
      </c>
      <c r="AP180" s="31" t="s">
        <v>141</v>
      </c>
      <c r="AQ180" s="26" t="s">
        <v>127</v>
      </c>
      <c r="AR180" s="26" t="s">
        <v>127</v>
      </c>
      <c r="AS180" s="26" t="s">
        <v>127</v>
      </c>
      <c r="AT180" s="26" t="s">
        <v>974</v>
      </c>
      <c r="AU180" s="26" t="s">
        <v>25</v>
      </c>
      <c r="AV180" s="26" t="s">
        <v>1970</v>
      </c>
      <c r="AW180" s="28"/>
      <c r="AX180" s="28"/>
      <c r="AY180" s="28"/>
    </row>
    <row r="181" ht="15.75" customHeight="1">
      <c r="A181" s="26" t="s">
        <v>1971</v>
      </c>
      <c r="B181" s="26" t="s">
        <v>1972</v>
      </c>
      <c r="C181" s="28" t="s">
        <v>1955</v>
      </c>
      <c r="D181" s="28" t="s">
        <v>1956</v>
      </c>
      <c r="E181" s="26" t="s">
        <v>1957</v>
      </c>
      <c r="F181" s="26" t="s">
        <v>127</v>
      </c>
      <c r="G181" s="28"/>
      <c r="H181" s="26" t="s">
        <v>1958</v>
      </c>
      <c r="I181" s="26" t="s">
        <v>1959</v>
      </c>
      <c r="J181" s="26" t="s">
        <v>1954</v>
      </c>
      <c r="K181" s="26">
        <v>5.07610945E9</v>
      </c>
      <c r="L181" s="28" t="s">
        <v>1960</v>
      </c>
      <c r="M181" s="28" t="s">
        <v>1946</v>
      </c>
      <c r="N181" s="28" t="s">
        <v>1931</v>
      </c>
      <c r="O181" s="41" t="s">
        <v>738</v>
      </c>
      <c r="P181" s="26" t="s">
        <v>599</v>
      </c>
      <c r="Q181" s="28" t="s">
        <v>1961</v>
      </c>
      <c r="R181" s="28" t="s">
        <v>1962</v>
      </c>
      <c r="S181" s="28" t="s">
        <v>156</v>
      </c>
      <c r="T181" s="28" t="s">
        <v>1963</v>
      </c>
      <c r="U181" s="28" t="s">
        <v>1964</v>
      </c>
      <c r="V181" s="26" t="s">
        <v>158</v>
      </c>
      <c r="W181" s="26">
        <v>2019.0</v>
      </c>
      <c r="X181" s="26" t="s">
        <v>141</v>
      </c>
      <c r="Y181" s="26">
        <v>2021.0</v>
      </c>
      <c r="Z181" s="28">
        <v>2.0</v>
      </c>
      <c r="AA181" s="26" t="s">
        <v>127</v>
      </c>
      <c r="AB181" s="30">
        <v>1150.0</v>
      </c>
      <c r="AC181" s="31">
        <v>1150.0</v>
      </c>
      <c r="AD181" s="31" t="s">
        <v>127</v>
      </c>
      <c r="AE181" s="31" t="s">
        <v>127</v>
      </c>
      <c r="AF181" s="31" t="s">
        <v>127</v>
      </c>
      <c r="AG181" s="31" t="s">
        <v>127</v>
      </c>
      <c r="AH181" s="30" t="s">
        <v>127</v>
      </c>
      <c r="AI181" s="31" t="s">
        <v>127</v>
      </c>
      <c r="AJ181" s="31" t="s">
        <v>141</v>
      </c>
      <c r="AK181" s="31" t="s">
        <v>141</v>
      </c>
      <c r="AL181" s="31" t="s">
        <v>141</v>
      </c>
      <c r="AM181" s="26" t="s">
        <v>127</v>
      </c>
      <c r="AN181" s="26" t="s">
        <v>127</v>
      </c>
      <c r="AO181" s="26" t="s">
        <v>127</v>
      </c>
      <c r="AP181" s="31" t="s">
        <v>141</v>
      </c>
      <c r="AQ181" s="26" t="s">
        <v>127</v>
      </c>
      <c r="AR181" s="26" t="s">
        <v>127</v>
      </c>
      <c r="AS181" s="26" t="s">
        <v>127</v>
      </c>
      <c r="AT181" s="26" t="s">
        <v>824</v>
      </c>
      <c r="AU181" s="26" t="s">
        <v>27</v>
      </c>
      <c r="AV181" s="26" t="s">
        <v>1973</v>
      </c>
      <c r="AW181" s="28"/>
      <c r="AX181" s="28"/>
      <c r="AY181" s="28"/>
    </row>
    <row r="182" ht="15.75" customHeight="1">
      <c r="A182" s="26" t="s">
        <v>1974</v>
      </c>
      <c r="B182" s="26" t="s">
        <v>1975</v>
      </c>
      <c r="C182" s="28" t="s">
        <v>1976</v>
      </c>
      <c r="D182" s="28"/>
      <c r="E182" s="28"/>
      <c r="F182" s="26" t="s">
        <v>127</v>
      </c>
      <c r="G182" s="28"/>
      <c r="H182" s="26" t="s">
        <v>1977</v>
      </c>
      <c r="I182" s="26" t="s">
        <v>1978</v>
      </c>
      <c r="J182" s="26" t="s">
        <v>1975</v>
      </c>
      <c r="K182" s="26" t="s">
        <v>1979</v>
      </c>
      <c r="L182" s="28" t="s">
        <v>1980</v>
      </c>
      <c r="M182" s="28" t="s">
        <v>1946</v>
      </c>
      <c r="N182" s="28" t="s">
        <v>1931</v>
      </c>
      <c r="O182" s="41" t="s">
        <v>738</v>
      </c>
      <c r="P182" s="26" t="s">
        <v>599</v>
      </c>
      <c r="Q182" s="28" t="s">
        <v>1981</v>
      </c>
      <c r="R182" s="28" t="s">
        <v>1982</v>
      </c>
      <c r="S182" s="28" t="s">
        <v>156</v>
      </c>
      <c r="T182" s="28" t="s">
        <v>1983</v>
      </c>
      <c r="U182" s="28" t="s">
        <v>1984</v>
      </c>
      <c r="V182" s="26" t="s">
        <v>261</v>
      </c>
      <c r="W182" s="26" t="s">
        <v>141</v>
      </c>
      <c r="X182" s="26" t="s">
        <v>141</v>
      </c>
      <c r="Y182" s="28">
        <v>2001.0</v>
      </c>
      <c r="Z182" s="28">
        <v>22.0</v>
      </c>
      <c r="AA182" s="26">
        <v>2020.0</v>
      </c>
      <c r="AB182" s="30">
        <v>1700.0</v>
      </c>
      <c r="AC182" s="30">
        <v>1700.0</v>
      </c>
      <c r="AD182" s="31" t="s">
        <v>127</v>
      </c>
      <c r="AE182" s="31" t="s">
        <v>127</v>
      </c>
      <c r="AF182" s="31">
        <v>1480.0</v>
      </c>
      <c r="AG182" s="30">
        <v>1480.0</v>
      </c>
      <c r="AH182" s="30" t="s">
        <v>127</v>
      </c>
      <c r="AI182" s="31" t="s">
        <v>127</v>
      </c>
      <c r="AJ182" s="31" t="s">
        <v>141</v>
      </c>
      <c r="AK182" s="31" t="s">
        <v>141</v>
      </c>
      <c r="AL182" s="31" t="s">
        <v>141</v>
      </c>
      <c r="AM182" s="26" t="s">
        <v>141</v>
      </c>
      <c r="AN182" s="26" t="s">
        <v>141</v>
      </c>
      <c r="AO182" s="26" t="s">
        <v>141</v>
      </c>
      <c r="AP182" s="31">
        <v>207.0</v>
      </c>
      <c r="AQ182" s="26" t="s">
        <v>127</v>
      </c>
      <c r="AR182" s="26" t="s">
        <v>127</v>
      </c>
      <c r="AS182" s="26" t="s">
        <v>127</v>
      </c>
      <c r="AT182" s="26" t="s">
        <v>161</v>
      </c>
      <c r="AU182" s="32" t="s">
        <v>263</v>
      </c>
      <c r="AV182" s="26" t="s">
        <v>1037</v>
      </c>
      <c r="AW182" s="28"/>
      <c r="AX182" s="28"/>
      <c r="AY182" s="28"/>
    </row>
    <row r="183" ht="15.75" customHeight="1">
      <c r="A183" s="26" t="s">
        <v>1985</v>
      </c>
      <c r="B183" s="26" t="s">
        <v>1986</v>
      </c>
      <c r="C183" s="28" t="s">
        <v>1987</v>
      </c>
      <c r="D183" s="28"/>
      <c r="E183" s="28"/>
      <c r="F183" s="26" t="s">
        <v>127</v>
      </c>
      <c r="G183" s="28"/>
      <c r="H183" s="26" t="s">
        <v>1988</v>
      </c>
      <c r="I183" s="26" t="s">
        <v>1989</v>
      </c>
      <c r="J183" s="26" t="s">
        <v>1986</v>
      </c>
      <c r="K183" s="26" t="s">
        <v>1990</v>
      </c>
      <c r="L183" s="28" t="s">
        <v>1991</v>
      </c>
      <c r="M183" s="28" t="s">
        <v>1946</v>
      </c>
      <c r="N183" s="28" t="s">
        <v>1931</v>
      </c>
      <c r="O183" s="41" t="s">
        <v>738</v>
      </c>
      <c r="P183" s="26" t="s">
        <v>599</v>
      </c>
      <c r="Q183" s="28" t="s">
        <v>1981</v>
      </c>
      <c r="R183" s="28" t="s">
        <v>1992</v>
      </c>
      <c r="S183" s="28" t="s">
        <v>156</v>
      </c>
      <c r="T183" s="28" t="s">
        <v>1993</v>
      </c>
      <c r="U183" s="28" t="s">
        <v>1994</v>
      </c>
      <c r="V183" s="26" t="s">
        <v>261</v>
      </c>
      <c r="W183" s="26" t="s">
        <v>141</v>
      </c>
      <c r="X183" s="26" t="s">
        <v>141</v>
      </c>
      <c r="Y183" s="28">
        <v>2003.0</v>
      </c>
      <c r="Z183" s="28">
        <v>20.0</v>
      </c>
      <c r="AA183" s="26">
        <v>2020.0</v>
      </c>
      <c r="AB183" s="30">
        <v>1300.0</v>
      </c>
      <c r="AC183" s="30">
        <v>1300.0</v>
      </c>
      <c r="AD183" s="31" t="s">
        <v>127</v>
      </c>
      <c r="AE183" s="31" t="s">
        <v>127</v>
      </c>
      <c r="AF183" s="31">
        <v>1300.0</v>
      </c>
      <c r="AG183" s="30">
        <v>1300.0</v>
      </c>
      <c r="AH183" s="30" t="s">
        <v>127</v>
      </c>
      <c r="AI183" s="31" t="s">
        <v>127</v>
      </c>
      <c r="AJ183" s="31" t="s">
        <v>141</v>
      </c>
      <c r="AK183" s="31" t="s">
        <v>141</v>
      </c>
      <c r="AL183" s="31" t="s">
        <v>141</v>
      </c>
      <c r="AM183" s="26" t="s">
        <v>141</v>
      </c>
      <c r="AN183" s="26" t="s">
        <v>141</v>
      </c>
      <c r="AO183" s="26" t="s">
        <v>141</v>
      </c>
      <c r="AP183" s="31">
        <v>2980.0</v>
      </c>
      <c r="AQ183" s="26" t="s">
        <v>141</v>
      </c>
      <c r="AR183" s="26" t="s">
        <v>141</v>
      </c>
      <c r="AS183" s="26" t="s">
        <v>127</v>
      </c>
      <c r="AT183" s="26" t="s">
        <v>161</v>
      </c>
      <c r="AU183" s="32" t="s">
        <v>263</v>
      </c>
      <c r="AV183" s="26" t="s">
        <v>1995</v>
      </c>
      <c r="AW183" s="28"/>
      <c r="AX183" s="28"/>
      <c r="AY183" s="28"/>
    </row>
    <row r="184" ht="15.75" customHeight="1">
      <c r="A184" s="26" t="s">
        <v>1996</v>
      </c>
      <c r="B184" s="26" t="s">
        <v>1997</v>
      </c>
      <c r="C184" s="28" t="s">
        <v>1998</v>
      </c>
      <c r="D184" s="26" t="s">
        <v>1999</v>
      </c>
      <c r="E184" s="26" t="s">
        <v>2000</v>
      </c>
      <c r="F184" s="26" t="s">
        <v>173</v>
      </c>
      <c r="G184" s="28" t="s">
        <v>881</v>
      </c>
      <c r="H184" s="26" t="s">
        <v>882</v>
      </c>
      <c r="I184" s="26" t="s">
        <v>883</v>
      </c>
      <c r="J184" s="26" t="s">
        <v>2001</v>
      </c>
      <c r="K184" s="26">
        <v>5.000017091E9</v>
      </c>
      <c r="L184" s="28" t="s">
        <v>2002</v>
      </c>
      <c r="M184" s="28" t="s">
        <v>2003</v>
      </c>
      <c r="N184" s="28" t="s">
        <v>1931</v>
      </c>
      <c r="O184" s="41" t="s">
        <v>738</v>
      </c>
      <c r="P184" s="26" t="s">
        <v>599</v>
      </c>
      <c r="Q184" s="28" t="s">
        <v>2004</v>
      </c>
      <c r="R184" s="28" t="s">
        <v>2005</v>
      </c>
      <c r="S184" s="28" t="s">
        <v>156</v>
      </c>
      <c r="T184" s="26" t="s">
        <v>2006</v>
      </c>
      <c r="U184" s="26" t="s">
        <v>2007</v>
      </c>
      <c r="V184" s="28" t="s">
        <v>158</v>
      </c>
      <c r="W184" s="26" t="s">
        <v>141</v>
      </c>
      <c r="X184" s="26" t="s">
        <v>141</v>
      </c>
      <c r="Y184" s="26">
        <v>1993.0</v>
      </c>
      <c r="Z184" s="28">
        <v>30.0</v>
      </c>
      <c r="AA184" s="26" t="s">
        <v>127</v>
      </c>
      <c r="AB184" s="30">
        <v>2500.0</v>
      </c>
      <c r="AC184" s="30">
        <v>2500.0</v>
      </c>
      <c r="AD184" s="31" t="s">
        <v>127</v>
      </c>
      <c r="AE184" s="31" t="s">
        <v>127</v>
      </c>
      <c r="AF184" s="31">
        <v>1180.0</v>
      </c>
      <c r="AG184" s="31">
        <v>1180.0</v>
      </c>
      <c r="AH184" s="30" t="s">
        <v>127</v>
      </c>
      <c r="AI184" s="31" t="s">
        <v>127</v>
      </c>
      <c r="AJ184" s="31" t="s">
        <v>141</v>
      </c>
      <c r="AK184" s="31" t="s">
        <v>141</v>
      </c>
      <c r="AL184" s="31" t="s">
        <v>141</v>
      </c>
      <c r="AM184" s="26" t="s">
        <v>140</v>
      </c>
      <c r="AN184" s="28" t="s">
        <v>2008</v>
      </c>
      <c r="AO184" s="26" t="s">
        <v>141</v>
      </c>
      <c r="AP184" s="31">
        <v>529.0</v>
      </c>
      <c r="AQ184" s="26" t="s">
        <v>141</v>
      </c>
      <c r="AR184" s="26" t="s">
        <v>141</v>
      </c>
      <c r="AS184" s="26" t="s">
        <v>127</v>
      </c>
      <c r="AT184" s="26" t="s">
        <v>161</v>
      </c>
      <c r="AU184" s="32" t="s">
        <v>263</v>
      </c>
      <c r="AV184" s="26" t="s">
        <v>906</v>
      </c>
      <c r="AW184" s="28"/>
      <c r="AX184" s="28"/>
      <c r="AY184" s="28"/>
    </row>
    <row r="185" ht="15.75" customHeight="1">
      <c r="A185" s="26" t="s">
        <v>2009</v>
      </c>
      <c r="B185" s="26" t="s">
        <v>2010</v>
      </c>
      <c r="C185" s="28" t="s">
        <v>2011</v>
      </c>
      <c r="D185" s="28"/>
      <c r="E185" s="28"/>
      <c r="F185" s="26" t="s">
        <v>148</v>
      </c>
      <c r="G185" s="28" t="s">
        <v>1942</v>
      </c>
      <c r="H185" s="26" t="s">
        <v>1943</v>
      </c>
      <c r="I185" s="26" t="s">
        <v>1944</v>
      </c>
      <c r="J185" s="26" t="s">
        <v>2010</v>
      </c>
      <c r="K185" s="26">
        <v>4.296979031E9</v>
      </c>
      <c r="L185" s="28" t="s">
        <v>2012</v>
      </c>
      <c r="M185" s="28" t="s">
        <v>2003</v>
      </c>
      <c r="N185" s="28" t="s">
        <v>1931</v>
      </c>
      <c r="O185" s="41" t="s">
        <v>738</v>
      </c>
      <c r="P185" s="26" t="s">
        <v>599</v>
      </c>
      <c r="Q185" s="28" t="s">
        <v>2013</v>
      </c>
      <c r="R185" s="28" t="s">
        <v>2014</v>
      </c>
      <c r="S185" s="28" t="s">
        <v>156</v>
      </c>
      <c r="T185" s="28" t="s">
        <v>2015</v>
      </c>
      <c r="U185" s="28" t="s">
        <v>2016</v>
      </c>
      <c r="V185" s="26" t="s">
        <v>261</v>
      </c>
      <c r="W185" s="26" t="s">
        <v>141</v>
      </c>
      <c r="X185" s="26" t="s">
        <v>141</v>
      </c>
      <c r="Y185" s="28">
        <v>1958.0</v>
      </c>
      <c r="Z185" s="28">
        <v>65.0</v>
      </c>
      <c r="AA185" s="33">
        <v>44896.0</v>
      </c>
      <c r="AB185" s="30">
        <v>5950.0</v>
      </c>
      <c r="AC185" s="31">
        <v>5950.0</v>
      </c>
      <c r="AD185" s="31" t="s">
        <v>127</v>
      </c>
      <c r="AE185" s="31" t="s">
        <v>127</v>
      </c>
      <c r="AF185" s="31">
        <v>7070.0</v>
      </c>
      <c r="AG185" s="31">
        <v>7070.0</v>
      </c>
      <c r="AH185" s="30" t="s">
        <v>127</v>
      </c>
      <c r="AI185" s="31" t="s">
        <v>127</v>
      </c>
      <c r="AJ185" s="31" t="s">
        <v>468</v>
      </c>
      <c r="AK185" s="31" t="s">
        <v>468</v>
      </c>
      <c r="AL185" s="31" t="s">
        <v>141</v>
      </c>
      <c r="AM185" s="26" t="s">
        <v>140</v>
      </c>
      <c r="AN185" s="28" t="s">
        <v>1951</v>
      </c>
      <c r="AO185" s="26" t="s">
        <v>2017</v>
      </c>
      <c r="AP185" s="31">
        <v>19460.0</v>
      </c>
      <c r="AQ185" s="26" t="s">
        <v>141</v>
      </c>
      <c r="AR185" s="26" t="s">
        <v>141</v>
      </c>
      <c r="AS185" s="26" t="s">
        <v>127</v>
      </c>
      <c r="AT185" s="26" t="s">
        <v>161</v>
      </c>
      <c r="AU185" s="32" t="s">
        <v>263</v>
      </c>
      <c r="AV185" s="26" t="s">
        <v>2018</v>
      </c>
      <c r="AW185" s="28"/>
      <c r="AX185" s="28"/>
      <c r="AY185" s="28"/>
    </row>
    <row r="186" ht="15.75" customHeight="1">
      <c r="A186" s="26" t="s">
        <v>2019</v>
      </c>
      <c r="B186" s="26" t="s">
        <v>2020</v>
      </c>
      <c r="C186" s="28" t="s">
        <v>2021</v>
      </c>
      <c r="D186" s="28" t="s">
        <v>2022</v>
      </c>
      <c r="E186" s="28" t="s">
        <v>2023</v>
      </c>
      <c r="F186" s="26" t="s">
        <v>127</v>
      </c>
      <c r="G186" s="28"/>
      <c r="H186" s="26" t="s">
        <v>2024</v>
      </c>
      <c r="I186" s="26" t="s">
        <v>2025</v>
      </c>
      <c r="J186" s="26" t="s">
        <v>2020</v>
      </c>
      <c r="K186" s="26">
        <v>4.296215816E9</v>
      </c>
      <c r="L186" s="28" t="s">
        <v>2026</v>
      </c>
      <c r="M186" s="28" t="s">
        <v>2003</v>
      </c>
      <c r="N186" s="28" t="s">
        <v>1931</v>
      </c>
      <c r="O186" s="41" t="s">
        <v>738</v>
      </c>
      <c r="P186" s="26" t="s">
        <v>599</v>
      </c>
      <c r="Q186" s="28" t="s">
        <v>2027</v>
      </c>
      <c r="R186" s="28" t="s">
        <v>2028</v>
      </c>
      <c r="S186" s="28" t="s">
        <v>156</v>
      </c>
      <c r="T186" s="28" t="s">
        <v>2029</v>
      </c>
      <c r="U186" s="26" t="s">
        <v>2030</v>
      </c>
      <c r="V186" s="28" t="s">
        <v>158</v>
      </c>
      <c r="W186" s="26" t="s">
        <v>141</v>
      </c>
      <c r="X186" s="26" t="s">
        <v>141</v>
      </c>
      <c r="Y186" s="28">
        <v>1992.0</v>
      </c>
      <c r="Z186" s="28">
        <v>31.0</v>
      </c>
      <c r="AA186" s="26" t="s">
        <v>127</v>
      </c>
      <c r="AB186" s="30">
        <v>7000.0</v>
      </c>
      <c r="AC186" s="31">
        <v>7000.0</v>
      </c>
      <c r="AD186" s="31" t="s">
        <v>127</v>
      </c>
      <c r="AE186" s="31" t="s">
        <v>127</v>
      </c>
      <c r="AF186" s="31">
        <v>6000.0</v>
      </c>
      <c r="AG186" s="31">
        <v>6000.0</v>
      </c>
      <c r="AH186" s="30" t="s">
        <v>127</v>
      </c>
      <c r="AI186" s="31" t="s">
        <v>127</v>
      </c>
      <c r="AJ186" s="31" t="s">
        <v>141</v>
      </c>
      <c r="AK186" s="31" t="s">
        <v>141</v>
      </c>
      <c r="AL186" s="31" t="s">
        <v>141</v>
      </c>
      <c r="AM186" s="26" t="s">
        <v>140</v>
      </c>
      <c r="AN186" s="28" t="s">
        <v>2031</v>
      </c>
      <c r="AO186" s="26" t="s">
        <v>246</v>
      </c>
      <c r="AP186" s="31">
        <v>5842.0</v>
      </c>
      <c r="AQ186" s="26" t="s">
        <v>127</v>
      </c>
      <c r="AR186" s="26" t="s">
        <v>127</v>
      </c>
      <c r="AS186" s="26" t="s">
        <v>127</v>
      </c>
      <c r="AT186" s="26" t="s">
        <v>161</v>
      </c>
      <c r="AU186" s="32" t="s">
        <v>263</v>
      </c>
      <c r="AV186" s="26" t="s">
        <v>2032</v>
      </c>
      <c r="AW186" s="28"/>
      <c r="AX186" s="28"/>
      <c r="AY186" s="28"/>
    </row>
    <row r="187" ht="15.75" customHeight="1">
      <c r="A187" s="26" t="s">
        <v>2033</v>
      </c>
      <c r="B187" s="26" t="s">
        <v>2034</v>
      </c>
      <c r="C187" s="28" t="s">
        <v>2021</v>
      </c>
      <c r="D187" s="28" t="s">
        <v>2022</v>
      </c>
      <c r="E187" s="28" t="s">
        <v>2023</v>
      </c>
      <c r="F187" s="26" t="s">
        <v>127</v>
      </c>
      <c r="G187" s="28"/>
      <c r="H187" s="26" t="s">
        <v>2024</v>
      </c>
      <c r="I187" s="26" t="s">
        <v>2025</v>
      </c>
      <c r="J187" s="26" t="s">
        <v>2020</v>
      </c>
      <c r="K187" s="26">
        <v>4.296215816E9</v>
      </c>
      <c r="L187" s="28" t="s">
        <v>2026</v>
      </c>
      <c r="M187" s="28" t="s">
        <v>2003</v>
      </c>
      <c r="N187" s="28" t="s">
        <v>1931</v>
      </c>
      <c r="O187" s="41" t="s">
        <v>738</v>
      </c>
      <c r="P187" s="26" t="s">
        <v>599</v>
      </c>
      <c r="Q187" s="28" t="s">
        <v>2027</v>
      </c>
      <c r="R187" s="28" t="s">
        <v>2035</v>
      </c>
      <c r="S187" s="28" t="s">
        <v>156</v>
      </c>
      <c r="T187" s="28" t="s">
        <v>2029</v>
      </c>
      <c r="U187" s="29" t="s">
        <v>2030</v>
      </c>
      <c r="V187" s="26" t="s">
        <v>139</v>
      </c>
      <c r="W187" s="34">
        <v>43800.0</v>
      </c>
      <c r="X187" s="34">
        <v>44105.0</v>
      </c>
      <c r="Y187" s="26">
        <v>2021.0</v>
      </c>
      <c r="Z187" s="28">
        <v>2.0</v>
      </c>
      <c r="AA187" s="26" t="s">
        <v>127</v>
      </c>
      <c r="AB187" s="30">
        <v>1517.0</v>
      </c>
      <c r="AC187" s="31">
        <v>1517.0</v>
      </c>
      <c r="AD187" s="31" t="s">
        <v>127</v>
      </c>
      <c r="AE187" s="31" t="s">
        <v>127</v>
      </c>
      <c r="AF187" s="31">
        <v>1370.0</v>
      </c>
      <c r="AG187" s="31">
        <v>1370.0</v>
      </c>
      <c r="AH187" s="30" t="s">
        <v>127</v>
      </c>
      <c r="AI187" s="31" t="s">
        <v>127</v>
      </c>
      <c r="AJ187" s="31" t="s">
        <v>141</v>
      </c>
      <c r="AK187" s="31" t="s">
        <v>141</v>
      </c>
      <c r="AL187" s="31" t="s">
        <v>141</v>
      </c>
      <c r="AM187" s="26" t="s">
        <v>127</v>
      </c>
      <c r="AN187" s="26" t="s">
        <v>127</v>
      </c>
      <c r="AO187" s="26" t="s">
        <v>127</v>
      </c>
      <c r="AP187" s="31" t="s">
        <v>141</v>
      </c>
      <c r="AQ187" s="26" t="s">
        <v>127</v>
      </c>
      <c r="AR187" s="26" t="s">
        <v>127</v>
      </c>
      <c r="AS187" s="26" t="s">
        <v>127</v>
      </c>
      <c r="AT187" s="26" t="s">
        <v>161</v>
      </c>
      <c r="AU187" s="32" t="s">
        <v>263</v>
      </c>
      <c r="AV187" s="31" t="s">
        <v>2036</v>
      </c>
      <c r="AW187" s="28"/>
      <c r="AX187" s="28"/>
      <c r="AY187" s="28"/>
    </row>
    <row r="188" ht="15.75" customHeight="1">
      <c r="A188" s="26" t="s">
        <v>2037</v>
      </c>
      <c r="B188" s="26" t="s">
        <v>2038</v>
      </c>
      <c r="C188" s="28" t="s">
        <v>2021</v>
      </c>
      <c r="D188" s="28" t="s">
        <v>2022</v>
      </c>
      <c r="E188" s="28" t="s">
        <v>2023</v>
      </c>
      <c r="F188" s="26" t="s">
        <v>127</v>
      </c>
      <c r="G188" s="28"/>
      <c r="H188" s="26" t="s">
        <v>2024</v>
      </c>
      <c r="I188" s="26" t="s">
        <v>2025</v>
      </c>
      <c r="J188" s="26" t="s">
        <v>2020</v>
      </c>
      <c r="K188" s="26">
        <v>4.296215816E9</v>
      </c>
      <c r="L188" s="28" t="s">
        <v>2026</v>
      </c>
      <c r="M188" s="28" t="s">
        <v>2003</v>
      </c>
      <c r="N188" s="28" t="s">
        <v>1931</v>
      </c>
      <c r="O188" s="41" t="s">
        <v>738</v>
      </c>
      <c r="P188" s="26" t="s">
        <v>599</v>
      </c>
      <c r="Q188" s="28" t="s">
        <v>2027</v>
      </c>
      <c r="R188" s="28" t="s">
        <v>2035</v>
      </c>
      <c r="S188" s="28" t="s">
        <v>156</v>
      </c>
      <c r="T188" s="28" t="s">
        <v>2029</v>
      </c>
      <c r="U188" s="29" t="s">
        <v>2030</v>
      </c>
      <c r="V188" s="26" t="s">
        <v>189</v>
      </c>
      <c r="W188" s="34">
        <v>44531.0</v>
      </c>
      <c r="X188" s="26" t="s">
        <v>141</v>
      </c>
      <c r="Y188" s="26">
        <v>2023.0</v>
      </c>
      <c r="Z188" s="28">
        <v>0.0</v>
      </c>
      <c r="AA188" s="26" t="s">
        <v>127</v>
      </c>
      <c r="AB188" s="30">
        <v>2100.0</v>
      </c>
      <c r="AC188" s="31">
        <v>1350.0</v>
      </c>
      <c r="AD188" s="31">
        <v>750.0</v>
      </c>
      <c r="AE188" s="31" t="s">
        <v>127</v>
      </c>
      <c r="AF188" s="31">
        <v>2740.0</v>
      </c>
      <c r="AG188" s="31">
        <v>2740.0</v>
      </c>
      <c r="AH188" s="30" t="s">
        <v>127</v>
      </c>
      <c r="AI188" s="31" t="s">
        <v>127</v>
      </c>
      <c r="AJ188" s="31" t="s">
        <v>141</v>
      </c>
      <c r="AK188" s="31" t="s">
        <v>141</v>
      </c>
      <c r="AL188" s="31" t="s">
        <v>141</v>
      </c>
      <c r="AM188" s="26" t="s">
        <v>127</v>
      </c>
      <c r="AN188" s="26" t="s">
        <v>127</v>
      </c>
      <c r="AO188" s="26" t="s">
        <v>127</v>
      </c>
      <c r="AP188" s="31" t="s">
        <v>141</v>
      </c>
      <c r="AQ188" s="26" t="s">
        <v>127</v>
      </c>
      <c r="AR188" s="26" t="s">
        <v>127</v>
      </c>
      <c r="AS188" s="26" t="s">
        <v>127</v>
      </c>
      <c r="AT188" s="26" t="s">
        <v>161</v>
      </c>
      <c r="AU188" s="26" t="s">
        <v>817</v>
      </c>
      <c r="AV188" s="31" t="s">
        <v>2039</v>
      </c>
      <c r="AW188" s="28"/>
      <c r="AX188" s="28"/>
      <c r="AY188" s="28"/>
    </row>
    <row r="189" ht="15.75" customHeight="1">
      <c r="A189" s="26" t="s">
        <v>2040</v>
      </c>
      <c r="B189" s="26" t="s">
        <v>2041</v>
      </c>
      <c r="C189" s="28" t="s">
        <v>2042</v>
      </c>
      <c r="D189" s="28" t="s">
        <v>2043</v>
      </c>
      <c r="E189" s="28" t="s">
        <v>2044</v>
      </c>
      <c r="F189" s="26" t="s">
        <v>127</v>
      </c>
      <c r="G189" s="28"/>
      <c r="H189" s="26" t="s">
        <v>2045</v>
      </c>
      <c r="I189" s="26" t="s">
        <v>2046</v>
      </c>
      <c r="J189" s="26" t="s">
        <v>2041</v>
      </c>
      <c r="K189" s="26" t="s">
        <v>2047</v>
      </c>
      <c r="L189" s="28" t="s">
        <v>2048</v>
      </c>
      <c r="M189" s="28" t="s">
        <v>2003</v>
      </c>
      <c r="N189" s="28" t="s">
        <v>1931</v>
      </c>
      <c r="O189" s="41" t="s">
        <v>738</v>
      </c>
      <c r="P189" s="26" t="s">
        <v>599</v>
      </c>
      <c r="Q189" s="28" t="s">
        <v>2049</v>
      </c>
      <c r="R189" s="28" t="s">
        <v>2050</v>
      </c>
      <c r="S189" s="28" t="s">
        <v>156</v>
      </c>
      <c r="T189" s="28" t="s">
        <v>2051</v>
      </c>
      <c r="U189" s="28" t="s">
        <v>2052</v>
      </c>
      <c r="V189" s="28" t="s">
        <v>158</v>
      </c>
      <c r="W189" s="26" t="s">
        <v>141</v>
      </c>
      <c r="X189" s="26" t="s">
        <v>141</v>
      </c>
      <c r="Y189" s="28">
        <v>1988.0</v>
      </c>
      <c r="Z189" s="28">
        <v>35.0</v>
      </c>
      <c r="AA189" s="26" t="s">
        <v>127</v>
      </c>
      <c r="AB189" s="30">
        <v>6800.0</v>
      </c>
      <c r="AC189" s="30">
        <v>6800.0</v>
      </c>
      <c r="AD189" s="31" t="s">
        <v>127</v>
      </c>
      <c r="AE189" s="31" t="s">
        <v>127</v>
      </c>
      <c r="AF189" s="31">
        <v>2642.8399999999997</v>
      </c>
      <c r="AG189" s="31">
        <f>3*(0.954*600-227)+2*(0.954*1080-227)</f>
        <v>2642.84</v>
      </c>
      <c r="AH189" s="30" t="s">
        <v>127</v>
      </c>
      <c r="AI189" s="31" t="s">
        <v>127</v>
      </c>
      <c r="AJ189" s="31" t="s">
        <v>141</v>
      </c>
      <c r="AK189" s="31" t="s">
        <v>141</v>
      </c>
      <c r="AL189" s="31" t="s">
        <v>141</v>
      </c>
      <c r="AM189" s="26" t="s">
        <v>159</v>
      </c>
      <c r="AN189" s="28" t="s">
        <v>2053</v>
      </c>
      <c r="AO189" s="26" t="s">
        <v>141</v>
      </c>
      <c r="AP189" s="31">
        <v>7665.0</v>
      </c>
      <c r="AQ189" s="26" t="s">
        <v>127</v>
      </c>
      <c r="AR189" s="26" t="s">
        <v>127</v>
      </c>
      <c r="AS189" s="26" t="s">
        <v>127</v>
      </c>
      <c r="AT189" s="26" t="s">
        <v>161</v>
      </c>
      <c r="AU189" s="32" t="s">
        <v>263</v>
      </c>
      <c r="AV189" s="26" t="s">
        <v>2054</v>
      </c>
      <c r="AW189" s="28"/>
      <c r="AX189" s="28"/>
      <c r="AY189" s="28"/>
    </row>
    <row r="190" ht="15.75" customHeight="1">
      <c r="A190" s="26" t="s">
        <v>2055</v>
      </c>
      <c r="B190" s="26" t="s">
        <v>2056</v>
      </c>
      <c r="C190" s="28" t="s">
        <v>2057</v>
      </c>
      <c r="D190" s="28"/>
      <c r="E190" s="28"/>
      <c r="F190" s="26" t="s">
        <v>127</v>
      </c>
      <c r="G190" s="28"/>
      <c r="H190" s="26" t="s">
        <v>2058</v>
      </c>
      <c r="I190" s="26" t="s">
        <v>2059</v>
      </c>
      <c r="J190" s="26" t="s">
        <v>2056</v>
      </c>
      <c r="K190" s="26" t="s">
        <v>2060</v>
      </c>
      <c r="L190" s="28" t="s">
        <v>2061</v>
      </c>
      <c r="M190" s="28" t="s">
        <v>2003</v>
      </c>
      <c r="N190" s="28" t="s">
        <v>1931</v>
      </c>
      <c r="O190" s="41" t="s">
        <v>738</v>
      </c>
      <c r="P190" s="26" t="s">
        <v>599</v>
      </c>
      <c r="Q190" s="26" t="s">
        <v>2062</v>
      </c>
      <c r="R190" s="28" t="s">
        <v>2063</v>
      </c>
      <c r="S190" s="28" t="s">
        <v>156</v>
      </c>
      <c r="T190" s="28" t="s">
        <v>2064</v>
      </c>
      <c r="U190" s="28" t="s">
        <v>2065</v>
      </c>
      <c r="V190" s="26" t="s">
        <v>261</v>
      </c>
      <c r="W190" s="26" t="s">
        <v>141</v>
      </c>
      <c r="X190" s="26" t="s">
        <v>141</v>
      </c>
      <c r="Y190" s="28">
        <v>2001.0</v>
      </c>
      <c r="Z190" s="28">
        <v>22.0</v>
      </c>
      <c r="AA190" s="26">
        <v>2021.0</v>
      </c>
      <c r="AB190" s="30">
        <v>3500.0</v>
      </c>
      <c r="AC190" s="30">
        <v>3500.0</v>
      </c>
      <c r="AD190" s="31" t="s">
        <v>127</v>
      </c>
      <c r="AE190" s="31" t="s">
        <v>127</v>
      </c>
      <c r="AF190" s="31">
        <v>3500.0</v>
      </c>
      <c r="AG190" s="30">
        <v>3500.0</v>
      </c>
      <c r="AH190" s="30" t="s">
        <v>127</v>
      </c>
      <c r="AI190" s="31" t="s">
        <v>127</v>
      </c>
      <c r="AJ190" s="31" t="s">
        <v>141</v>
      </c>
      <c r="AK190" s="31" t="s">
        <v>141</v>
      </c>
      <c r="AL190" s="31" t="s">
        <v>141</v>
      </c>
      <c r="AM190" s="26" t="s">
        <v>140</v>
      </c>
      <c r="AN190" s="28" t="s">
        <v>2066</v>
      </c>
      <c r="AO190" s="26" t="s">
        <v>141</v>
      </c>
      <c r="AP190" s="31">
        <v>3842.0</v>
      </c>
      <c r="AQ190" s="26" t="s">
        <v>141</v>
      </c>
      <c r="AR190" s="26" t="s">
        <v>141</v>
      </c>
      <c r="AS190" s="26" t="s">
        <v>127</v>
      </c>
      <c r="AT190" s="26" t="s">
        <v>161</v>
      </c>
      <c r="AU190" s="32" t="s">
        <v>263</v>
      </c>
      <c r="AV190" s="26" t="s">
        <v>2067</v>
      </c>
      <c r="AW190" s="28"/>
      <c r="AX190" s="28"/>
      <c r="AY190" s="28"/>
    </row>
    <row r="191" ht="15.75" customHeight="1">
      <c r="A191" s="26" t="s">
        <v>2068</v>
      </c>
      <c r="B191" s="26" t="s">
        <v>2069</v>
      </c>
      <c r="C191" s="28" t="s">
        <v>2070</v>
      </c>
      <c r="D191" s="28"/>
      <c r="E191" s="28"/>
      <c r="F191" s="26" t="s">
        <v>127</v>
      </c>
      <c r="G191" s="28"/>
      <c r="H191" s="26" t="s">
        <v>2071</v>
      </c>
      <c r="I191" s="26" t="s">
        <v>2072</v>
      </c>
      <c r="J191" s="26" t="s">
        <v>2069</v>
      </c>
      <c r="K191" s="26" t="s">
        <v>2073</v>
      </c>
      <c r="L191" s="28" t="s">
        <v>2074</v>
      </c>
      <c r="M191" s="28" t="s">
        <v>2003</v>
      </c>
      <c r="N191" s="28" t="s">
        <v>1931</v>
      </c>
      <c r="O191" s="41" t="s">
        <v>738</v>
      </c>
      <c r="P191" s="26" t="s">
        <v>599</v>
      </c>
      <c r="Q191" s="28" t="s">
        <v>2075</v>
      </c>
      <c r="R191" s="28" t="s">
        <v>2076</v>
      </c>
      <c r="S191" s="28" t="s">
        <v>156</v>
      </c>
      <c r="T191" s="28" t="s">
        <v>2077</v>
      </c>
      <c r="U191" s="28" t="s">
        <v>2078</v>
      </c>
      <c r="V191" s="28" t="s">
        <v>158</v>
      </c>
      <c r="W191" s="26" t="s">
        <v>141</v>
      </c>
      <c r="X191" s="26" t="s">
        <v>141</v>
      </c>
      <c r="Y191" s="28">
        <v>2003.0</v>
      </c>
      <c r="Z191" s="28">
        <v>20.0</v>
      </c>
      <c r="AA191" s="26" t="s">
        <v>127</v>
      </c>
      <c r="AB191" s="30">
        <v>3000.0</v>
      </c>
      <c r="AC191" s="30">
        <v>3000.0</v>
      </c>
      <c r="AD191" s="31" t="s">
        <v>127</v>
      </c>
      <c r="AE191" s="31" t="s">
        <v>127</v>
      </c>
      <c r="AF191" s="31">
        <v>3000.0</v>
      </c>
      <c r="AG191" s="30">
        <v>3000.0</v>
      </c>
      <c r="AH191" s="30" t="s">
        <v>127</v>
      </c>
      <c r="AI191" s="31" t="s">
        <v>127</v>
      </c>
      <c r="AJ191" s="31" t="s">
        <v>141</v>
      </c>
      <c r="AK191" s="31" t="s">
        <v>141</v>
      </c>
      <c r="AL191" s="31" t="s">
        <v>141</v>
      </c>
      <c r="AM191" s="26" t="s">
        <v>140</v>
      </c>
      <c r="AN191" s="28" t="s">
        <v>2079</v>
      </c>
      <c r="AO191" s="26" t="s">
        <v>816</v>
      </c>
      <c r="AP191" s="31">
        <v>1765.0</v>
      </c>
      <c r="AQ191" s="26" t="s">
        <v>327</v>
      </c>
      <c r="AR191" s="26" t="s">
        <v>127</v>
      </c>
      <c r="AS191" s="26" t="s">
        <v>127</v>
      </c>
      <c r="AT191" s="26" t="s">
        <v>161</v>
      </c>
      <c r="AU191" s="32" t="s">
        <v>263</v>
      </c>
      <c r="AV191" s="26" t="s">
        <v>2080</v>
      </c>
      <c r="AW191" s="28"/>
      <c r="AX191" s="28"/>
      <c r="AY191" s="28"/>
    </row>
    <row r="192" ht="15.75" customHeight="1">
      <c r="A192" s="26" t="s">
        <v>2081</v>
      </c>
      <c r="B192" s="26" t="s">
        <v>2082</v>
      </c>
      <c r="C192" s="28" t="s">
        <v>2083</v>
      </c>
      <c r="D192" s="28" t="s">
        <v>2084</v>
      </c>
      <c r="E192" s="28" t="s">
        <v>2085</v>
      </c>
      <c r="F192" s="26" t="s">
        <v>127</v>
      </c>
      <c r="G192" s="28"/>
      <c r="H192" s="26" t="s">
        <v>2086</v>
      </c>
      <c r="I192" s="26" t="s">
        <v>2087</v>
      </c>
      <c r="J192" s="26" t="s">
        <v>2082</v>
      </c>
      <c r="K192" s="26" t="s">
        <v>2088</v>
      </c>
      <c r="L192" s="28" t="s">
        <v>2089</v>
      </c>
      <c r="M192" s="28" t="s">
        <v>2003</v>
      </c>
      <c r="N192" s="28" t="s">
        <v>1931</v>
      </c>
      <c r="O192" s="41" t="s">
        <v>738</v>
      </c>
      <c r="P192" s="26" t="s">
        <v>599</v>
      </c>
      <c r="Q192" s="28" t="s">
        <v>2090</v>
      </c>
      <c r="R192" s="28" t="s">
        <v>2091</v>
      </c>
      <c r="S192" s="28" t="s">
        <v>156</v>
      </c>
      <c r="T192" s="28" t="s">
        <v>2092</v>
      </c>
      <c r="U192" s="28" t="s">
        <v>2093</v>
      </c>
      <c r="V192" s="26" t="s">
        <v>261</v>
      </c>
      <c r="W192" s="26" t="s">
        <v>141</v>
      </c>
      <c r="X192" s="26" t="s">
        <v>141</v>
      </c>
      <c r="Y192" s="28">
        <v>2000.0</v>
      </c>
      <c r="Z192" s="28">
        <v>23.0</v>
      </c>
      <c r="AA192" s="33">
        <v>44501.0</v>
      </c>
      <c r="AB192" s="30">
        <v>2000.0</v>
      </c>
      <c r="AC192" s="30">
        <v>2000.0</v>
      </c>
      <c r="AD192" s="31" t="s">
        <v>127</v>
      </c>
      <c r="AE192" s="31" t="s">
        <v>127</v>
      </c>
      <c r="AF192" s="31">
        <v>1500.0</v>
      </c>
      <c r="AG192" s="30">
        <v>1500.0</v>
      </c>
      <c r="AH192" s="31" t="s">
        <v>468</v>
      </c>
      <c r="AI192" s="31" t="s">
        <v>127</v>
      </c>
      <c r="AJ192" s="31" t="s">
        <v>141</v>
      </c>
      <c r="AK192" s="31" t="s">
        <v>141</v>
      </c>
      <c r="AL192" s="31" t="s">
        <v>141</v>
      </c>
      <c r="AM192" s="26" t="s">
        <v>159</v>
      </c>
      <c r="AN192" s="26" t="s">
        <v>2094</v>
      </c>
      <c r="AO192" s="26" t="s">
        <v>141</v>
      </c>
      <c r="AP192" s="31">
        <v>1307.0</v>
      </c>
      <c r="AQ192" s="26" t="s">
        <v>861</v>
      </c>
      <c r="AR192" s="26" t="s">
        <v>327</v>
      </c>
      <c r="AS192" s="26" t="s">
        <v>127</v>
      </c>
      <c r="AT192" s="26" t="s">
        <v>161</v>
      </c>
      <c r="AU192" s="32" t="s">
        <v>263</v>
      </c>
      <c r="AV192" s="26" t="s">
        <v>2095</v>
      </c>
      <c r="AW192" s="28"/>
      <c r="AX192" s="28"/>
      <c r="AY192" s="28"/>
    </row>
    <row r="193" ht="15.75" customHeight="1">
      <c r="A193" s="26" t="s">
        <v>2096</v>
      </c>
      <c r="B193" s="26" t="s">
        <v>2097</v>
      </c>
      <c r="C193" s="28" t="s">
        <v>2083</v>
      </c>
      <c r="D193" s="28" t="s">
        <v>2084</v>
      </c>
      <c r="E193" s="28" t="s">
        <v>2085</v>
      </c>
      <c r="F193" s="26" t="s">
        <v>127</v>
      </c>
      <c r="G193" s="28"/>
      <c r="H193" s="26" t="s">
        <v>2086</v>
      </c>
      <c r="I193" s="26" t="s">
        <v>2087</v>
      </c>
      <c r="J193" s="26" t="s">
        <v>2082</v>
      </c>
      <c r="K193" s="26" t="s">
        <v>2088</v>
      </c>
      <c r="L193" s="28" t="s">
        <v>2089</v>
      </c>
      <c r="M193" s="28" t="s">
        <v>2003</v>
      </c>
      <c r="N193" s="28" t="s">
        <v>1931</v>
      </c>
      <c r="O193" s="41" t="s">
        <v>738</v>
      </c>
      <c r="P193" s="26" t="s">
        <v>599</v>
      </c>
      <c r="Q193" s="28" t="s">
        <v>2090</v>
      </c>
      <c r="R193" s="28" t="s">
        <v>2091</v>
      </c>
      <c r="S193" s="28" t="s">
        <v>156</v>
      </c>
      <c r="T193" s="28" t="s">
        <v>2092</v>
      </c>
      <c r="U193" s="28" t="s">
        <v>2093</v>
      </c>
      <c r="V193" s="26" t="s">
        <v>158</v>
      </c>
      <c r="W193" s="34">
        <v>43647.0</v>
      </c>
      <c r="X193" s="26" t="s">
        <v>141</v>
      </c>
      <c r="Y193" s="26">
        <v>2021.0</v>
      </c>
      <c r="Z193" s="28">
        <v>2.0</v>
      </c>
      <c r="AA193" s="26" t="s">
        <v>127</v>
      </c>
      <c r="AB193" s="30">
        <v>750.0</v>
      </c>
      <c r="AC193" s="31" t="s">
        <v>127</v>
      </c>
      <c r="AD193" s="31">
        <v>750.0</v>
      </c>
      <c r="AE193" s="31" t="s">
        <v>127</v>
      </c>
      <c r="AF193" s="31" t="s">
        <v>127</v>
      </c>
      <c r="AG193" s="31" t="s">
        <v>127</v>
      </c>
      <c r="AH193" s="30" t="s">
        <v>127</v>
      </c>
      <c r="AI193" s="31" t="s">
        <v>127</v>
      </c>
      <c r="AJ193" s="31" t="s">
        <v>127</v>
      </c>
      <c r="AK193" s="31" t="s">
        <v>127</v>
      </c>
      <c r="AL193" s="31" t="s">
        <v>127</v>
      </c>
      <c r="AM193" s="26" t="s">
        <v>140</v>
      </c>
      <c r="AN193" s="26" t="s">
        <v>2098</v>
      </c>
      <c r="AO193" s="26" t="s">
        <v>141</v>
      </c>
      <c r="AP193" s="31">
        <v>1307.0</v>
      </c>
      <c r="AQ193" s="26" t="s">
        <v>861</v>
      </c>
      <c r="AR193" s="26" t="s">
        <v>327</v>
      </c>
      <c r="AS193" s="26" t="s">
        <v>127</v>
      </c>
      <c r="AT193" s="26" t="s">
        <v>142</v>
      </c>
      <c r="AU193" s="26" t="s">
        <v>31</v>
      </c>
      <c r="AV193" s="26" t="s">
        <v>1536</v>
      </c>
      <c r="AW193" s="28"/>
      <c r="AX193" s="28"/>
      <c r="AY193" s="28"/>
    </row>
    <row r="194" ht="15.75" customHeight="1">
      <c r="A194" s="26" t="s">
        <v>2099</v>
      </c>
      <c r="B194" s="26" t="s">
        <v>2097</v>
      </c>
      <c r="C194" s="28" t="s">
        <v>2083</v>
      </c>
      <c r="D194" s="28" t="s">
        <v>2084</v>
      </c>
      <c r="E194" s="28" t="s">
        <v>2085</v>
      </c>
      <c r="F194" s="26" t="s">
        <v>127</v>
      </c>
      <c r="G194" s="28"/>
      <c r="H194" s="26" t="s">
        <v>2086</v>
      </c>
      <c r="I194" s="26" t="s">
        <v>2087</v>
      </c>
      <c r="J194" s="26" t="s">
        <v>2082</v>
      </c>
      <c r="K194" s="26" t="s">
        <v>2088</v>
      </c>
      <c r="L194" s="28" t="s">
        <v>2089</v>
      </c>
      <c r="M194" s="28" t="s">
        <v>2003</v>
      </c>
      <c r="N194" s="28" t="s">
        <v>1931</v>
      </c>
      <c r="O194" s="41" t="s">
        <v>738</v>
      </c>
      <c r="P194" s="26" t="s">
        <v>599</v>
      </c>
      <c r="Q194" s="28" t="s">
        <v>2090</v>
      </c>
      <c r="R194" s="28" t="s">
        <v>2091</v>
      </c>
      <c r="S194" s="28" t="s">
        <v>156</v>
      </c>
      <c r="T194" s="28" t="s">
        <v>2092</v>
      </c>
      <c r="U194" s="28" t="s">
        <v>2093</v>
      </c>
      <c r="V194" s="26" t="s">
        <v>139</v>
      </c>
      <c r="W194" s="34">
        <v>43647.0</v>
      </c>
      <c r="X194" s="34">
        <v>44501.0</v>
      </c>
      <c r="Y194" s="26">
        <v>2023.0</v>
      </c>
      <c r="Z194" s="28">
        <v>0.0</v>
      </c>
      <c r="AA194" s="26" t="s">
        <v>127</v>
      </c>
      <c r="AB194" s="30">
        <v>825.0</v>
      </c>
      <c r="AC194" s="31" t="s">
        <v>127</v>
      </c>
      <c r="AD194" s="31">
        <v>825.0</v>
      </c>
      <c r="AE194" s="31" t="s">
        <v>127</v>
      </c>
      <c r="AF194" s="31" t="s">
        <v>127</v>
      </c>
      <c r="AG194" s="31" t="s">
        <v>127</v>
      </c>
      <c r="AH194" s="30" t="s">
        <v>127</v>
      </c>
      <c r="AI194" s="31" t="s">
        <v>127</v>
      </c>
      <c r="AJ194" s="31" t="s">
        <v>127</v>
      </c>
      <c r="AK194" s="31" t="s">
        <v>127</v>
      </c>
      <c r="AL194" s="31" t="s">
        <v>127</v>
      </c>
      <c r="AM194" s="26" t="s">
        <v>140</v>
      </c>
      <c r="AN194" s="26" t="s">
        <v>2098</v>
      </c>
      <c r="AO194" s="26" t="s">
        <v>141</v>
      </c>
      <c r="AP194" s="31" t="s">
        <v>141</v>
      </c>
      <c r="AQ194" s="26" t="s">
        <v>127</v>
      </c>
      <c r="AR194" s="26" t="s">
        <v>127</v>
      </c>
      <c r="AS194" s="26" t="s">
        <v>127</v>
      </c>
      <c r="AT194" s="26" t="s">
        <v>142</v>
      </c>
      <c r="AU194" s="26" t="s">
        <v>31</v>
      </c>
      <c r="AV194" s="26" t="s">
        <v>1201</v>
      </c>
      <c r="AW194" s="28"/>
      <c r="AX194" s="28"/>
      <c r="AY194" s="28"/>
    </row>
    <row r="195" ht="15.75" customHeight="1">
      <c r="A195" s="26" t="s">
        <v>2100</v>
      </c>
      <c r="B195" s="26" t="s">
        <v>2101</v>
      </c>
      <c r="C195" s="28" t="s">
        <v>2102</v>
      </c>
      <c r="D195" s="28" t="s">
        <v>2103</v>
      </c>
      <c r="E195" s="26" t="s">
        <v>2104</v>
      </c>
      <c r="F195" s="26" t="s">
        <v>127</v>
      </c>
      <c r="G195" s="28"/>
      <c r="H195" s="26" t="s">
        <v>2105</v>
      </c>
      <c r="I195" s="26" t="s">
        <v>2106</v>
      </c>
      <c r="J195" s="26" t="s">
        <v>2101</v>
      </c>
      <c r="K195" s="26" t="s">
        <v>2107</v>
      </c>
      <c r="L195" s="28" t="s">
        <v>2108</v>
      </c>
      <c r="M195" s="28" t="s">
        <v>2003</v>
      </c>
      <c r="N195" s="28" t="s">
        <v>1931</v>
      </c>
      <c r="O195" s="41" t="s">
        <v>738</v>
      </c>
      <c r="P195" s="26" t="s">
        <v>599</v>
      </c>
      <c r="Q195" s="28" t="s">
        <v>2109</v>
      </c>
      <c r="R195" s="28" t="s">
        <v>2110</v>
      </c>
      <c r="S195" s="28" t="s">
        <v>156</v>
      </c>
      <c r="T195" s="28" t="s">
        <v>2111</v>
      </c>
      <c r="U195" s="28" t="s">
        <v>2112</v>
      </c>
      <c r="V195" s="28" t="s">
        <v>158</v>
      </c>
      <c r="W195" s="26" t="s">
        <v>141</v>
      </c>
      <c r="X195" s="26" t="s">
        <v>141</v>
      </c>
      <c r="Y195" s="28">
        <v>1993.0</v>
      </c>
      <c r="Z195" s="28">
        <v>30.0</v>
      </c>
      <c r="AA195" s="26" t="s">
        <v>127</v>
      </c>
      <c r="AB195" s="30">
        <v>1200.0</v>
      </c>
      <c r="AC195" s="31">
        <v>1200.0</v>
      </c>
      <c r="AD195" s="31" t="s">
        <v>127</v>
      </c>
      <c r="AE195" s="31" t="s">
        <v>127</v>
      </c>
      <c r="AF195" s="31">
        <v>1160.0</v>
      </c>
      <c r="AG195" s="30">
        <v>1160.0</v>
      </c>
      <c r="AH195" s="30" t="s">
        <v>127</v>
      </c>
      <c r="AI195" s="31" t="s">
        <v>127</v>
      </c>
      <c r="AJ195" s="31" t="s">
        <v>141</v>
      </c>
      <c r="AK195" s="31" t="s">
        <v>141</v>
      </c>
      <c r="AL195" s="31" t="s">
        <v>141</v>
      </c>
      <c r="AM195" s="26" t="s">
        <v>159</v>
      </c>
      <c r="AN195" s="28" t="s">
        <v>2113</v>
      </c>
      <c r="AO195" s="26" t="s">
        <v>2114</v>
      </c>
      <c r="AP195" s="31">
        <v>3725.0</v>
      </c>
      <c r="AQ195" s="26" t="s">
        <v>127</v>
      </c>
      <c r="AR195" s="26" t="s">
        <v>127</v>
      </c>
      <c r="AS195" s="26" t="s">
        <v>127</v>
      </c>
      <c r="AT195" s="26" t="s">
        <v>161</v>
      </c>
      <c r="AU195" s="32" t="s">
        <v>162</v>
      </c>
      <c r="AV195" s="26" t="s">
        <v>1048</v>
      </c>
      <c r="AW195" s="28"/>
      <c r="AX195" s="28"/>
      <c r="AY195" s="28"/>
    </row>
    <row r="196" ht="15.75" customHeight="1">
      <c r="A196" s="26" t="s">
        <v>2115</v>
      </c>
      <c r="B196" s="26" t="s">
        <v>2116</v>
      </c>
      <c r="C196" s="28" t="s">
        <v>2102</v>
      </c>
      <c r="D196" s="28" t="s">
        <v>2103</v>
      </c>
      <c r="E196" s="26" t="s">
        <v>2104</v>
      </c>
      <c r="F196" s="26" t="s">
        <v>127</v>
      </c>
      <c r="G196" s="28"/>
      <c r="H196" s="26" t="s">
        <v>2105</v>
      </c>
      <c r="I196" s="26" t="s">
        <v>2106</v>
      </c>
      <c r="J196" s="26" t="s">
        <v>2101</v>
      </c>
      <c r="K196" s="26" t="s">
        <v>2107</v>
      </c>
      <c r="L196" s="28" t="s">
        <v>2108</v>
      </c>
      <c r="M196" s="28" t="s">
        <v>2003</v>
      </c>
      <c r="N196" s="28" t="s">
        <v>1931</v>
      </c>
      <c r="O196" s="41" t="s">
        <v>738</v>
      </c>
      <c r="P196" s="26" t="s">
        <v>599</v>
      </c>
      <c r="Q196" s="28" t="s">
        <v>2109</v>
      </c>
      <c r="R196" s="28" t="s">
        <v>2110</v>
      </c>
      <c r="S196" s="28" t="s">
        <v>156</v>
      </c>
      <c r="T196" s="28" t="s">
        <v>2111</v>
      </c>
      <c r="U196" s="28" t="s">
        <v>2112</v>
      </c>
      <c r="V196" s="26" t="s">
        <v>189</v>
      </c>
      <c r="W196" s="34">
        <v>44562.0</v>
      </c>
      <c r="X196" s="26" t="s">
        <v>141</v>
      </c>
      <c r="Y196" s="26">
        <v>2022.0</v>
      </c>
      <c r="Z196" s="28">
        <v>1.0</v>
      </c>
      <c r="AA196" s="26" t="s">
        <v>127</v>
      </c>
      <c r="AB196" s="30">
        <v>410.0</v>
      </c>
      <c r="AC196" s="31" t="s">
        <v>127</v>
      </c>
      <c r="AD196" s="31">
        <v>410.0</v>
      </c>
      <c r="AE196" s="31" t="s">
        <v>127</v>
      </c>
      <c r="AF196" s="31">
        <v>1160.0</v>
      </c>
      <c r="AG196" s="30">
        <v>1160.0</v>
      </c>
      <c r="AH196" s="30" t="s">
        <v>127</v>
      </c>
      <c r="AI196" s="31" t="s">
        <v>127</v>
      </c>
      <c r="AJ196" s="31" t="s">
        <v>141</v>
      </c>
      <c r="AK196" s="31" t="s">
        <v>141</v>
      </c>
      <c r="AL196" s="31" t="s">
        <v>141</v>
      </c>
      <c r="AM196" s="26" t="s">
        <v>127</v>
      </c>
      <c r="AN196" s="26" t="s">
        <v>127</v>
      </c>
      <c r="AO196" s="26" t="s">
        <v>127</v>
      </c>
      <c r="AP196" s="31" t="s">
        <v>141</v>
      </c>
      <c r="AQ196" s="26" t="s">
        <v>127</v>
      </c>
      <c r="AR196" s="26" t="s">
        <v>127</v>
      </c>
      <c r="AS196" s="26" t="s">
        <v>127</v>
      </c>
      <c r="AT196" s="26" t="s">
        <v>161</v>
      </c>
      <c r="AU196" s="32" t="s">
        <v>162</v>
      </c>
      <c r="AV196" s="26" t="s">
        <v>2117</v>
      </c>
      <c r="AW196" s="28"/>
      <c r="AX196" s="28"/>
      <c r="AY196" s="28"/>
    </row>
    <row r="197" ht="15.75" customHeight="1">
      <c r="A197" s="26" t="s">
        <v>2118</v>
      </c>
      <c r="B197" s="26" t="s">
        <v>2119</v>
      </c>
      <c r="C197" s="28" t="s">
        <v>2120</v>
      </c>
      <c r="D197" s="28" t="s">
        <v>2121</v>
      </c>
      <c r="E197" s="26" t="s">
        <v>2122</v>
      </c>
      <c r="F197" s="26" t="s">
        <v>127</v>
      </c>
      <c r="G197" s="28"/>
      <c r="H197" s="26" t="s">
        <v>2123</v>
      </c>
      <c r="I197" s="26" t="s">
        <v>2124</v>
      </c>
      <c r="J197" s="26" t="s">
        <v>2119</v>
      </c>
      <c r="K197" s="26" t="s">
        <v>2125</v>
      </c>
      <c r="L197" s="28" t="s">
        <v>2126</v>
      </c>
      <c r="M197" s="28" t="s">
        <v>2003</v>
      </c>
      <c r="N197" s="28" t="s">
        <v>1931</v>
      </c>
      <c r="O197" s="41" t="s">
        <v>738</v>
      </c>
      <c r="P197" s="26" t="s">
        <v>599</v>
      </c>
      <c r="Q197" s="28" t="s">
        <v>2127</v>
      </c>
      <c r="R197" s="28" t="s">
        <v>2128</v>
      </c>
      <c r="S197" s="28" t="s">
        <v>156</v>
      </c>
      <c r="T197" s="28" t="s">
        <v>2129</v>
      </c>
      <c r="U197" s="28" t="s">
        <v>2130</v>
      </c>
      <c r="V197" s="28" t="s">
        <v>158</v>
      </c>
      <c r="W197" s="26" t="s">
        <v>141</v>
      </c>
      <c r="X197" s="26" t="s">
        <v>141</v>
      </c>
      <c r="Y197" s="28">
        <v>1995.0</v>
      </c>
      <c r="Z197" s="28">
        <v>28.0</v>
      </c>
      <c r="AA197" s="26" t="s">
        <v>127</v>
      </c>
      <c r="AB197" s="30">
        <v>3000.0</v>
      </c>
      <c r="AC197" s="30">
        <v>3000.0</v>
      </c>
      <c r="AD197" s="31" t="s">
        <v>127</v>
      </c>
      <c r="AE197" s="31" t="s">
        <v>127</v>
      </c>
      <c r="AF197" s="31">
        <v>3000.0</v>
      </c>
      <c r="AG197" s="30">
        <v>3000.0</v>
      </c>
      <c r="AH197" s="30" t="s">
        <v>127</v>
      </c>
      <c r="AI197" s="31" t="s">
        <v>127</v>
      </c>
      <c r="AJ197" s="30">
        <v>6000.0</v>
      </c>
      <c r="AK197" s="31" t="s">
        <v>141</v>
      </c>
      <c r="AL197" s="31" t="s">
        <v>141</v>
      </c>
      <c r="AM197" s="26" t="s">
        <v>140</v>
      </c>
      <c r="AN197" s="28" t="s">
        <v>2131</v>
      </c>
      <c r="AO197" s="26" t="s">
        <v>1518</v>
      </c>
      <c r="AP197" s="31">
        <v>4000.0</v>
      </c>
      <c r="AQ197" s="26">
        <v>2018.0</v>
      </c>
      <c r="AR197" s="26" t="s">
        <v>127</v>
      </c>
      <c r="AS197" s="26" t="s">
        <v>127</v>
      </c>
      <c r="AT197" s="26" t="s">
        <v>161</v>
      </c>
      <c r="AU197" s="32" t="s">
        <v>263</v>
      </c>
      <c r="AV197" s="26" t="s">
        <v>1305</v>
      </c>
      <c r="AW197" s="28"/>
      <c r="AX197" s="28"/>
      <c r="AY197" s="28"/>
    </row>
    <row r="198" ht="15.75" customHeight="1">
      <c r="A198" s="26" t="s">
        <v>2132</v>
      </c>
      <c r="B198" s="26" t="s">
        <v>2133</v>
      </c>
      <c r="C198" s="28" t="s">
        <v>2134</v>
      </c>
      <c r="D198" s="28" t="s">
        <v>2135</v>
      </c>
      <c r="E198" s="28" t="s">
        <v>2136</v>
      </c>
      <c r="F198" s="26" t="s">
        <v>127</v>
      </c>
      <c r="G198" s="28"/>
      <c r="H198" s="26" t="s">
        <v>2137</v>
      </c>
      <c r="I198" s="26" t="s">
        <v>2138</v>
      </c>
      <c r="J198" s="26" t="s">
        <v>2133</v>
      </c>
      <c r="K198" s="26" t="s">
        <v>2139</v>
      </c>
      <c r="L198" s="28" t="s">
        <v>2140</v>
      </c>
      <c r="M198" s="28" t="s">
        <v>2003</v>
      </c>
      <c r="N198" s="28" t="s">
        <v>1931</v>
      </c>
      <c r="O198" s="41" t="s">
        <v>738</v>
      </c>
      <c r="P198" s="26" t="s">
        <v>599</v>
      </c>
      <c r="Q198" s="28" t="s">
        <v>2141</v>
      </c>
      <c r="R198" s="28" t="s">
        <v>2142</v>
      </c>
      <c r="S198" s="28" t="s">
        <v>156</v>
      </c>
      <c r="T198" s="28" t="s">
        <v>2143</v>
      </c>
      <c r="U198" s="28" t="s">
        <v>2144</v>
      </c>
      <c r="V198" s="28" t="s">
        <v>158</v>
      </c>
      <c r="W198" s="26" t="s">
        <v>141</v>
      </c>
      <c r="X198" s="26" t="s">
        <v>141</v>
      </c>
      <c r="Y198" s="28">
        <v>2003.0</v>
      </c>
      <c r="Z198" s="28">
        <v>20.0</v>
      </c>
      <c r="AA198" s="26">
        <v>2023.0</v>
      </c>
      <c r="AB198" s="30">
        <v>2200.0</v>
      </c>
      <c r="AC198" s="31">
        <v>2200.0</v>
      </c>
      <c r="AD198" s="31" t="s">
        <v>127</v>
      </c>
      <c r="AE198" s="31" t="s">
        <v>127</v>
      </c>
      <c r="AF198" s="31">
        <v>3400.0</v>
      </c>
      <c r="AG198" s="30">
        <v>3400.0</v>
      </c>
      <c r="AH198" s="30" t="s">
        <v>127</v>
      </c>
      <c r="AI198" s="31" t="s">
        <v>127</v>
      </c>
      <c r="AJ198" s="31" t="s">
        <v>141</v>
      </c>
      <c r="AK198" s="31" t="s">
        <v>141</v>
      </c>
      <c r="AL198" s="31" t="s">
        <v>141</v>
      </c>
      <c r="AM198" s="26" t="s">
        <v>140</v>
      </c>
      <c r="AN198" s="28" t="s">
        <v>2145</v>
      </c>
      <c r="AO198" s="26" t="s">
        <v>141</v>
      </c>
      <c r="AP198" s="31">
        <v>2322.0</v>
      </c>
      <c r="AQ198" s="26" t="s">
        <v>327</v>
      </c>
      <c r="AR198" s="26" t="s">
        <v>327</v>
      </c>
      <c r="AS198" s="26" t="s">
        <v>127</v>
      </c>
      <c r="AT198" s="26" t="s">
        <v>161</v>
      </c>
      <c r="AU198" s="32" t="s">
        <v>263</v>
      </c>
      <c r="AV198" s="26" t="s">
        <v>2146</v>
      </c>
      <c r="AW198" s="28"/>
      <c r="AX198" s="28"/>
      <c r="AY198" s="28"/>
    </row>
    <row r="199" ht="15.75" customHeight="1">
      <c r="A199" s="26" t="s">
        <v>2147</v>
      </c>
      <c r="B199" s="26" t="s">
        <v>2148</v>
      </c>
      <c r="C199" s="28" t="s">
        <v>2134</v>
      </c>
      <c r="D199" s="28" t="s">
        <v>2135</v>
      </c>
      <c r="E199" s="28" t="s">
        <v>2136</v>
      </c>
      <c r="F199" s="26" t="s">
        <v>127</v>
      </c>
      <c r="G199" s="28"/>
      <c r="H199" s="26" t="s">
        <v>2137</v>
      </c>
      <c r="I199" s="26" t="s">
        <v>2138</v>
      </c>
      <c r="J199" s="26" t="s">
        <v>2133</v>
      </c>
      <c r="K199" s="26" t="s">
        <v>2139</v>
      </c>
      <c r="L199" s="28" t="s">
        <v>2140</v>
      </c>
      <c r="M199" s="28" t="s">
        <v>2003</v>
      </c>
      <c r="N199" s="28" t="s">
        <v>1931</v>
      </c>
      <c r="O199" s="41" t="s">
        <v>738</v>
      </c>
      <c r="P199" s="26" t="s">
        <v>599</v>
      </c>
      <c r="Q199" s="26" t="s">
        <v>2149</v>
      </c>
      <c r="R199" s="26" t="s">
        <v>2150</v>
      </c>
      <c r="S199" s="26" t="s">
        <v>137</v>
      </c>
      <c r="T199" s="28" t="s">
        <v>2143</v>
      </c>
      <c r="U199" s="28" t="s">
        <v>2144</v>
      </c>
      <c r="V199" s="26" t="s">
        <v>189</v>
      </c>
      <c r="W199" s="34">
        <v>44531.0</v>
      </c>
      <c r="X199" s="26" t="s">
        <v>141</v>
      </c>
      <c r="Y199" s="26">
        <v>2023.0</v>
      </c>
      <c r="Z199" s="28">
        <v>0.0</v>
      </c>
      <c r="AA199" s="26" t="s">
        <v>127</v>
      </c>
      <c r="AB199" s="30">
        <v>1350.0</v>
      </c>
      <c r="AC199" s="31">
        <v>1350.0</v>
      </c>
      <c r="AD199" s="31" t="s">
        <v>127</v>
      </c>
      <c r="AE199" s="31" t="s">
        <v>127</v>
      </c>
      <c r="AF199" s="31">
        <v>1279.0</v>
      </c>
      <c r="AG199" s="31">
        <v>1279.0</v>
      </c>
      <c r="AH199" s="30" t="s">
        <v>127</v>
      </c>
      <c r="AI199" s="31" t="s">
        <v>127</v>
      </c>
      <c r="AJ199" s="31">
        <v>2800.0</v>
      </c>
      <c r="AK199" s="31" t="s">
        <v>141</v>
      </c>
      <c r="AL199" s="31">
        <v>1200.0</v>
      </c>
      <c r="AM199" s="26" t="s">
        <v>127</v>
      </c>
      <c r="AN199" s="26" t="s">
        <v>127</v>
      </c>
      <c r="AO199" s="26" t="s">
        <v>127</v>
      </c>
      <c r="AP199" s="31" t="s">
        <v>141</v>
      </c>
      <c r="AQ199" s="26" t="s">
        <v>127</v>
      </c>
      <c r="AR199" s="26" t="s">
        <v>127</v>
      </c>
      <c r="AS199" s="26" t="s">
        <v>127</v>
      </c>
      <c r="AT199" s="26" t="s">
        <v>161</v>
      </c>
      <c r="AU199" s="32" t="s">
        <v>263</v>
      </c>
      <c r="AV199" s="26" t="s">
        <v>2151</v>
      </c>
      <c r="AW199" s="28"/>
      <c r="AX199" s="28"/>
      <c r="AY199" s="28"/>
    </row>
    <row r="200" ht="15.75" customHeight="1">
      <c r="A200" s="26" t="s">
        <v>2152</v>
      </c>
      <c r="B200" s="26" t="s">
        <v>2153</v>
      </c>
      <c r="C200" s="28" t="s">
        <v>2154</v>
      </c>
      <c r="D200" s="28" t="s">
        <v>2155</v>
      </c>
      <c r="E200" s="28" t="s">
        <v>2156</v>
      </c>
      <c r="F200" s="26" t="s">
        <v>127</v>
      </c>
      <c r="G200" s="28"/>
      <c r="H200" s="26" t="s">
        <v>2157</v>
      </c>
      <c r="I200" s="26" t="s">
        <v>2158</v>
      </c>
      <c r="J200" s="26" t="s">
        <v>2153</v>
      </c>
      <c r="K200" s="26" t="s">
        <v>2159</v>
      </c>
      <c r="L200" s="26" t="s">
        <v>2160</v>
      </c>
      <c r="M200" s="28" t="s">
        <v>2003</v>
      </c>
      <c r="N200" s="28" t="s">
        <v>1931</v>
      </c>
      <c r="O200" s="41" t="s">
        <v>738</v>
      </c>
      <c r="P200" s="26" t="s">
        <v>599</v>
      </c>
      <c r="Q200" s="28" t="s">
        <v>2161</v>
      </c>
      <c r="R200" s="28" t="s">
        <v>2162</v>
      </c>
      <c r="S200" s="28" t="s">
        <v>156</v>
      </c>
      <c r="T200" s="28" t="s">
        <v>2163</v>
      </c>
      <c r="U200" s="28" t="s">
        <v>2164</v>
      </c>
      <c r="V200" s="26" t="s">
        <v>261</v>
      </c>
      <c r="W200" s="26" t="s">
        <v>141</v>
      </c>
      <c r="X200" s="26" t="s">
        <v>141</v>
      </c>
      <c r="Y200" s="28">
        <v>1984.0</v>
      </c>
      <c r="Z200" s="28">
        <v>39.0</v>
      </c>
      <c r="AA200" s="26">
        <v>2021.0</v>
      </c>
      <c r="AB200" s="30">
        <v>3000.0</v>
      </c>
      <c r="AC200" s="30">
        <v>3000.0</v>
      </c>
      <c r="AD200" s="31" t="s">
        <v>127</v>
      </c>
      <c r="AE200" s="31" t="s">
        <v>127</v>
      </c>
      <c r="AF200" s="31">
        <v>3300.0</v>
      </c>
      <c r="AG200" s="30">
        <v>3300.0</v>
      </c>
      <c r="AH200" s="30" t="s">
        <v>127</v>
      </c>
      <c r="AI200" s="31" t="s">
        <v>127</v>
      </c>
      <c r="AJ200" s="31" t="s">
        <v>141</v>
      </c>
      <c r="AK200" s="31" t="s">
        <v>141</v>
      </c>
      <c r="AL200" s="31" t="s">
        <v>141</v>
      </c>
      <c r="AM200" s="26" t="s">
        <v>140</v>
      </c>
      <c r="AN200" s="28" t="s">
        <v>2165</v>
      </c>
      <c r="AO200" s="26" t="s">
        <v>1234</v>
      </c>
      <c r="AP200" s="31" t="s">
        <v>141</v>
      </c>
      <c r="AQ200" s="26" t="s">
        <v>141</v>
      </c>
      <c r="AR200" s="26" t="s">
        <v>141</v>
      </c>
      <c r="AS200" s="26" t="s">
        <v>127</v>
      </c>
      <c r="AT200" s="26" t="s">
        <v>161</v>
      </c>
      <c r="AU200" s="32" t="s">
        <v>263</v>
      </c>
      <c r="AV200" s="26" t="s">
        <v>2166</v>
      </c>
      <c r="AW200" s="28"/>
      <c r="AX200" s="28"/>
      <c r="AY200" s="28"/>
    </row>
    <row r="201" ht="15.75" customHeight="1">
      <c r="A201" s="26" t="s">
        <v>2167</v>
      </c>
      <c r="B201" s="26" t="s">
        <v>2168</v>
      </c>
      <c r="C201" s="28" t="s">
        <v>2169</v>
      </c>
      <c r="D201" s="28" t="s">
        <v>2170</v>
      </c>
      <c r="E201" s="26" t="s">
        <v>2171</v>
      </c>
      <c r="F201" s="26" t="s">
        <v>127</v>
      </c>
      <c r="G201" s="28"/>
      <c r="H201" s="26" t="s">
        <v>2172</v>
      </c>
      <c r="I201" s="26" t="s">
        <v>2173</v>
      </c>
      <c r="J201" s="26" t="s">
        <v>2168</v>
      </c>
      <c r="K201" s="26" t="s">
        <v>2174</v>
      </c>
      <c r="L201" s="28" t="s">
        <v>2175</v>
      </c>
      <c r="M201" s="28" t="s">
        <v>2003</v>
      </c>
      <c r="N201" s="28" t="s">
        <v>1931</v>
      </c>
      <c r="O201" s="41" t="s">
        <v>738</v>
      </c>
      <c r="P201" s="26" t="s">
        <v>599</v>
      </c>
      <c r="Q201" s="28" t="s">
        <v>2176</v>
      </c>
      <c r="R201" s="28" t="s">
        <v>2177</v>
      </c>
      <c r="S201" s="28" t="s">
        <v>156</v>
      </c>
      <c r="T201" s="28" t="s">
        <v>2178</v>
      </c>
      <c r="U201" s="28" t="s">
        <v>2179</v>
      </c>
      <c r="V201" s="26" t="s">
        <v>261</v>
      </c>
      <c r="W201" s="26" t="s">
        <v>141</v>
      </c>
      <c r="X201" s="26" t="s">
        <v>141</v>
      </c>
      <c r="Y201" s="28">
        <v>2002.0</v>
      </c>
      <c r="Z201" s="28">
        <v>21.0</v>
      </c>
      <c r="AA201" s="26">
        <v>2021.0</v>
      </c>
      <c r="AB201" s="30">
        <v>1600.0</v>
      </c>
      <c r="AC201" s="31">
        <v>1600.0</v>
      </c>
      <c r="AD201" s="31" t="s">
        <v>127</v>
      </c>
      <c r="AE201" s="31" t="s">
        <v>127</v>
      </c>
      <c r="AF201" s="31">
        <v>1040.0</v>
      </c>
      <c r="AG201" s="30">
        <v>1040.0</v>
      </c>
      <c r="AH201" s="30" t="s">
        <v>127</v>
      </c>
      <c r="AI201" s="31" t="s">
        <v>127</v>
      </c>
      <c r="AJ201" s="30">
        <v>2000.0</v>
      </c>
      <c r="AK201" s="31" t="s">
        <v>141</v>
      </c>
      <c r="AL201" s="31" t="s">
        <v>141</v>
      </c>
      <c r="AM201" s="26" t="s">
        <v>141</v>
      </c>
      <c r="AN201" s="26" t="s">
        <v>141</v>
      </c>
      <c r="AO201" s="26" t="s">
        <v>141</v>
      </c>
      <c r="AP201" s="31">
        <v>1200.0</v>
      </c>
      <c r="AQ201" s="26" t="s">
        <v>141</v>
      </c>
      <c r="AR201" s="26" t="s">
        <v>141</v>
      </c>
      <c r="AS201" s="26" t="s">
        <v>127</v>
      </c>
      <c r="AT201" s="26" t="s">
        <v>161</v>
      </c>
      <c r="AU201" s="32" t="s">
        <v>263</v>
      </c>
      <c r="AV201" s="26" t="s">
        <v>1037</v>
      </c>
      <c r="AW201" s="28"/>
      <c r="AX201" s="28"/>
      <c r="AY201" s="28"/>
    </row>
    <row r="202" ht="15.75" customHeight="1">
      <c r="A202" s="26" t="s">
        <v>2180</v>
      </c>
      <c r="B202" s="26" t="s">
        <v>2181</v>
      </c>
      <c r="C202" s="28" t="s">
        <v>2182</v>
      </c>
      <c r="D202" s="28" t="s">
        <v>2183</v>
      </c>
      <c r="E202" s="28" t="s">
        <v>2184</v>
      </c>
      <c r="F202" s="26" t="s">
        <v>173</v>
      </c>
      <c r="G202" s="28" t="s">
        <v>2185</v>
      </c>
      <c r="H202" s="26" t="s">
        <v>2186</v>
      </c>
      <c r="I202" s="26" t="s">
        <v>2187</v>
      </c>
      <c r="J202" s="26" t="s">
        <v>2181</v>
      </c>
      <c r="K202" s="26" t="s">
        <v>2188</v>
      </c>
      <c r="L202" s="28" t="s">
        <v>2189</v>
      </c>
      <c r="M202" s="28" t="s">
        <v>2003</v>
      </c>
      <c r="N202" s="28" t="s">
        <v>1931</v>
      </c>
      <c r="O202" s="41" t="s">
        <v>738</v>
      </c>
      <c r="P202" s="26" t="s">
        <v>599</v>
      </c>
      <c r="Q202" s="28" t="s">
        <v>2190</v>
      </c>
      <c r="R202" s="28" t="s">
        <v>2191</v>
      </c>
      <c r="S202" s="28" t="s">
        <v>156</v>
      </c>
      <c r="T202" s="28" t="s">
        <v>2192</v>
      </c>
      <c r="U202" s="28" t="s">
        <v>2193</v>
      </c>
      <c r="V202" s="28" t="s">
        <v>158</v>
      </c>
      <c r="W202" s="26" t="s">
        <v>141</v>
      </c>
      <c r="X202" s="26" t="s">
        <v>141</v>
      </c>
      <c r="Y202" s="28">
        <v>1984.0</v>
      </c>
      <c r="Z202" s="28">
        <v>39.0</v>
      </c>
      <c r="AA202" s="26" t="s">
        <v>127</v>
      </c>
      <c r="AB202" s="30">
        <v>2250.0</v>
      </c>
      <c r="AC202" s="30">
        <v>2250.0</v>
      </c>
      <c r="AD202" s="31" t="s">
        <v>127</v>
      </c>
      <c r="AE202" s="31" t="s">
        <v>127</v>
      </c>
      <c r="AF202" s="31">
        <v>1730.0</v>
      </c>
      <c r="AG202" s="30">
        <v>1730.0</v>
      </c>
      <c r="AH202" s="30" t="s">
        <v>127</v>
      </c>
      <c r="AI202" s="31" t="s">
        <v>127</v>
      </c>
      <c r="AJ202" s="31" t="s">
        <v>141</v>
      </c>
      <c r="AK202" s="31" t="s">
        <v>141</v>
      </c>
      <c r="AL202" s="31" t="s">
        <v>141</v>
      </c>
      <c r="AM202" s="26" t="s">
        <v>140</v>
      </c>
      <c r="AN202" s="28" t="s">
        <v>2194</v>
      </c>
      <c r="AO202" s="26" t="s">
        <v>141</v>
      </c>
      <c r="AP202" s="31">
        <v>2240.0</v>
      </c>
      <c r="AQ202" s="26" t="s">
        <v>327</v>
      </c>
      <c r="AR202" s="26" t="s">
        <v>327</v>
      </c>
      <c r="AS202" s="26" t="s">
        <v>127</v>
      </c>
      <c r="AT202" s="26" t="s">
        <v>161</v>
      </c>
      <c r="AU202" s="32" t="s">
        <v>263</v>
      </c>
      <c r="AV202" s="26" t="s">
        <v>2195</v>
      </c>
      <c r="AW202" s="28"/>
      <c r="AX202" s="28"/>
      <c r="AY202" s="28"/>
    </row>
    <row r="203" ht="15.75" customHeight="1">
      <c r="A203" s="26" t="s">
        <v>2196</v>
      </c>
      <c r="B203" s="26" t="s">
        <v>2197</v>
      </c>
      <c r="C203" s="28" t="s">
        <v>2182</v>
      </c>
      <c r="D203" s="28" t="s">
        <v>2183</v>
      </c>
      <c r="E203" s="28" t="s">
        <v>2184</v>
      </c>
      <c r="F203" s="26" t="s">
        <v>173</v>
      </c>
      <c r="G203" s="28" t="s">
        <v>2185</v>
      </c>
      <c r="H203" s="26" t="s">
        <v>2186</v>
      </c>
      <c r="I203" s="26" t="s">
        <v>2187</v>
      </c>
      <c r="J203" s="26" t="s">
        <v>2181</v>
      </c>
      <c r="K203" s="26" t="s">
        <v>2188</v>
      </c>
      <c r="L203" s="28" t="s">
        <v>2189</v>
      </c>
      <c r="M203" s="28" t="s">
        <v>2003</v>
      </c>
      <c r="N203" s="28" t="s">
        <v>1931</v>
      </c>
      <c r="O203" s="41" t="s">
        <v>738</v>
      </c>
      <c r="P203" s="26" t="s">
        <v>599</v>
      </c>
      <c r="Q203" s="28" t="s">
        <v>2190</v>
      </c>
      <c r="R203" s="28" t="s">
        <v>2191</v>
      </c>
      <c r="S203" s="28" t="s">
        <v>156</v>
      </c>
      <c r="T203" s="28" t="s">
        <v>2192</v>
      </c>
      <c r="U203" s="28" t="s">
        <v>2193</v>
      </c>
      <c r="V203" s="26" t="s">
        <v>261</v>
      </c>
      <c r="W203" s="26" t="s">
        <v>141</v>
      </c>
      <c r="X203" s="26" t="s">
        <v>141</v>
      </c>
      <c r="Y203" s="26" t="s">
        <v>127</v>
      </c>
      <c r="Z203" s="28" t="s">
        <v>127</v>
      </c>
      <c r="AA203" s="26">
        <v>2022.0</v>
      </c>
      <c r="AB203" s="30" t="s">
        <v>127</v>
      </c>
      <c r="AC203" s="31" t="s">
        <v>127</v>
      </c>
      <c r="AD203" s="31" t="s">
        <v>127</v>
      </c>
      <c r="AE203" s="31" t="s">
        <v>127</v>
      </c>
      <c r="AF203" s="31">
        <v>1370.0</v>
      </c>
      <c r="AG203" s="31">
        <v>1370.0</v>
      </c>
      <c r="AH203" s="30" t="s">
        <v>127</v>
      </c>
      <c r="AI203" s="31" t="s">
        <v>127</v>
      </c>
      <c r="AJ203" s="31" t="s">
        <v>141</v>
      </c>
      <c r="AK203" s="31" t="s">
        <v>141</v>
      </c>
      <c r="AL203" s="31" t="s">
        <v>141</v>
      </c>
      <c r="AM203" s="26" t="s">
        <v>127</v>
      </c>
      <c r="AN203" s="26" t="s">
        <v>127</v>
      </c>
      <c r="AO203" s="26" t="s">
        <v>127</v>
      </c>
      <c r="AP203" s="31" t="s">
        <v>127</v>
      </c>
      <c r="AQ203" s="26" t="s">
        <v>127</v>
      </c>
      <c r="AR203" s="26" t="s">
        <v>127</v>
      </c>
      <c r="AS203" s="26" t="s">
        <v>127</v>
      </c>
      <c r="AT203" s="26" t="s">
        <v>974</v>
      </c>
      <c r="AU203" s="26" t="s">
        <v>25</v>
      </c>
      <c r="AV203" s="26" t="s">
        <v>141</v>
      </c>
      <c r="AW203" s="28"/>
      <c r="AX203" s="28"/>
      <c r="AY203" s="28"/>
    </row>
    <row r="204" ht="15.75" customHeight="1">
      <c r="A204" s="26" t="s">
        <v>2198</v>
      </c>
      <c r="B204" s="26" t="s">
        <v>2199</v>
      </c>
      <c r="C204" s="28" t="s">
        <v>2200</v>
      </c>
      <c r="D204" s="28" t="s">
        <v>2201</v>
      </c>
      <c r="E204" s="28" t="s">
        <v>2202</v>
      </c>
      <c r="F204" s="26" t="s">
        <v>173</v>
      </c>
      <c r="G204" s="28" t="s">
        <v>2203</v>
      </c>
      <c r="H204" s="26" t="s">
        <v>2204</v>
      </c>
      <c r="I204" s="26" t="s">
        <v>2205</v>
      </c>
      <c r="J204" s="26" t="s">
        <v>2199</v>
      </c>
      <c r="K204" s="26" t="s">
        <v>2206</v>
      </c>
      <c r="L204" s="28" t="s">
        <v>2207</v>
      </c>
      <c r="M204" s="28" t="s">
        <v>2003</v>
      </c>
      <c r="N204" s="28" t="s">
        <v>1931</v>
      </c>
      <c r="O204" s="41" t="s">
        <v>738</v>
      </c>
      <c r="P204" s="26" t="s">
        <v>599</v>
      </c>
      <c r="Q204" s="28" t="s">
        <v>2208</v>
      </c>
      <c r="R204" s="28" t="s">
        <v>2209</v>
      </c>
      <c r="S204" s="28" t="s">
        <v>156</v>
      </c>
      <c r="T204" s="28" t="s">
        <v>2210</v>
      </c>
      <c r="U204" s="28" t="s">
        <v>2211</v>
      </c>
      <c r="V204" s="28" t="s">
        <v>158</v>
      </c>
      <c r="W204" s="26" t="s">
        <v>141</v>
      </c>
      <c r="X204" s="26" t="s">
        <v>141</v>
      </c>
      <c r="Y204" s="28">
        <v>1993.0</v>
      </c>
      <c r="Z204" s="28">
        <v>30.0</v>
      </c>
      <c r="AA204" s="26" t="s">
        <v>127</v>
      </c>
      <c r="AB204" s="30">
        <v>3219.9999999999995</v>
      </c>
      <c r="AC204" s="31">
        <f>(40+2*120)*10000*1.15/1000</f>
        <v>3220</v>
      </c>
      <c r="AD204" s="31" t="s">
        <v>127</v>
      </c>
      <c r="AE204" s="31" t="s">
        <v>127</v>
      </c>
      <c r="AF204" s="31">
        <v>2011.2399999999998</v>
      </c>
      <c r="AG204" s="31">
        <f>2*(0.954*450-227)+2*(0.954*1080-227)</f>
        <v>2011.24</v>
      </c>
      <c r="AH204" s="30" t="s">
        <v>127</v>
      </c>
      <c r="AI204" s="31" t="s">
        <v>127</v>
      </c>
      <c r="AJ204" s="31" t="s">
        <v>141</v>
      </c>
      <c r="AK204" s="31" t="s">
        <v>141</v>
      </c>
      <c r="AL204" s="31" t="s">
        <v>141</v>
      </c>
      <c r="AM204" s="26" t="s">
        <v>140</v>
      </c>
      <c r="AN204" s="28" t="s">
        <v>2212</v>
      </c>
      <c r="AO204" s="26" t="s">
        <v>2213</v>
      </c>
      <c r="AP204" s="31">
        <v>4548.0</v>
      </c>
      <c r="AQ204" s="26" t="s">
        <v>327</v>
      </c>
      <c r="AR204" s="26" t="s">
        <v>127</v>
      </c>
      <c r="AS204" s="26" t="s">
        <v>127</v>
      </c>
      <c r="AT204" s="26" t="s">
        <v>161</v>
      </c>
      <c r="AU204" s="32" t="s">
        <v>263</v>
      </c>
      <c r="AV204" s="26" t="s">
        <v>2214</v>
      </c>
      <c r="AW204" s="28"/>
      <c r="AX204" s="28"/>
      <c r="AY204" s="28"/>
    </row>
    <row r="205" ht="15.75" customHeight="1">
      <c r="A205" s="26" t="s">
        <v>2215</v>
      </c>
      <c r="B205" s="26" t="s">
        <v>2216</v>
      </c>
      <c r="C205" s="28" t="s">
        <v>2200</v>
      </c>
      <c r="D205" s="28" t="s">
        <v>2201</v>
      </c>
      <c r="E205" s="28" t="s">
        <v>2202</v>
      </c>
      <c r="F205" s="26" t="s">
        <v>173</v>
      </c>
      <c r="G205" s="28" t="s">
        <v>2203</v>
      </c>
      <c r="H205" s="26" t="s">
        <v>2204</v>
      </c>
      <c r="I205" s="26" t="s">
        <v>2205</v>
      </c>
      <c r="J205" s="26" t="s">
        <v>2199</v>
      </c>
      <c r="K205" s="26" t="s">
        <v>2206</v>
      </c>
      <c r="L205" s="28" t="s">
        <v>2207</v>
      </c>
      <c r="M205" s="28" t="s">
        <v>2003</v>
      </c>
      <c r="N205" s="28" t="s">
        <v>1931</v>
      </c>
      <c r="O205" s="41" t="s">
        <v>738</v>
      </c>
      <c r="P205" s="26" t="s">
        <v>599</v>
      </c>
      <c r="Q205" s="28" t="s">
        <v>2208</v>
      </c>
      <c r="R205" s="28" t="s">
        <v>2209</v>
      </c>
      <c r="S205" s="28" t="s">
        <v>156</v>
      </c>
      <c r="T205" s="28" t="s">
        <v>2210</v>
      </c>
      <c r="U205" s="28" t="s">
        <v>2211</v>
      </c>
      <c r="V205" s="26" t="s">
        <v>261</v>
      </c>
      <c r="W205" s="26" t="s">
        <v>141</v>
      </c>
      <c r="X205" s="34">
        <v>44531.0</v>
      </c>
      <c r="Y205" s="26" t="s">
        <v>127</v>
      </c>
      <c r="Z205" s="28" t="s">
        <v>127</v>
      </c>
      <c r="AA205" s="26">
        <v>2022.0</v>
      </c>
      <c r="AB205" s="30" t="s">
        <v>127</v>
      </c>
      <c r="AC205" s="31" t="s">
        <v>127</v>
      </c>
      <c r="AD205" s="31" t="s">
        <v>127</v>
      </c>
      <c r="AE205" s="31" t="s">
        <v>127</v>
      </c>
      <c r="AF205" s="31">
        <v>1160.0</v>
      </c>
      <c r="AG205" s="31">
        <v>1160.0</v>
      </c>
      <c r="AH205" s="30" t="s">
        <v>127</v>
      </c>
      <c r="AI205" s="31" t="s">
        <v>127</v>
      </c>
      <c r="AJ205" s="31" t="s">
        <v>141</v>
      </c>
      <c r="AK205" s="31" t="s">
        <v>141</v>
      </c>
      <c r="AL205" s="31" t="s">
        <v>141</v>
      </c>
      <c r="AM205" s="26" t="s">
        <v>127</v>
      </c>
      <c r="AN205" s="26" t="s">
        <v>127</v>
      </c>
      <c r="AO205" s="26" t="s">
        <v>127</v>
      </c>
      <c r="AP205" s="31" t="s">
        <v>141</v>
      </c>
      <c r="AQ205" s="26" t="s">
        <v>127</v>
      </c>
      <c r="AR205" s="26" t="s">
        <v>127</v>
      </c>
      <c r="AS205" s="26" t="s">
        <v>127</v>
      </c>
      <c r="AT205" s="26" t="s">
        <v>974</v>
      </c>
      <c r="AU205" s="26" t="s">
        <v>25</v>
      </c>
      <c r="AV205" s="26" t="s">
        <v>141</v>
      </c>
      <c r="AW205" s="28"/>
      <c r="AX205" s="28"/>
      <c r="AY205" s="28"/>
    </row>
    <row r="206" ht="15.75" customHeight="1">
      <c r="A206" s="26" t="s">
        <v>2217</v>
      </c>
      <c r="B206" s="26" t="s">
        <v>2218</v>
      </c>
      <c r="C206" s="28" t="s">
        <v>2219</v>
      </c>
      <c r="D206" s="28" t="s">
        <v>2220</v>
      </c>
      <c r="E206" s="28" t="s">
        <v>2221</v>
      </c>
      <c r="F206" s="26" t="s">
        <v>127</v>
      </c>
      <c r="G206" s="28"/>
      <c r="H206" s="26" t="s">
        <v>2222</v>
      </c>
      <c r="I206" s="26" t="s">
        <v>2223</v>
      </c>
      <c r="J206" s="26" t="s">
        <v>2218</v>
      </c>
      <c r="K206" s="26">
        <v>5.000503585E9</v>
      </c>
      <c r="L206" s="28" t="s">
        <v>2224</v>
      </c>
      <c r="M206" s="28" t="s">
        <v>2003</v>
      </c>
      <c r="N206" s="28" t="s">
        <v>1931</v>
      </c>
      <c r="O206" s="41" t="s">
        <v>738</v>
      </c>
      <c r="P206" s="26" t="s">
        <v>599</v>
      </c>
      <c r="Q206" s="28" t="s">
        <v>2225</v>
      </c>
      <c r="R206" s="28" t="s">
        <v>2226</v>
      </c>
      <c r="S206" s="28" t="s">
        <v>156</v>
      </c>
      <c r="T206" s="28" t="s">
        <v>2227</v>
      </c>
      <c r="U206" s="28" t="s">
        <v>2228</v>
      </c>
      <c r="V206" s="28" t="s">
        <v>158</v>
      </c>
      <c r="W206" s="26" t="s">
        <v>141</v>
      </c>
      <c r="X206" s="26" t="s">
        <v>141</v>
      </c>
      <c r="Y206" s="28">
        <v>2002.0</v>
      </c>
      <c r="Z206" s="28">
        <v>21.0</v>
      </c>
      <c r="AA206" s="26">
        <v>2023.0</v>
      </c>
      <c r="AB206" s="30">
        <v>1700.0</v>
      </c>
      <c r="AC206" s="31">
        <v>1700.0</v>
      </c>
      <c r="AD206" s="31" t="s">
        <v>127</v>
      </c>
      <c r="AE206" s="31" t="s">
        <v>127</v>
      </c>
      <c r="AF206" s="31">
        <v>1280.0</v>
      </c>
      <c r="AG206" s="31">
        <v>1280.0</v>
      </c>
      <c r="AH206" s="30" t="s">
        <v>127</v>
      </c>
      <c r="AI206" s="31" t="s">
        <v>127</v>
      </c>
      <c r="AJ206" s="31" t="s">
        <v>141</v>
      </c>
      <c r="AK206" s="31" t="s">
        <v>141</v>
      </c>
      <c r="AL206" s="31" t="s">
        <v>141</v>
      </c>
      <c r="AM206" s="26" t="s">
        <v>140</v>
      </c>
      <c r="AN206" s="28" t="s">
        <v>2229</v>
      </c>
      <c r="AO206" s="26" t="s">
        <v>141</v>
      </c>
      <c r="AP206" s="31">
        <v>2116.0</v>
      </c>
      <c r="AQ206" s="26" t="s">
        <v>141</v>
      </c>
      <c r="AR206" s="26" t="s">
        <v>141</v>
      </c>
      <c r="AS206" s="26" t="s">
        <v>127</v>
      </c>
      <c r="AT206" s="26" t="s">
        <v>161</v>
      </c>
      <c r="AU206" s="32" t="s">
        <v>263</v>
      </c>
      <c r="AV206" s="26" t="s">
        <v>1037</v>
      </c>
      <c r="AW206" s="28"/>
      <c r="AX206" s="28"/>
      <c r="AY206" s="28"/>
    </row>
    <row r="207" ht="15.75" customHeight="1">
      <c r="A207" s="26" t="s">
        <v>2230</v>
      </c>
      <c r="B207" s="26" t="s">
        <v>2231</v>
      </c>
      <c r="C207" s="28" t="s">
        <v>2232</v>
      </c>
      <c r="D207" s="28"/>
      <c r="E207" s="28"/>
      <c r="F207" s="26" t="s">
        <v>127</v>
      </c>
      <c r="G207" s="28"/>
      <c r="H207" s="26" t="s">
        <v>2233</v>
      </c>
      <c r="I207" s="26" t="s">
        <v>2234</v>
      </c>
      <c r="J207" s="26" t="s">
        <v>2231</v>
      </c>
      <c r="K207" s="26" t="s">
        <v>2235</v>
      </c>
      <c r="L207" s="28" t="s">
        <v>2236</v>
      </c>
      <c r="M207" s="28" t="s">
        <v>2003</v>
      </c>
      <c r="N207" s="28" t="s">
        <v>1931</v>
      </c>
      <c r="O207" s="41" t="s">
        <v>738</v>
      </c>
      <c r="P207" s="26" t="s">
        <v>599</v>
      </c>
      <c r="Q207" s="28" t="s">
        <v>2237</v>
      </c>
      <c r="R207" s="28" t="s">
        <v>2238</v>
      </c>
      <c r="S207" s="28" t="s">
        <v>156</v>
      </c>
      <c r="T207" s="28" t="s">
        <v>2239</v>
      </c>
      <c r="U207" s="28" t="s">
        <v>2240</v>
      </c>
      <c r="V207" s="26" t="s">
        <v>189</v>
      </c>
      <c r="W207" s="26">
        <v>2020.0</v>
      </c>
      <c r="X207" s="26" t="s">
        <v>141</v>
      </c>
      <c r="Y207" s="26">
        <v>2019.0</v>
      </c>
      <c r="Z207" s="28">
        <v>4.0</v>
      </c>
      <c r="AA207" s="26" t="s">
        <v>127</v>
      </c>
      <c r="AB207" s="31">
        <v>6000.0</v>
      </c>
      <c r="AC207" s="31" t="s">
        <v>141</v>
      </c>
      <c r="AD207" s="31" t="s">
        <v>141</v>
      </c>
      <c r="AE207" s="31" t="s">
        <v>141</v>
      </c>
      <c r="AF207" s="31" t="s">
        <v>141</v>
      </c>
      <c r="AG207" s="31" t="s">
        <v>141</v>
      </c>
      <c r="AH207" s="30" t="s">
        <v>141</v>
      </c>
      <c r="AI207" s="31" t="s">
        <v>127</v>
      </c>
      <c r="AJ207" s="31" t="s">
        <v>141</v>
      </c>
      <c r="AK207" s="31" t="s">
        <v>141</v>
      </c>
      <c r="AL207" s="31" t="s">
        <v>141</v>
      </c>
      <c r="AM207" s="26" t="s">
        <v>159</v>
      </c>
      <c r="AN207" s="28" t="s">
        <v>2241</v>
      </c>
      <c r="AO207" s="26" t="s">
        <v>141</v>
      </c>
      <c r="AP207" s="31" t="s">
        <v>141</v>
      </c>
      <c r="AQ207" s="26" t="s">
        <v>141</v>
      </c>
      <c r="AR207" s="26" t="s">
        <v>141</v>
      </c>
      <c r="AS207" s="26" t="s">
        <v>127</v>
      </c>
      <c r="AT207" s="26" t="s">
        <v>141</v>
      </c>
      <c r="AU207" s="26" t="s">
        <v>141</v>
      </c>
      <c r="AV207" s="26" t="s">
        <v>141</v>
      </c>
      <c r="AW207" s="28"/>
      <c r="AX207" s="28"/>
      <c r="AY207" s="28"/>
    </row>
    <row r="208" ht="15.75" customHeight="1">
      <c r="A208" s="26" t="s">
        <v>2242</v>
      </c>
      <c r="B208" s="26" t="s">
        <v>2243</v>
      </c>
      <c r="C208" s="26" t="s">
        <v>2244</v>
      </c>
      <c r="D208" s="28"/>
      <c r="E208" s="28"/>
      <c r="F208" s="26" t="s">
        <v>127</v>
      </c>
      <c r="G208" s="28"/>
      <c r="H208" s="26" t="s">
        <v>2157</v>
      </c>
      <c r="I208" s="26" t="s">
        <v>2158</v>
      </c>
      <c r="J208" s="26" t="s">
        <v>2243</v>
      </c>
      <c r="K208" s="26" t="s">
        <v>2245</v>
      </c>
      <c r="L208" s="28" t="s">
        <v>2246</v>
      </c>
      <c r="M208" s="32" t="s">
        <v>2003</v>
      </c>
      <c r="N208" s="32" t="s">
        <v>1931</v>
      </c>
      <c r="O208" s="41" t="s">
        <v>738</v>
      </c>
      <c r="P208" s="26" t="s">
        <v>599</v>
      </c>
      <c r="Q208" s="28" t="s">
        <v>2247</v>
      </c>
      <c r="R208" s="28" t="s">
        <v>2248</v>
      </c>
      <c r="S208" s="28" t="s">
        <v>156</v>
      </c>
      <c r="T208" s="32" t="s">
        <v>2249</v>
      </c>
      <c r="U208" s="32" t="s">
        <v>2250</v>
      </c>
      <c r="V208" s="26" t="s">
        <v>158</v>
      </c>
      <c r="W208" s="26" t="s">
        <v>141</v>
      </c>
      <c r="X208" s="26" t="s">
        <v>141</v>
      </c>
      <c r="Y208" s="26">
        <v>2021.0</v>
      </c>
      <c r="Z208" s="28">
        <v>2.0</v>
      </c>
      <c r="AA208" s="26" t="s">
        <v>127</v>
      </c>
      <c r="AB208" s="30" t="s">
        <v>127</v>
      </c>
      <c r="AC208" s="31" t="s">
        <v>127</v>
      </c>
      <c r="AD208" s="31" t="s">
        <v>127</v>
      </c>
      <c r="AE208" s="31" t="s">
        <v>127</v>
      </c>
      <c r="AF208" s="31">
        <v>2680.0</v>
      </c>
      <c r="AG208" s="30">
        <v>2680.0</v>
      </c>
      <c r="AH208" s="30" t="s">
        <v>127</v>
      </c>
      <c r="AI208" s="31" t="s">
        <v>127</v>
      </c>
      <c r="AJ208" s="31" t="s">
        <v>468</v>
      </c>
      <c r="AK208" s="31" t="s">
        <v>141</v>
      </c>
      <c r="AL208" s="31" t="s">
        <v>141</v>
      </c>
      <c r="AM208" s="26" t="s">
        <v>140</v>
      </c>
      <c r="AN208" s="26" t="s">
        <v>2251</v>
      </c>
      <c r="AO208" s="26" t="s">
        <v>141</v>
      </c>
      <c r="AP208" s="31">
        <v>10833.0</v>
      </c>
      <c r="AQ208" s="26" t="s">
        <v>127</v>
      </c>
      <c r="AR208" s="26" t="s">
        <v>127</v>
      </c>
      <c r="AS208" s="26" t="s">
        <v>127</v>
      </c>
      <c r="AT208" s="26" t="s">
        <v>161</v>
      </c>
      <c r="AU208" s="26" t="s">
        <v>263</v>
      </c>
      <c r="AV208" s="26" t="s">
        <v>2252</v>
      </c>
      <c r="AW208" s="28"/>
      <c r="AX208" s="28"/>
      <c r="AY208" s="28"/>
    </row>
    <row r="209" ht="15.75" customHeight="1">
      <c r="A209" s="26" t="s">
        <v>2253</v>
      </c>
      <c r="B209" s="26" t="s">
        <v>2254</v>
      </c>
      <c r="C209" s="26" t="s">
        <v>2255</v>
      </c>
      <c r="D209" s="28"/>
      <c r="E209" s="28"/>
      <c r="F209" s="26" t="s">
        <v>127</v>
      </c>
      <c r="G209" s="28"/>
      <c r="H209" s="26" t="s">
        <v>2157</v>
      </c>
      <c r="I209" s="26" t="s">
        <v>2158</v>
      </c>
      <c r="J209" s="26" t="s">
        <v>2243</v>
      </c>
      <c r="K209" s="26" t="s">
        <v>2245</v>
      </c>
      <c r="L209" s="28" t="s">
        <v>2246</v>
      </c>
      <c r="M209" s="32" t="s">
        <v>2003</v>
      </c>
      <c r="N209" s="32" t="s">
        <v>1931</v>
      </c>
      <c r="O209" s="41" t="s">
        <v>738</v>
      </c>
      <c r="P209" s="26" t="s">
        <v>599</v>
      </c>
      <c r="Q209" s="28" t="s">
        <v>2247</v>
      </c>
      <c r="R209" s="28" t="s">
        <v>2248</v>
      </c>
      <c r="S209" s="28" t="s">
        <v>156</v>
      </c>
      <c r="T209" s="32" t="s">
        <v>2249</v>
      </c>
      <c r="U209" s="32" t="s">
        <v>2250</v>
      </c>
      <c r="V209" s="26" t="s">
        <v>158</v>
      </c>
      <c r="W209" s="26" t="s">
        <v>141</v>
      </c>
      <c r="X209" s="26" t="s">
        <v>141</v>
      </c>
      <c r="Y209" s="26">
        <v>2021.0</v>
      </c>
      <c r="Z209" s="28">
        <v>2.0</v>
      </c>
      <c r="AA209" s="26" t="s">
        <v>127</v>
      </c>
      <c r="AB209" s="30">
        <v>2800.0</v>
      </c>
      <c r="AC209" s="30">
        <v>2800.0</v>
      </c>
      <c r="AD209" s="31" t="s">
        <v>127</v>
      </c>
      <c r="AE209" s="31" t="s">
        <v>127</v>
      </c>
      <c r="AF209" s="31" t="s">
        <v>127</v>
      </c>
      <c r="AG209" s="31" t="s">
        <v>127</v>
      </c>
      <c r="AH209" s="30" t="s">
        <v>127</v>
      </c>
      <c r="AI209" s="31" t="s">
        <v>127</v>
      </c>
      <c r="AJ209" s="31" t="s">
        <v>141</v>
      </c>
      <c r="AK209" s="31" t="s">
        <v>141</v>
      </c>
      <c r="AL209" s="31" t="s">
        <v>141</v>
      </c>
      <c r="AM209" s="26" t="s">
        <v>127</v>
      </c>
      <c r="AN209" s="26" t="s">
        <v>127</v>
      </c>
      <c r="AO209" s="26" t="s">
        <v>127</v>
      </c>
      <c r="AP209" s="31" t="s">
        <v>127</v>
      </c>
      <c r="AQ209" s="26" t="s">
        <v>127</v>
      </c>
      <c r="AR209" s="26" t="s">
        <v>127</v>
      </c>
      <c r="AS209" s="26" t="s">
        <v>127</v>
      </c>
      <c r="AT209" s="26" t="s">
        <v>824</v>
      </c>
      <c r="AU209" s="26" t="s">
        <v>27</v>
      </c>
      <c r="AV209" s="26" t="s">
        <v>1305</v>
      </c>
      <c r="AW209" s="28"/>
      <c r="AX209" s="28"/>
      <c r="AY209" s="28"/>
    </row>
    <row r="210" ht="15.75" customHeight="1">
      <c r="A210" s="26" t="s">
        <v>2256</v>
      </c>
      <c r="B210" s="26" t="s">
        <v>2257</v>
      </c>
      <c r="C210" s="26" t="s">
        <v>2258</v>
      </c>
      <c r="D210" s="28"/>
      <c r="E210" s="28"/>
      <c r="F210" s="26" t="s">
        <v>127</v>
      </c>
      <c r="G210" s="28"/>
      <c r="H210" s="26" t="s">
        <v>2157</v>
      </c>
      <c r="I210" s="26" t="s">
        <v>2158</v>
      </c>
      <c r="J210" s="26" t="s">
        <v>2243</v>
      </c>
      <c r="K210" s="26" t="s">
        <v>2245</v>
      </c>
      <c r="L210" s="28" t="s">
        <v>2246</v>
      </c>
      <c r="M210" s="32" t="s">
        <v>2003</v>
      </c>
      <c r="N210" s="32" t="s">
        <v>1931</v>
      </c>
      <c r="O210" s="41" t="s">
        <v>738</v>
      </c>
      <c r="P210" s="26" t="s">
        <v>599</v>
      </c>
      <c r="Q210" s="28" t="s">
        <v>2247</v>
      </c>
      <c r="R210" s="28" t="s">
        <v>2248</v>
      </c>
      <c r="S210" s="28" t="s">
        <v>156</v>
      </c>
      <c r="T210" s="32" t="s">
        <v>2249</v>
      </c>
      <c r="U210" s="32" t="s">
        <v>2250</v>
      </c>
      <c r="V210" s="26" t="s">
        <v>139</v>
      </c>
      <c r="W210" s="34">
        <v>44562.0</v>
      </c>
      <c r="X210" s="34">
        <v>44805.0</v>
      </c>
      <c r="Y210" s="26" t="s">
        <v>141</v>
      </c>
      <c r="Z210" s="28" t="s">
        <v>141</v>
      </c>
      <c r="AA210" s="26" t="s">
        <v>127</v>
      </c>
      <c r="AB210" s="30">
        <v>1150.0</v>
      </c>
      <c r="AC210" s="30">
        <v>1150.0</v>
      </c>
      <c r="AD210" s="31" t="s">
        <v>127</v>
      </c>
      <c r="AE210" s="31" t="s">
        <v>127</v>
      </c>
      <c r="AF210" s="31">
        <v>1130.0</v>
      </c>
      <c r="AG210" s="31">
        <v>1130.0</v>
      </c>
      <c r="AH210" s="30" t="s">
        <v>127</v>
      </c>
      <c r="AI210" s="31" t="s">
        <v>127</v>
      </c>
      <c r="AJ210" s="31" t="s">
        <v>141</v>
      </c>
      <c r="AK210" s="31" t="s">
        <v>141</v>
      </c>
      <c r="AL210" s="31" t="s">
        <v>141</v>
      </c>
      <c r="AM210" s="26" t="s">
        <v>127</v>
      </c>
      <c r="AN210" s="26" t="s">
        <v>127</v>
      </c>
      <c r="AO210" s="26" t="s">
        <v>127</v>
      </c>
      <c r="AP210" s="31" t="s">
        <v>127</v>
      </c>
      <c r="AQ210" s="26" t="s">
        <v>127</v>
      </c>
      <c r="AR210" s="26" t="s">
        <v>127</v>
      </c>
      <c r="AS210" s="26" t="s">
        <v>127</v>
      </c>
      <c r="AT210" s="26" t="s">
        <v>161</v>
      </c>
      <c r="AU210" s="26" t="s">
        <v>263</v>
      </c>
      <c r="AV210" s="26" t="s">
        <v>1023</v>
      </c>
      <c r="AW210" s="28"/>
      <c r="AX210" s="28"/>
      <c r="AY210" s="28"/>
    </row>
    <row r="211" ht="15.75" customHeight="1">
      <c r="A211" s="26" t="s">
        <v>2259</v>
      </c>
      <c r="B211" s="26" t="s">
        <v>2260</v>
      </c>
      <c r="C211" s="26" t="s">
        <v>2261</v>
      </c>
      <c r="D211" s="28"/>
      <c r="E211" s="28"/>
      <c r="F211" s="26" t="s">
        <v>148</v>
      </c>
      <c r="G211" s="28" t="s">
        <v>1942</v>
      </c>
      <c r="H211" s="26" t="s">
        <v>2262</v>
      </c>
      <c r="I211" s="26" t="s">
        <v>1944</v>
      </c>
      <c r="J211" s="26" t="s">
        <v>2260</v>
      </c>
      <c r="K211" s="26" t="s">
        <v>2263</v>
      </c>
      <c r="L211" s="28" t="s">
        <v>2264</v>
      </c>
      <c r="M211" s="32" t="s">
        <v>2003</v>
      </c>
      <c r="N211" s="32" t="s">
        <v>1931</v>
      </c>
      <c r="O211" s="41" t="s">
        <v>738</v>
      </c>
      <c r="P211" s="26" t="s">
        <v>599</v>
      </c>
      <c r="Q211" s="28" t="s">
        <v>2265</v>
      </c>
      <c r="R211" s="28" t="s">
        <v>2266</v>
      </c>
      <c r="S211" s="28" t="s">
        <v>156</v>
      </c>
      <c r="T211" s="26" t="s">
        <v>2267</v>
      </c>
      <c r="U211" s="26" t="s">
        <v>2268</v>
      </c>
      <c r="V211" s="26" t="s">
        <v>158</v>
      </c>
      <c r="W211" s="26" t="s">
        <v>141</v>
      </c>
      <c r="X211" s="34">
        <v>43891.0</v>
      </c>
      <c r="Y211" s="26">
        <v>2022.0</v>
      </c>
      <c r="Z211" s="28">
        <v>1.0</v>
      </c>
      <c r="AA211" s="26" t="s">
        <v>127</v>
      </c>
      <c r="AB211" s="30">
        <v>4700.0</v>
      </c>
      <c r="AC211" s="30">
        <v>4700.0</v>
      </c>
      <c r="AD211" s="31" t="s">
        <v>127</v>
      </c>
      <c r="AE211" s="31" t="s">
        <v>127</v>
      </c>
      <c r="AF211" s="31">
        <v>5650.0</v>
      </c>
      <c r="AG211" s="31">
        <v>5650.0</v>
      </c>
      <c r="AH211" s="30" t="s">
        <v>141</v>
      </c>
      <c r="AI211" s="31" t="s">
        <v>127</v>
      </c>
      <c r="AJ211" s="31" t="s">
        <v>141</v>
      </c>
      <c r="AK211" s="31" t="s">
        <v>141</v>
      </c>
      <c r="AL211" s="31" t="s">
        <v>141</v>
      </c>
      <c r="AM211" s="26" t="s">
        <v>140</v>
      </c>
      <c r="AN211" s="26" t="s">
        <v>1951</v>
      </c>
      <c r="AO211" s="26" t="s">
        <v>816</v>
      </c>
      <c r="AP211" s="31" t="s">
        <v>141</v>
      </c>
      <c r="AQ211" s="26" t="s">
        <v>127</v>
      </c>
      <c r="AR211" s="26" t="s">
        <v>127</v>
      </c>
      <c r="AS211" s="26" t="s">
        <v>127</v>
      </c>
      <c r="AT211" s="26" t="s">
        <v>161</v>
      </c>
      <c r="AU211" s="26" t="s">
        <v>263</v>
      </c>
      <c r="AV211" s="26" t="s">
        <v>2269</v>
      </c>
      <c r="AW211" s="28"/>
      <c r="AX211" s="28"/>
      <c r="AY211" s="28"/>
    </row>
    <row r="212" ht="15.75" customHeight="1">
      <c r="A212" s="26" t="s">
        <v>2270</v>
      </c>
      <c r="B212" s="26" t="s">
        <v>2271</v>
      </c>
      <c r="C212" s="26" t="s">
        <v>2272</v>
      </c>
      <c r="D212" s="28" t="s">
        <v>2273</v>
      </c>
      <c r="E212" s="28" t="s">
        <v>2274</v>
      </c>
      <c r="F212" s="26" t="s">
        <v>173</v>
      </c>
      <c r="G212" s="26" t="s">
        <v>2275</v>
      </c>
      <c r="H212" s="26" t="s">
        <v>2276</v>
      </c>
      <c r="I212" s="26" t="s">
        <v>2277</v>
      </c>
      <c r="J212" s="26" t="s">
        <v>2271</v>
      </c>
      <c r="K212" s="26" t="s">
        <v>2278</v>
      </c>
      <c r="L212" s="26" t="s">
        <v>2279</v>
      </c>
      <c r="M212" s="26" t="s">
        <v>2003</v>
      </c>
      <c r="N212" s="26" t="s">
        <v>1931</v>
      </c>
      <c r="O212" s="41" t="s">
        <v>738</v>
      </c>
      <c r="P212" s="26" t="s">
        <v>599</v>
      </c>
      <c r="Q212" s="26" t="s">
        <v>2280</v>
      </c>
      <c r="R212" s="26" t="s">
        <v>2281</v>
      </c>
      <c r="S212" s="28" t="s">
        <v>156</v>
      </c>
      <c r="T212" s="26" t="s">
        <v>2282</v>
      </c>
      <c r="U212" s="29" t="s">
        <v>2283</v>
      </c>
      <c r="V212" s="26" t="s">
        <v>158</v>
      </c>
      <c r="W212" s="26" t="s">
        <v>141</v>
      </c>
      <c r="X212" s="26" t="s">
        <v>141</v>
      </c>
      <c r="Y212" s="26">
        <v>1993.0</v>
      </c>
      <c r="Z212" s="28">
        <v>30.0</v>
      </c>
      <c r="AA212" s="26" t="s">
        <v>127</v>
      </c>
      <c r="AB212" s="30" t="s">
        <v>127</v>
      </c>
      <c r="AC212" s="31" t="s">
        <v>127</v>
      </c>
      <c r="AD212" s="31" t="s">
        <v>127</v>
      </c>
      <c r="AE212" s="31" t="s">
        <v>127</v>
      </c>
      <c r="AF212" s="31">
        <v>2000.0</v>
      </c>
      <c r="AG212" s="31">
        <v>2000.0</v>
      </c>
      <c r="AH212" s="31" t="s">
        <v>127</v>
      </c>
      <c r="AI212" s="31" t="s">
        <v>127</v>
      </c>
      <c r="AJ212" s="31" t="s">
        <v>127</v>
      </c>
      <c r="AK212" s="31" t="s">
        <v>127</v>
      </c>
      <c r="AL212" s="31" t="s">
        <v>127</v>
      </c>
      <c r="AM212" s="26" t="s">
        <v>2284</v>
      </c>
      <c r="AN212" s="26" t="s">
        <v>2285</v>
      </c>
      <c r="AO212" s="26" t="s">
        <v>2114</v>
      </c>
      <c r="AP212" s="31">
        <v>2188.0</v>
      </c>
      <c r="AQ212" s="26" t="s">
        <v>141</v>
      </c>
      <c r="AR212" s="26" t="s">
        <v>141</v>
      </c>
      <c r="AS212" s="26" t="s">
        <v>127</v>
      </c>
      <c r="AT212" s="26" t="s">
        <v>974</v>
      </c>
      <c r="AU212" s="26" t="s">
        <v>25</v>
      </c>
      <c r="AV212" s="26" t="s">
        <v>141</v>
      </c>
      <c r="AW212" s="28"/>
      <c r="AX212" s="28"/>
      <c r="AY212" s="28"/>
    </row>
    <row r="213" ht="15.75" customHeight="1">
      <c r="A213" s="26" t="s">
        <v>2286</v>
      </c>
      <c r="B213" s="26" t="s">
        <v>2287</v>
      </c>
      <c r="C213" s="26" t="s">
        <v>2288</v>
      </c>
      <c r="D213" s="28"/>
      <c r="E213" s="28"/>
      <c r="F213" s="26" t="s">
        <v>127</v>
      </c>
      <c r="G213" s="28"/>
      <c r="H213" s="26" t="s">
        <v>2058</v>
      </c>
      <c r="I213" s="26" t="s">
        <v>2059</v>
      </c>
      <c r="J213" s="26" t="s">
        <v>2289</v>
      </c>
      <c r="K213" s="26">
        <v>5.080192546E9</v>
      </c>
      <c r="L213" s="26" t="s">
        <v>2279</v>
      </c>
      <c r="M213" s="26" t="s">
        <v>2003</v>
      </c>
      <c r="N213" s="26" t="s">
        <v>1931</v>
      </c>
      <c r="O213" s="41" t="s">
        <v>738</v>
      </c>
      <c r="P213" s="26" t="s">
        <v>599</v>
      </c>
      <c r="Q213" s="26" t="s">
        <v>2290</v>
      </c>
      <c r="R213" s="28" t="s">
        <v>2128</v>
      </c>
      <c r="S213" s="28" t="s">
        <v>156</v>
      </c>
      <c r="T213" s="26" t="s">
        <v>2291</v>
      </c>
      <c r="U213" s="26" t="s">
        <v>2292</v>
      </c>
      <c r="V213" s="26" t="s">
        <v>158</v>
      </c>
      <c r="W213" s="26" t="s">
        <v>141</v>
      </c>
      <c r="X213" s="26" t="s">
        <v>141</v>
      </c>
      <c r="Y213" s="26">
        <v>2022.0</v>
      </c>
      <c r="Z213" s="28">
        <v>1.0</v>
      </c>
      <c r="AA213" s="26" t="s">
        <v>127</v>
      </c>
      <c r="AB213" s="30">
        <v>2700.0</v>
      </c>
      <c r="AC213" s="31">
        <v>2700.0</v>
      </c>
      <c r="AD213" s="31" t="s">
        <v>127</v>
      </c>
      <c r="AE213" s="31" t="s">
        <v>127</v>
      </c>
      <c r="AF213" s="31">
        <v>2320.0</v>
      </c>
      <c r="AG213" s="31">
        <v>2320.0</v>
      </c>
      <c r="AH213" s="31" t="s">
        <v>141</v>
      </c>
      <c r="AI213" s="31" t="s">
        <v>141</v>
      </c>
      <c r="AJ213" s="31" t="s">
        <v>141</v>
      </c>
      <c r="AK213" s="31" t="s">
        <v>141</v>
      </c>
      <c r="AL213" s="31" t="s">
        <v>141</v>
      </c>
      <c r="AM213" s="26" t="s">
        <v>141</v>
      </c>
      <c r="AN213" s="26" t="s">
        <v>141</v>
      </c>
      <c r="AO213" s="26" t="s">
        <v>141</v>
      </c>
      <c r="AP213" s="31" t="s">
        <v>141</v>
      </c>
      <c r="AQ213" s="26" t="s">
        <v>127</v>
      </c>
      <c r="AR213" s="26" t="s">
        <v>127</v>
      </c>
      <c r="AS213" s="26" t="s">
        <v>127</v>
      </c>
      <c r="AT213" s="26" t="s">
        <v>161</v>
      </c>
      <c r="AU213" s="26" t="s">
        <v>263</v>
      </c>
      <c r="AV213" s="26" t="s">
        <v>2293</v>
      </c>
      <c r="AW213" s="28"/>
      <c r="AX213" s="28"/>
      <c r="AY213" s="28"/>
    </row>
    <row r="214" ht="15.75" customHeight="1">
      <c r="A214" s="26" t="s">
        <v>2294</v>
      </c>
      <c r="B214" s="26" t="s">
        <v>2295</v>
      </c>
      <c r="C214" s="26" t="s">
        <v>2296</v>
      </c>
      <c r="D214" s="28"/>
      <c r="E214" s="28"/>
      <c r="F214" s="26" t="s">
        <v>127</v>
      </c>
      <c r="G214" s="28"/>
      <c r="H214" s="26" t="s">
        <v>2058</v>
      </c>
      <c r="I214" s="26" t="s">
        <v>2059</v>
      </c>
      <c r="J214" s="26" t="s">
        <v>2289</v>
      </c>
      <c r="K214" s="26">
        <v>5.080192546E9</v>
      </c>
      <c r="L214" s="26" t="s">
        <v>2279</v>
      </c>
      <c r="M214" s="26" t="s">
        <v>2003</v>
      </c>
      <c r="N214" s="26" t="s">
        <v>1931</v>
      </c>
      <c r="O214" s="41" t="s">
        <v>738</v>
      </c>
      <c r="P214" s="26" t="s">
        <v>599</v>
      </c>
      <c r="Q214" s="26" t="s">
        <v>2290</v>
      </c>
      <c r="R214" s="28" t="s">
        <v>2128</v>
      </c>
      <c r="S214" s="28" t="s">
        <v>156</v>
      </c>
      <c r="T214" s="26" t="s">
        <v>2291</v>
      </c>
      <c r="U214" s="26" t="s">
        <v>2292</v>
      </c>
      <c r="V214" s="26" t="s">
        <v>189</v>
      </c>
      <c r="W214" s="34">
        <v>44531.0</v>
      </c>
      <c r="X214" s="26" t="s">
        <v>141</v>
      </c>
      <c r="Y214" s="26">
        <v>2023.0</v>
      </c>
      <c r="Z214" s="28">
        <v>0.0</v>
      </c>
      <c r="AA214" s="26" t="s">
        <v>127</v>
      </c>
      <c r="AB214" s="30">
        <v>2500.0</v>
      </c>
      <c r="AC214" s="31">
        <v>2500.0</v>
      </c>
      <c r="AD214" s="31" t="s">
        <v>127</v>
      </c>
      <c r="AE214" s="31" t="s">
        <v>127</v>
      </c>
      <c r="AF214" s="31">
        <v>5946.0</v>
      </c>
      <c r="AG214" s="31">
        <v>5946.0</v>
      </c>
      <c r="AH214" s="31" t="s">
        <v>141</v>
      </c>
      <c r="AI214" s="31" t="s">
        <v>141</v>
      </c>
      <c r="AJ214" s="31" t="s">
        <v>141</v>
      </c>
      <c r="AK214" s="31" t="s">
        <v>141</v>
      </c>
      <c r="AL214" s="31" t="s">
        <v>141</v>
      </c>
      <c r="AM214" s="26" t="s">
        <v>127</v>
      </c>
      <c r="AN214" s="26" t="s">
        <v>127</v>
      </c>
      <c r="AO214" s="26" t="s">
        <v>127</v>
      </c>
      <c r="AP214" s="31" t="s">
        <v>141</v>
      </c>
      <c r="AQ214" s="26" t="s">
        <v>127</v>
      </c>
      <c r="AR214" s="26" t="s">
        <v>127</v>
      </c>
      <c r="AS214" s="26" t="s">
        <v>127</v>
      </c>
      <c r="AT214" s="26" t="s">
        <v>161</v>
      </c>
      <c r="AU214" s="26" t="s">
        <v>263</v>
      </c>
      <c r="AV214" s="26" t="s">
        <v>2293</v>
      </c>
      <c r="AW214" s="28"/>
      <c r="AX214" s="28"/>
      <c r="AY214" s="28"/>
    </row>
    <row r="215" ht="15.75" customHeight="1">
      <c r="A215" s="26" t="s">
        <v>2297</v>
      </c>
      <c r="B215" s="26" t="s">
        <v>2298</v>
      </c>
      <c r="C215" s="26" t="s">
        <v>2299</v>
      </c>
      <c r="D215" s="28" t="s">
        <v>2170</v>
      </c>
      <c r="E215" s="28" t="s">
        <v>2171</v>
      </c>
      <c r="F215" s="26" t="s">
        <v>127</v>
      </c>
      <c r="G215" s="28"/>
      <c r="H215" s="26" t="s">
        <v>2300</v>
      </c>
      <c r="I215" s="26" t="s">
        <v>2301</v>
      </c>
      <c r="J215" s="26" t="s">
        <v>2298</v>
      </c>
      <c r="K215" s="26" t="s">
        <v>2302</v>
      </c>
      <c r="L215" s="26" t="s">
        <v>2303</v>
      </c>
      <c r="M215" s="26" t="s">
        <v>2003</v>
      </c>
      <c r="N215" s="28" t="s">
        <v>1931</v>
      </c>
      <c r="O215" s="41" t="s">
        <v>738</v>
      </c>
      <c r="P215" s="26" t="s">
        <v>599</v>
      </c>
      <c r="Q215" s="26" t="s">
        <v>2304</v>
      </c>
      <c r="R215" s="26" t="s">
        <v>2305</v>
      </c>
      <c r="S215" s="28" t="s">
        <v>156</v>
      </c>
      <c r="T215" s="26" t="s">
        <v>2306</v>
      </c>
      <c r="U215" s="26" t="s">
        <v>2307</v>
      </c>
      <c r="V215" s="26" t="s">
        <v>158</v>
      </c>
      <c r="W215" s="26" t="s">
        <v>141</v>
      </c>
      <c r="X215" s="26" t="s">
        <v>141</v>
      </c>
      <c r="Y215" s="26">
        <v>2021.0</v>
      </c>
      <c r="Z215" s="28">
        <v>2.0</v>
      </c>
      <c r="AA215" s="26" t="s">
        <v>127</v>
      </c>
      <c r="AB215" s="30">
        <v>1350.0</v>
      </c>
      <c r="AC215" s="31">
        <v>1350.0</v>
      </c>
      <c r="AD215" s="31" t="s">
        <v>127</v>
      </c>
      <c r="AE215" s="31" t="s">
        <v>127</v>
      </c>
      <c r="AF215" s="31">
        <v>1140.0</v>
      </c>
      <c r="AG215" s="31">
        <v>1140.0</v>
      </c>
      <c r="AH215" s="30" t="s">
        <v>127</v>
      </c>
      <c r="AI215" s="31" t="s">
        <v>127</v>
      </c>
      <c r="AJ215" s="31" t="s">
        <v>141</v>
      </c>
      <c r="AK215" s="31" t="s">
        <v>141</v>
      </c>
      <c r="AL215" s="31" t="s">
        <v>141</v>
      </c>
      <c r="AM215" s="26" t="s">
        <v>141</v>
      </c>
      <c r="AN215" s="26" t="s">
        <v>141</v>
      </c>
      <c r="AO215" s="26" t="s">
        <v>141</v>
      </c>
      <c r="AP215" s="31">
        <v>2083.0</v>
      </c>
      <c r="AQ215" s="26" t="s">
        <v>141</v>
      </c>
      <c r="AR215" s="26" t="s">
        <v>141</v>
      </c>
      <c r="AS215" s="26" t="s">
        <v>127</v>
      </c>
      <c r="AT215" s="26" t="s">
        <v>161</v>
      </c>
      <c r="AU215" s="32" t="s">
        <v>263</v>
      </c>
      <c r="AV215" s="26" t="s">
        <v>1048</v>
      </c>
      <c r="AW215" s="28"/>
      <c r="AX215" s="28"/>
      <c r="AY215" s="28"/>
    </row>
    <row r="216" ht="15.75" customHeight="1">
      <c r="A216" s="26" t="s">
        <v>2308</v>
      </c>
      <c r="B216" s="26" t="s">
        <v>2309</v>
      </c>
      <c r="C216" s="28" t="s">
        <v>2310</v>
      </c>
      <c r="D216" s="28"/>
      <c r="E216" s="28"/>
      <c r="F216" s="26" t="s">
        <v>127</v>
      </c>
      <c r="G216" s="28"/>
      <c r="H216" s="26" t="s">
        <v>2311</v>
      </c>
      <c r="I216" s="26" t="s">
        <v>2312</v>
      </c>
      <c r="J216" s="28" t="s">
        <v>2309</v>
      </c>
      <c r="K216" s="26" t="s">
        <v>2313</v>
      </c>
      <c r="L216" s="28" t="s">
        <v>2314</v>
      </c>
      <c r="M216" s="28" t="s">
        <v>2315</v>
      </c>
      <c r="N216" s="28" t="s">
        <v>1931</v>
      </c>
      <c r="O216" s="41" t="s">
        <v>738</v>
      </c>
      <c r="P216" s="26" t="s">
        <v>599</v>
      </c>
      <c r="Q216" s="28" t="s">
        <v>2316</v>
      </c>
      <c r="R216" s="28" t="s">
        <v>2317</v>
      </c>
      <c r="S216" s="28" t="s">
        <v>156</v>
      </c>
      <c r="T216" s="28" t="s">
        <v>2318</v>
      </c>
      <c r="U216" s="28" t="s">
        <v>2319</v>
      </c>
      <c r="V216" s="28" t="s">
        <v>158</v>
      </c>
      <c r="W216" s="26" t="s">
        <v>141</v>
      </c>
      <c r="X216" s="26" t="s">
        <v>141</v>
      </c>
      <c r="Y216" s="28">
        <v>2006.0</v>
      </c>
      <c r="Z216" s="28">
        <v>17.0</v>
      </c>
      <c r="AA216" s="26" t="s">
        <v>127</v>
      </c>
      <c r="AB216" s="30">
        <v>7500.0</v>
      </c>
      <c r="AC216" s="30">
        <v>7500.0</v>
      </c>
      <c r="AD216" s="31" t="s">
        <v>127</v>
      </c>
      <c r="AE216" s="31" t="s">
        <v>127</v>
      </c>
      <c r="AF216" s="31">
        <v>7500.0</v>
      </c>
      <c r="AG216" s="30">
        <v>7500.0</v>
      </c>
      <c r="AH216" s="30" t="s">
        <v>127</v>
      </c>
      <c r="AI216" s="31" t="s">
        <v>127</v>
      </c>
      <c r="AJ216" s="31" t="s">
        <v>141</v>
      </c>
      <c r="AK216" s="31" t="s">
        <v>141</v>
      </c>
      <c r="AL216" s="31" t="s">
        <v>141</v>
      </c>
      <c r="AM216" s="26" t="s">
        <v>140</v>
      </c>
      <c r="AN216" s="28" t="s">
        <v>2320</v>
      </c>
      <c r="AO216" s="26" t="s">
        <v>2321</v>
      </c>
      <c r="AP216" s="31">
        <v>5659.0</v>
      </c>
      <c r="AQ216" s="26" t="s">
        <v>127</v>
      </c>
      <c r="AR216" s="26" t="s">
        <v>127</v>
      </c>
      <c r="AS216" s="26" t="s">
        <v>127</v>
      </c>
      <c r="AT216" s="26" t="s">
        <v>161</v>
      </c>
      <c r="AU216" s="32" t="s">
        <v>263</v>
      </c>
      <c r="AV216" s="26" t="s">
        <v>2322</v>
      </c>
      <c r="AW216" s="28"/>
      <c r="AX216" s="28"/>
      <c r="AY216" s="28"/>
    </row>
    <row r="217" ht="15.75" customHeight="1">
      <c r="A217" s="26" t="s">
        <v>2323</v>
      </c>
      <c r="B217" s="26" t="s">
        <v>2324</v>
      </c>
      <c r="C217" s="28" t="s">
        <v>2325</v>
      </c>
      <c r="D217" s="28"/>
      <c r="E217" s="28"/>
      <c r="F217" s="26" t="s">
        <v>127</v>
      </c>
      <c r="G217" s="28"/>
      <c r="H217" s="26" t="s">
        <v>2326</v>
      </c>
      <c r="I217" s="26" t="s">
        <v>2327</v>
      </c>
      <c r="J217" s="26" t="s">
        <v>2324</v>
      </c>
      <c r="K217" s="26" t="s">
        <v>2328</v>
      </c>
      <c r="L217" s="28" t="s">
        <v>2329</v>
      </c>
      <c r="M217" s="28" t="s">
        <v>2330</v>
      </c>
      <c r="N217" s="28" t="s">
        <v>1931</v>
      </c>
      <c r="O217" s="41" t="s">
        <v>738</v>
      </c>
      <c r="P217" s="26" t="s">
        <v>599</v>
      </c>
      <c r="Q217" s="28" t="s">
        <v>2331</v>
      </c>
      <c r="R217" s="28" t="s">
        <v>2332</v>
      </c>
      <c r="S217" s="28" t="s">
        <v>156</v>
      </c>
      <c r="T217" s="28" t="s">
        <v>2333</v>
      </c>
      <c r="U217" s="28" t="s">
        <v>2334</v>
      </c>
      <c r="V217" s="26" t="s">
        <v>261</v>
      </c>
      <c r="W217" s="26" t="s">
        <v>141</v>
      </c>
      <c r="X217" s="26" t="s">
        <v>141</v>
      </c>
      <c r="Y217" s="28">
        <v>2007.0</v>
      </c>
      <c r="Z217" s="28">
        <v>16.0</v>
      </c>
      <c r="AA217" s="26">
        <v>2018.0</v>
      </c>
      <c r="AB217" s="30">
        <v>4000.0</v>
      </c>
      <c r="AC217" s="31">
        <v>4000.0</v>
      </c>
      <c r="AD217" s="31" t="s">
        <v>127</v>
      </c>
      <c r="AE217" s="31" t="s">
        <v>127</v>
      </c>
      <c r="AF217" s="31">
        <v>4080.0</v>
      </c>
      <c r="AG217" s="31">
        <v>4080.0</v>
      </c>
      <c r="AH217" s="30" t="s">
        <v>127</v>
      </c>
      <c r="AI217" s="31" t="s">
        <v>127</v>
      </c>
      <c r="AJ217" s="31" t="s">
        <v>141</v>
      </c>
      <c r="AK217" s="31" t="s">
        <v>141</v>
      </c>
      <c r="AL217" s="31" t="s">
        <v>141</v>
      </c>
      <c r="AM217" s="26" t="s">
        <v>159</v>
      </c>
      <c r="AN217" s="28" t="s">
        <v>2335</v>
      </c>
      <c r="AO217" s="26" t="s">
        <v>141</v>
      </c>
      <c r="AP217" s="31">
        <v>41.0</v>
      </c>
      <c r="AQ217" s="26" t="s">
        <v>141</v>
      </c>
      <c r="AR217" s="26" t="s">
        <v>141</v>
      </c>
      <c r="AS217" s="26" t="s">
        <v>127</v>
      </c>
      <c r="AT217" s="26" t="s">
        <v>161</v>
      </c>
      <c r="AU217" s="32" t="s">
        <v>263</v>
      </c>
      <c r="AV217" s="26" t="s">
        <v>2336</v>
      </c>
      <c r="AW217" s="28"/>
      <c r="AX217" s="28"/>
      <c r="AY217" s="28"/>
    </row>
    <row r="218" ht="15.75" customHeight="1">
      <c r="A218" s="26" t="s">
        <v>2337</v>
      </c>
      <c r="B218" s="26" t="s">
        <v>2338</v>
      </c>
      <c r="C218" s="26" t="s">
        <v>2339</v>
      </c>
      <c r="D218" s="28"/>
      <c r="E218" s="28"/>
      <c r="F218" s="26" t="s">
        <v>127</v>
      </c>
      <c r="G218" s="28"/>
      <c r="H218" s="26" t="s">
        <v>2340</v>
      </c>
      <c r="I218" s="26" t="s">
        <v>2341</v>
      </c>
      <c r="J218" s="26" t="s">
        <v>2342</v>
      </c>
      <c r="K218" s="26" t="s">
        <v>2343</v>
      </c>
      <c r="L218" s="26" t="s">
        <v>2344</v>
      </c>
      <c r="M218" s="26" t="s">
        <v>2345</v>
      </c>
      <c r="N218" s="28" t="s">
        <v>1931</v>
      </c>
      <c r="O218" s="41" t="s">
        <v>738</v>
      </c>
      <c r="P218" s="26" t="s">
        <v>599</v>
      </c>
      <c r="Q218" s="26" t="s">
        <v>2346</v>
      </c>
      <c r="R218" s="26" t="s">
        <v>2347</v>
      </c>
      <c r="S218" s="28" t="s">
        <v>156</v>
      </c>
      <c r="T218" s="26" t="s">
        <v>2348</v>
      </c>
      <c r="U218" s="26" t="s">
        <v>2349</v>
      </c>
      <c r="V218" s="26" t="s">
        <v>139</v>
      </c>
      <c r="W218" s="26" t="s">
        <v>141</v>
      </c>
      <c r="X218" s="26" t="s">
        <v>141</v>
      </c>
      <c r="Y218" s="26">
        <v>2022.0</v>
      </c>
      <c r="Z218" s="28">
        <v>1.0</v>
      </c>
      <c r="AA218" s="26" t="s">
        <v>127</v>
      </c>
      <c r="AB218" s="30">
        <v>1500.0</v>
      </c>
      <c r="AC218" s="31">
        <v>1500.0</v>
      </c>
      <c r="AD218" s="31" t="s">
        <v>127</v>
      </c>
      <c r="AE218" s="31" t="s">
        <v>127</v>
      </c>
      <c r="AF218" s="31">
        <v>1330.0</v>
      </c>
      <c r="AG218" s="31">
        <v>1330.0</v>
      </c>
      <c r="AH218" s="30" t="s">
        <v>127</v>
      </c>
      <c r="AI218" s="31" t="s">
        <v>127</v>
      </c>
      <c r="AJ218" s="31" t="s">
        <v>468</v>
      </c>
      <c r="AK218" s="31" t="s">
        <v>127</v>
      </c>
      <c r="AL218" s="31" t="s">
        <v>127</v>
      </c>
      <c r="AM218" s="26" t="s">
        <v>141</v>
      </c>
      <c r="AN218" s="26" t="s">
        <v>141</v>
      </c>
      <c r="AO218" s="26" t="s">
        <v>141</v>
      </c>
      <c r="AP218" s="31" t="s">
        <v>141</v>
      </c>
      <c r="AQ218" s="26" t="s">
        <v>127</v>
      </c>
      <c r="AR218" s="26" t="s">
        <v>127</v>
      </c>
      <c r="AS218" s="26" t="s">
        <v>127</v>
      </c>
      <c r="AT218" s="26" t="s">
        <v>161</v>
      </c>
      <c r="AU218" s="32" t="s">
        <v>263</v>
      </c>
      <c r="AV218" s="26" t="s">
        <v>2350</v>
      </c>
      <c r="AW218" s="28"/>
      <c r="AX218" s="28"/>
      <c r="AY218" s="28"/>
    </row>
    <row r="219" ht="15.75" customHeight="1">
      <c r="A219" s="26" t="s">
        <v>2351</v>
      </c>
      <c r="B219" s="26" t="s">
        <v>2352</v>
      </c>
      <c r="C219" s="26" t="s">
        <v>2353</v>
      </c>
      <c r="D219" s="28"/>
      <c r="E219" s="28"/>
      <c r="F219" s="26" t="s">
        <v>127</v>
      </c>
      <c r="G219" s="28"/>
      <c r="H219" s="26" t="s">
        <v>2340</v>
      </c>
      <c r="I219" s="26" t="s">
        <v>2341</v>
      </c>
      <c r="J219" s="26" t="s">
        <v>2342</v>
      </c>
      <c r="K219" s="26" t="s">
        <v>2343</v>
      </c>
      <c r="L219" s="26" t="s">
        <v>2344</v>
      </c>
      <c r="M219" s="26" t="s">
        <v>2345</v>
      </c>
      <c r="N219" s="28" t="s">
        <v>1931</v>
      </c>
      <c r="O219" s="41" t="s">
        <v>738</v>
      </c>
      <c r="P219" s="26" t="s">
        <v>599</v>
      </c>
      <c r="Q219" s="26" t="s">
        <v>2346</v>
      </c>
      <c r="R219" s="26" t="s">
        <v>2347</v>
      </c>
      <c r="S219" s="28" t="s">
        <v>156</v>
      </c>
      <c r="T219" s="26" t="s">
        <v>2348</v>
      </c>
      <c r="U219" s="26" t="s">
        <v>2349</v>
      </c>
      <c r="V219" s="26" t="s">
        <v>139</v>
      </c>
      <c r="W219" s="26" t="s">
        <v>141</v>
      </c>
      <c r="X219" s="26" t="s">
        <v>141</v>
      </c>
      <c r="Y219" s="26">
        <v>2022.0</v>
      </c>
      <c r="Z219" s="28">
        <v>1.0</v>
      </c>
      <c r="AA219" s="26" t="s">
        <v>127</v>
      </c>
      <c r="AB219" s="30">
        <v>1500.0</v>
      </c>
      <c r="AC219" s="31">
        <v>1500.0</v>
      </c>
      <c r="AD219" s="31" t="s">
        <v>127</v>
      </c>
      <c r="AE219" s="31" t="s">
        <v>127</v>
      </c>
      <c r="AF219" s="31">
        <v>1330.0</v>
      </c>
      <c r="AG219" s="31">
        <v>1330.0</v>
      </c>
      <c r="AH219" s="30" t="s">
        <v>127</v>
      </c>
      <c r="AI219" s="31" t="s">
        <v>127</v>
      </c>
      <c r="AJ219" s="31" t="s">
        <v>468</v>
      </c>
      <c r="AK219" s="31" t="s">
        <v>127</v>
      </c>
      <c r="AL219" s="31" t="s">
        <v>127</v>
      </c>
      <c r="AM219" s="26" t="s">
        <v>127</v>
      </c>
      <c r="AN219" s="26" t="s">
        <v>127</v>
      </c>
      <c r="AO219" s="26" t="s">
        <v>127</v>
      </c>
      <c r="AP219" s="31" t="s">
        <v>141</v>
      </c>
      <c r="AQ219" s="26" t="s">
        <v>127</v>
      </c>
      <c r="AR219" s="26" t="s">
        <v>127</v>
      </c>
      <c r="AS219" s="26" t="s">
        <v>127</v>
      </c>
      <c r="AT219" s="26" t="s">
        <v>161</v>
      </c>
      <c r="AU219" s="32" t="s">
        <v>263</v>
      </c>
      <c r="AV219" s="26" t="s">
        <v>2354</v>
      </c>
      <c r="AW219" s="28"/>
      <c r="AX219" s="28"/>
      <c r="AY219" s="28"/>
    </row>
    <row r="220" ht="15.75" customHeight="1">
      <c r="A220" s="26" t="s">
        <v>2355</v>
      </c>
      <c r="B220" s="26" t="s">
        <v>2356</v>
      </c>
      <c r="C220" s="28" t="s">
        <v>2357</v>
      </c>
      <c r="D220" s="26" t="s">
        <v>2358</v>
      </c>
      <c r="E220" s="28" t="s">
        <v>2359</v>
      </c>
      <c r="F220" s="26" t="s">
        <v>127</v>
      </c>
      <c r="G220" s="28"/>
      <c r="H220" s="26" t="s">
        <v>2360</v>
      </c>
      <c r="I220" s="26" t="s">
        <v>2361</v>
      </c>
      <c r="J220" s="26" t="s">
        <v>2356</v>
      </c>
      <c r="K220" s="26" t="s">
        <v>2362</v>
      </c>
      <c r="L220" s="28" t="s">
        <v>2363</v>
      </c>
      <c r="M220" s="28" t="s">
        <v>2364</v>
      </c>
      <c r="N220" s="28" t="s">
        <v>1931</v>
      </c>
      <c r="O220" s="41" t="s">
        <v>738</v>
      </c>
      <c r="P220" s="26" t="s">
        <v>599</v>
      </c>
      <c r="Q220" s="28" t="s">
        <v>2365</v>
      </c>
      <c r="R220" s="28" t="s">
        <v>2366</v>
      </c>
      <c r="S220" s="28" t="s">
        <v>156</v>
      </c>
      <c r="T220" s="28" t="s">
        <v>2367</v>
      </c>
      <c r="U220" s="28" t="s">
        <v>2368</v>
      </c>
      <c r="V220" s="26" t="s">
        <v>158</v>
      </c>
      <c r="W220" s="26" t="s">
        <v>141</v>
      </c>
      <c r="X220" s="26" t="s">
        <v>141</v>
      </c>
      <c r="Y220" s="28">
        <v>2002.0</v>
      </c>
      <c r="Z220" s="28">
        <v>21.0</v>
      </c>
      <c r="AA220" s="26" t="s">
        <v>127</v>
      </c>
      <c r="AB220" s="30">
        <v>4100.0</v>
      </c>
      <c r="AC220" s="31">
        <v>4100.0</v>
      </c>
      <c r="AD220" s="31" t="s">
        <v>127</v>
      </c>
      <c r="AE220" s="31" t="s">
        <v>127</v>
      </c>
      <c r="AF220" s="31">
        <v>3540.0</v>
      </c>
      <c r="AG220" s="31">
        <v>3540.0</v>
      </c>
      <c r="AH220" s="30" t="s">
        <v>127</v>
      </c>
      <c r="AI220" s="31" t="s">
        <v>127</v>
      </c>
      <c r="AJ220" s="31">
        <v>7850.0</v>
      </c>
      <c r="AK220" s="31" t="s">
        <v>141</v>
      </c>
      <c r="AL220" s="31">
        <v>2000.0</v>
      </c>
      <c r="AM220" s="26" t="s">
        <v>140</v>
      </c>
      <c r="AN220" s="28" t="s">
        <v>2369</v>
      </c>
      <c r="AO220" s="26" t="s">
        <v>141</v>
      </c>
      <c r="AP220" s="31">
        <v>3500.0</v>
      </c>
      <c r="AQ220" s="26" t="s">
        <v>141</v>
      </c>
      <c r="AR220" s="26" t="s">
        <v>141</v>
      </c>
      <c r="AS220" s="26" t="s">
        <v>127</v>
      </c>
      <c r="AT220" s="26" t="s">
        <v>161</v>
      </c>
      <c r="AU220" s="32" t="s">
        <v>263</v>
      </c>
      <c r="AV220" s="26" t="s">
        <v>2370</v>
      </c>
      <c r="AW220" s="28"/>
      <c r="AX220" s="28"/>
      <c r="AY220" s="28"/>
    </row>
    <row r="221" ht="15.75" customHeight="1">
      <c r="A221" s="26" t="s">
        <v>2371</v>
      </c>
      <c r="B221" s="26" t="s">
        <v>2372</v>
      </c>
      <c r="C221" s="28" t="s">
        <v>2357</v>
      </c>
      <c r="D221" s="26" t="s">
        <v>2358</v>
      </c>
      <c r="E221" s="28" t="s">
        <v>2359</v>
      </c>
      <c r="F221" s="26" t="s">
        <v>127</v>
      </c>
      <c r="G221" s="28"/>
      <c r="H221" s="26" t="s">
        <v>2360</v>
      </c>
      <c r="I221" s="26" t="s">
        <v>2361</v>
      </c>
      <c r="J221" s="26" t="s">
        <v>2356</v>
      </c>
      <c r="K221" s="26" t="s">
        <v>2362</v>
      </c>
      <c r="L221" s="28" t="s">
        <v>2363</v>
      </c>
      <c r="M221" s="28" t="s">
        <v>2364</v>
      </c>
      <c r="N221" s="28" t="s">
        <v>1931</v>
      </c>
      <c r="O221" s="41" t="s">
        <v>738</v>
      </c>
      <c r="P221" s="26" t="s">
        <v>599</v>
      </c>
      <c r="Q221" s="28" t="s">
        <v>2365</v>
      </c>
      <c r="R221" s="28" t="s">
        <v>2366</v>
      </c>
      <c r="S221" s="28" t="s">
        <v>156</v>
      </c>
      <c r="T221" s="28" t="s">
        <v>2367</v>
      </c>
      <c r="U221" s="28" t="s">
        <v>2368</v>
      </c>
      <c r="V221" s="26" t="s">
        <v>189</v>
      </c>
      <c r="W221" s="34">
        <v>43374.0</v>
      </c>
      <c r="X221" s="26" t="s">
        <v>141</v>
      </c>
      <c r="Y221" s="26" t="s">
        <v>141</v>
      </c>
      <c r="Z221" s="28" t="s">
        <v>141</v>
      </c>
      <c r="AA221" s="26" t="s">
        <v>127</v>
      </c>
      <c r="AB221" s="30">
        <v>1150.0</v>
      </c>
      <c r="AC221" s="31">
        <v>1150.0</v>
      </c>
      <c r="AD221" s="31" t="s">
        <v>127</v>
      </c>
      <c r="AE221" s="31" t="s">
        <v>127</v>
      </c>
      <c r="AF221" s="31">
        <v>1130.0</v>
      </c>
      <c r="AG221" s="30">
        <v>1130.0</v>
      </c>
      <c r="AH221" s="30" t="s">
        <v>127</v>
      </c>
      <c r="AI221" s="31" t="s">
        <v>127</v>
      </c>
      <c r="AJ221" s="31" t="s">
        <v>141</v>
      </c>
      <c r="AK221" s="31" t="s">
        <v>141</v>
      </c>
      <c r="AL221" s="31" t="s">
        <v>141</v>
      </c>
      <c r="AM221" s="26" t="s">
        <v>127</v>
      </c>
      <c r="AN221" s="26" t="s">
        <v>127</v>
      </c>
      <c r="AO221" s="26" t="s">
        <v>127</v>
      </c>
      <c r="AP221" s="31" t="s">
        <v>141</v>
      </c>
      <c r="AQ221" s="26" t="s">
        <v>127</v>
      </c>
      <c r="AR221" s="26" t="s">
        <v>127</v>
      </c>
      <c r="AS221" s="26" t="s">
        <v>127</v>
      </c>
      <c r="AT221" s="26" t="s">
        <v>161</v>
      </c>
      <c r="AU221" s="32" t="s">
        <v>263</v>
      </c>
      <c r="AV221" s="26" t="s">
        <v>1023</v>
      </c>
      <c r="AW221" s="28"/>
      <c r="AX221" s="28"/>
      <c r="AY221" s="28"/>
    </row>
    <row r="222" ht="15.75" customHeight="1">
      <c r="A222" s="26" t="s">
        <v>2373</v>
      </c>
      <c r="B222" s="26" t="s">
        <v>2374</v>
      </c>
      <c r="C222" s="26" t="s">
        <v>2375</v>
      </c>
      <c r="D222" s="28"/>
      <c r="E222" s="28"/>
      <c r="F222" s="26" t="s">
        <v>127</v>
      </c>
      <c r="G222" s="28"/>
      <c r="H222" s="26" t="s">
        <v>2376</v>
      </c>
      <c r="I222" s="26" t="s">
        <v>2377</v>
      </c>
      <c r="J222" s="26" t="s">
        <v>2374</v>
      </c>
      <c r="K222" s="26" t="s">
        <v>2378</v>
      </c>
      <c r="L222" s="26" t="s">
        <v>2379</v>
      </c>
      <c r="M222" s="26" t="s">
        <v>2364</v>
      </c>
      <c r="N222" s="26" t="s">
        <v>1931</v>
      </c>
      <c r="O222" s="41" t="s">
        <v>738</v>
      </c>
      <c r="P222" s="26" t="s">
        <v>599</v>
      </c>
      <c r="Q222" s="26" t="s">
        <v>2380</v>
      </c>
      <c r="R222" s="26" t="s">
        <v>2381</v>
      </c>
      <c r="S222" s="28" t="s">
        <v>156</v>
      </c>
      <c r="T222" s="26" t="s">
        <v>2382</v>
      </c>
      <c r="U222" s="26" t="s">
        <v>2383</v>
      </c>
      <c r="V222" s="26" t="s">
        <v>158</v>
      </c>
      <c r="W222" s="26" t="s">
        <v>141</v>
      </c>
      <c r="X222" s="26" t="s">
        <v>141</v>
      </c>
      <c r="Y222" s="26">
        <v>2006.0</v>
      </c>
      <c r="Z222" s="28">
        <v>17.0</v>
      </c>
      <c r="AA222" s="26" t="s">
        <v>127</v>
      </c>
      <c r="AB222" s="30">
        <v>1500.0</v>
      </c>
      <c r="AC222" s="31">
        <v>1500.0</v>
      </c>
      <c r="AD222" s="31" t="s">
        <v>127</v>
      </c>
      <c r="AE222" s="31" t="s">
        <v>127</v>
      </c>
      <c r="AF222" s="31">
        <v>1820.0</v>
      </c>
      <c r="AG222" s="31">
        <v>1820.0</v>
      </c>
      <c r="AH222" s="31" t="s">
        <v>141</v>
      </c>
      <c r="AI222" s="31" t="s">
        <v>141</v>
      </c>
      <c r="AJ222" s="31">
        <v>4200.0</v>
      </c>
      <c r="AK222" s="31" t="s">
        <v>141</v>
      </c>
      <c r="AL222" s="31" t="s">
        <v>141</v>
      </c>
      <c r="AM222" s="26" t="s">
        <v>140</v>
      </c>
      <c r="AN222" s="26" t="s">
        <v>2384</v>
      </c>
      <c r="AO222" s="26" t="s">
        <v>141</v>
      </c>
      <c r="AP222" s="31">
        <v>2223.0</v>
      </c>
      <c r="AQ222" s="26" t="s">
        <v>141</v>
      </c>
      <c r="AR222" s="26" t="s">
        <v>141</v>
      </c>
      <c r="AS222" s="26" t="s">
        <v>127</v>
      </c>
      <c r="AT222" s="26" t="s">
        <v>161</v>
      </c>
      <c r="AU222" s="26" t="s">
        <v>263</v>
      </c>
      <c r="AV222" s="26" t="s">
        <v>2385</v>
      </c>
      <c r="AW222" s="28"/>
      <c r="AX222" s="28"/>
      <c r="AY222" s="28"/>
    </row>
    <row r="223" ht="15.75" customHeight="1">
      <c r="A223" s="26" t="s">
        <v>2386</v>
      </c>
      <c r="B223" s="26" t="s">
        <v>2387</v>
      </c>
      <c r="C223" s="26" t="s">
        <v>2375</v>
      </c>
      <c r="D223" s="28"/>
      <c r="E223" s="28"/>
      <c r="F223" s="26" t="s">
        <v>127</v>
      </c>
      <c r="G223" s="28"/>
      <c r="H223" s="26" t="s">
        <v>2376</v>
      </c>
      <c r="I223" s="26" t="s">
        <v>2377</v>
      </c>
      <c r="J223" s="26" t="s">
        <v>2374</v>
      </c>
      <c r="K223" s="26" t="s">
        <v>2378</v>
      </c>
      <c r="L223" s="26" t="s">
        <v>2379</v>
      </c>
      <c r="M223" s="26" t="s">
        <v>2364</v>
      </c>
      <c r="N223" s="26" t="s">
        <v>1931</v>
      </c>
      <c r="O223" s="41" t="s">
        <v>738</v>
      </c>
      <c r="P223" s="26" t="s">
        <v>599</v>
      </c>
      <c r="Q223" s="26" t="s">
        <v>2380</v>
      </c>
      <c r="R223" s="26" t="s">
        <v>2381</v>
      </c>
      <c r="S223" s="28" t="s">
        <v>156</v>
      </c>
      <c r="T223" s="26" t="s">
        <v>2382</v>
      </c>
      <c r="U223" s="26" t="s">
        <v>2383</v>
      </c>
      <c r="V223" s="26" t="s">
        <v>139</v>
      </c>
      <c r="W223" s="26">
        <v>2021.0</v>
      </c>
      <c r="X223" s="26" t="s">
        <v>141</v>
      </c>
      <c r="Y223" s="26" t="s">
        <v>141</v>
      </c>
      <c r="Z223" s="28" t="s">
        <v>141</v>
      </c>
      <c r="AA223" s="26" t="s">
        <v>127</v>
      </c>
      <c r="AB223" s="30">
        <v>1510.0</v>
      </c>
      <c r="AC223" s="31">
        <v>1150.0</v>
      </c>
      <c r="AD223" s="31">
        <v>360.0</v>
      </c>
      <c r="AE223" s="31" t="s">
        <v>127</v>
      </c>
      <c r="AF223" s="31" t="s">
        <v>127</v>
      </c>
      <c r="AG223" s="31" t="s">
        <v>127</v>
      </c>
      <c r="AH223" s="31" t="s">
        <v>127</v>
      </c>
      <c r="AI223" s="31" t="s">
        <v>127</v>
      </c>
      <c r="AJ223" s="31" t="s">
        <v>127</v>
      </c>
      <c r="AK223" s="31" t="s">
        <v>127</v>
      </c>
      <c r="AL223" s="31" t="s">
        <v>127</v>
      </c>
      <c r="AM223" s="26" t="s">
        <v>127</v>
      </c>
      <c r="AN223" s="26" t="s">
        <v>127</v>
      </c>
      <c r="AO223" s="26" t="s">
        <v>127</v>
      </c>
      <c r="AP223" s="31" t="s">
        <v>141</v>
      </c>
      <c r="AQ223" s="26" t="s">
        <v>127</v>
      </c>
      <c r="AR223" s="26" t="s">
        <v>127</v>
      </c>
      <c r="AS223" s="26" t="s">
        <v>127</v>
      </c>
      <c r="AT223" s="26" t="s">
        <v>2388</v>
      </c>
      <c r="AU223" s="26" t="s">
        <v>2389</v>
      </c>
      <c r="AV223" s="26" t="s">
        <v>2390</v>
      </c>
      <c r="AW223" s="28"/>
      <c r="AX223" s="28"/>
      <c r="AY223" s="28"/>
    </row>
    <row r="224" ht="15.75" customHeight="1">
      <c r="A224" s="26" t="s">
        <v>2391</v>
      </c>
      <c r="B224" s="26" t="s">
        <v>2392</v>
      </c>
      <c r="C224" s="26" t="s">
        <v>2393</v>
      </c>
      <c r="D224" s="26"/>
      <c r="E224" s="26"/>
      <c r="F224" s="26" t="s">
        <v>127</v>
      </c>
      <c r="G224" s="28"/>
      <c r="H224" s="26" t="s">
        <v>2394</v>
      </c>
      <c r="I224" s="26" t="s">
        <v>2395</v>
      </c>
      <c r="J224" s="26" t="s">
        <v>2392</v>
      </c>
      <c r="K224" s="37" t="s">
        <v>2396</v>
      </c>
      <c r="L224" s="26" t="s">
        <v>2397</v>
      </c>
      <c r="M224" s="26" t="s">
        <v>2364</v>
      </c>
      <c r="N224" s="26" t="s">
        <v>1931</v>
      </c>
      <c r="O224" s="26" t="s">
        <v>738</v>
      </c>
      <c r="P224" s="26" t="s">
        <v>599</v>
      </c>
      <c r="Q224" s="26" t="s">
        <v>2398</v>
      </c>
      <c r="R224" s="26" t="s">
        <v>2399</v>
      </c>
      <c r="S224" s="26" t="s">
        <v>156</v>
      </c>
      <c r="T224" s="29" t="s">
        <v>2400</v>
      </c>
      <c r="U224" s="29" t="s">
        <v>2401</v>
      </c>
      <c r="V224" s="26" t="s">
        <v>158</v>
      </c>
      <c r="W224" s="26" t="s">
        <v>141</v>
      </c>
      <c r="X224" s="26" t="s">
        <v>141</v>
      </c>
      <c r="Y224" s="26">
        <v>2002.0</v>
      </c>
      <c r="Z224" s="28">
        <v>21.0</v>
      </c>
      <c r="AA224" s="26" t="s">
        <v>127</v>
      </c>
      <c r="AB224" s="30">
        <v>7100.0</v>
      </c>
      <c r="AC224" s="31">
        <v>7100.0</v>
      </c>
      <c r="AD224" s="31" t="s">
        <v>127</v>
      </c>
      <c r="AE224" s="31" t="s">
        <v>127</v>
      </c>
      <c r="AF224" s="31">
        <v>5370.0</v>
      </c>
      <c r="AG224" s="31">
        <v>5370.0</v>
      </c>
      <c r="AH224" s="31" t="s">
        <v>127</v>
      </c>
      <c r="AI224" s="31" t="s">
        <v>127</v>
      </c>
      <c r="AJ224" s="31" t="s">
        <v>468</v>
      </c>
      <c r="AK224" s="31">
        <v>3900.0</v>
      </c>
      <c r="AL224" s="31">
        <v>2000.0</v>
      </c>
      <c r="AM224" s="26" t="s">
        <v>140</v>
      </c>
      <c r="AN224" s="26" t="s">
        <v>2402</v>
      </c>
      <c r="AO224" s="26" t="s">
        <v>2403</v>
      </c>
      <c r="AP224" s="31">
        <v>5746.0</v>
      </c>
      <c r="AQ224" s="26" t="s">
        <v>141</v>
      </c>
      <c r="AR224" s="26" t="s">
        <v>141</v>
      </c>
      <c r="AS224" s="26" t="s">
        <v>127</v>
      </c>
      <c r="AT224" s="26" t="s">
        <v>161</v>
      </c>
      <c r="AU224" s="26" t="s">
        <v>263</v>
      </c>
      <c r="AV224" s="31" t="s">
        <v>2404</v>
      </c>
      <c r="AW224" s="28"/>
      <c r="AX224" s="28"/>
      <c r="AY224" s="28"/>
    </row>
    <row r="225" ht="15.75" customHeight="1">
      <c r="A225" s="26" t="s">
        <v>2405</v>
      </c>
      <c r="B225" s="26" t="s">
        <v>2406</v>
      </c>
      <c r="C225" s="26" t="s">
        <v>2407</v>
      </c>
      <c r="D225" s="28"/>
      <c r="E225" s="28"/>
      <c r="F225" s="26" t="s">
        <v>173</v>
      </c>
      <c r="G225" s="28" t="s">
        <v>2408</v>
      </c>
      <c r="H225" s="26" t="s">
        <v>2409</v>
      </c>
      <c r="I225" s="26" t="s">
        <v>2410</v>
      </c>
      <c r="J225" s="26" t="s">
        <v>2406</v>
      </c>
      <c r="K225" s="26">
        <v>4.29680746E9</v>
      </c>
      <c r="L225" s="28" t="s">
        <v>2411</v>
      </c>
      <c r="M225" s="28" t="s">
        <v>2412</v>
      </c>
      <c r="N225" s="28" t="s">
        <v>1931</v>
      </c>
      <c r="O225" s="41" t="s">
        <v>738</v>
      </c>
      <c r="P225" s="26" t="s">
        <v>599</v>
      </c>
      <c r="Q225" s="28" t="s">
        <v>2413</v>
      </c>
      <c r="R225" s="28" t="s">
        <v>2414</v>
      </c>
      <c r="S225" s="28" t="s">
        <v>156</v>
      </c>
      <c r="T225" s="28" t="s">
        <v>2415</v>
      </c>
      <c r="U225" s="28" t="s">
        <v>2416</v>
      </c>
      <c r="V225" s="26" t="s">
        <v>261</v>
      </c>
      <c r="W225" s="26" t="s">
        <v>141</v>
      </c>
      <c r="X225" s="26" t="s">
        <v>141</v>
      </c>
      <c r="Y225" s="28">
        <v>1957.0</v>
      </c>
      <c r="Z225" s="28">
        <v>66.0</v>
      </c>
      <c r="AA225" s="26">
        <v>2020.0</v>
      </c>
      <c r="AB225" s="31">
        <v>2160.0</v>
      </c>
      <c r="AC225" s="31" t="s">
        <v>468</v>
      </c>
      <c r="AD225" s="31" t="s">
        <v>468</v>
      </c>
      <c r="AE225" s="31" t="s">
        <v>127</v>
      </c>
      <c r="AF225" s="31">
        <v>9690.0</v>
      </c>
      <c r="AG225" s="31">
        <v>9690.0</v>
      </c>
      <c r="AH225" s="30" t="s">
        <v>127</v>
      </c>
      <c r="AI225" s="31" t="s">
        <v>127</v>
      </c>
      <c r="AJ225" s="31" t="s">
        <v>141</v>
      </c>
      <c r="AK225" s="31" t="s">
        <v>141</v>
      </c>
      <c r="AL225" s="31" t="s">
        <v>141</v>
      </c>
      <c r="AM225" s="26" t="s">
        <v>140</v>
      </c>
      <c r="AN225" s="28" t="s">
        <v>2417</v>
      </c>
      <c r="AO225" s="26" t="s">
        <v>2017</v>
      </c>
      <c r="AP225" s="31">
        <v>3872.0</v>
      </c>
      <c r="AQ225" s="26" t="s">
        <v>141</v>
      </c>
      <c r="AR225" s="26" t="s">
        <v>141</v>
      </c>
      <c r="AS225" s="26" t="s">
        <v>127</v>
      </c>
      <c r="AT225" s="26" t="s">
        <v>161</v>
      </c>
      <c r="AU225" s="32" t="s">
        <v>817</v>
      </c>
      <c r="AV225" s="26" t="s">
        <v>2418</v>
      </c>
      <c r="AW225" s="28"/>
      <c r="AX225" s="28"/>
      <c r="AY225" s="28"/>
    </row>
    <row r="226" ht="15.75" customHeight="1">
      <c r="A226" s="26" t="s">
        <v>2419</v>
      </c>
      <c r="B226" s="26" t="s">
        <v>2420</v>
      </c>
      <c r="C226" s="28" t="s">
        <v>2421</v>
      </c>
      <c r="D226" s="26" t="s">
        <v>2422</v>
      </c>
      <c r="E226" s="26" t="s">
        <v>2423</v>
      </c>
      <c r="F226" s="26" t="s">
        <v>127</v>
      </c>
      <c r="G226" s="28"/>
      <c r="H226" s="26" t="s">
        <v>1447</v>
      </c>
      <c r="I226" s="26" t="s">
        <v>1448</v>
      </c>
      <c r="J226" s="26" t="s">
        <v>2420</v>
      </c>
      <c r="K226" s="26">
        <v>5.082175116E9</v>
      </c>
      <c r="L226" s="28" t="s">
        <v>2424</v>
      </c>
      <c r="M226" s="28" t="s">
        <v>2412</v>
      </c>
      <c r="N226" s="28" t="s">
        <v>1931</v>
      </c>
      <c r="O226" s="41" t="s">
        <v>738</v>
      </c>
      <c r="P226" s="26" t="s">
        <v>599</v>
      </c>
      <c r="Q226" s="28" t="s">
        <v>2425</v>
      </c>
      <c r="R226" s="28" t="s">
        <v>2426</v>
      </c>
      <c r="S226" s="28" t="s">
        <v>156</v>
      </c>
      <c r="T226" s="26" t="s">
        <v>2427</v>
      </c>
      <c r="U226" s="26" t="s">
        <v>2428</v>
      </c>
      <c r="V226" s="28" t="s">
        <v>158</v>
      </c>
      <c r="W226" s="26" t="s">
        <v>141</v>
      </c>
      <c r="X226" s="26" t="s">
        <v>141</v>
      </c>
      <c r="Y226" s="28">
        <v>1996.0</v>
      </c>
      <c r="Z226" s="28">
        <v>27.0</v>
      </c>
      <c r="AA226" s="26" t="s">
        <v>127</v>
      </c>
      <c r="AB226" s="30">
        <v>12000.0</v>
      </c>
      <c r="AC226" s="30">
        <v>12000.0</v>
      </c>
      <c r="AD226" s="31" t="s">
        <v>127</v>
      </c>
      <c r="AE226" s="31" t="s">
        <v>127</v>
      </c>
      <c r="AF226" s="31">
        <v>12000.0</v>
      </c>
      <c r="AG226" s="30">
        <v>12000.0</v>
      </c>
      <c r="AH226" s="30" t="s">
        <v>127</v>
      </c>
      <c r="AI226" s="31" t="s">
        <v>127</v>
      </c>
      <c r="AJ226" s="31" t="s">
        <v>141</v>
      </c>
      <c r="AK226" s="31" t="s">
        <v>141</v>
      </c>
      <c r="AL226" s="31" t="s">
        <v>141</v>
      </c>
      <c r="AM226" s="26" t="s">
        <v>140</v>
      </c>
      <c r="AN226" s="28" t="s">
        <v>2429</v>
      </c>
      <c r="AO226" s="26" t="s">
        <v>845</v>
      </c>
      <c r="AP226" s="31">
        <v>9391.0</v>
      </c>
      <c r="AQ226" s="26" t="s">
        <v>861</v>
      </c>
      <c r="AR226" s="26" t="s">
        <v>127</v>
      </c>
      <c r="AS226" s="26" t="s">
        <v>127</v>
      </c>
      <c r="AT226" s="26" t="s">
        <v>161</v>
      </c>
      <c r="AU226" s="32" t="s">
        <v>263</v>
      </c>
      <c r="AV226" s="26" t="s">
        <v>2430</v>
      </c>
      <c r="AW226" s="28"/>
      <c r="AX226" s="28"/>
      <c r="AY226" s="28"/>
    </row>
    <row r="227" ht="15.75" customHeight="1">
      <c r="A227" s="26" t="s">
        <v>2431</v>
      </c>
      <c r="B227" s="26" t="s">
        <v>2432</v>
      </c>
      <c r="C227" s="26" t="s">
        <v>2421</v>
      </c>
      <c r="D227" s="26" t="s">
        <v>2422</v>
      </c>
      <c r="E227" s="26" t="s">
        <v>2423</v>
      </c>
      <c r="F227" s="26" t="s">
        <v>127</v>
      </c>
      <c r="G227" s="28"/>
      <c r="H227" s="26" t="s">
        <v>1447</v>
      </c>
      <c r="I227" s="26" t="s">
        <v>1448</v>
      </c>
      <c r="J227" s="26" t="s">
        <v>2420</v>
      </c>
      <c r="K227" s="26">
        <v>5.082175116E9</v>
      </c>
      <c r="L227" s="28" t="s">
        <v>2424</v>
      </c>
      <c r="M227" s="28" t="s">
        <v>2412</v>
      </c>
      <c r="N227" s="28" t="s">
        <v>1931</v>
      </c>
      <c r="O227" s="41" t="s">
        <v>738</v>
      </c>
      <c r="P227" s="26" t="s">
        <v>599</v>
      </c>
      <c r="Q227" s="28" t="s">
        <v>2425</v>
      </c>
      <c r="R227" s="28" t="s">
        <v>2426</v>
      </c>
      <c r="S227" s="28" t="s">
        <v>156</v>
      </c>
      <c r="T227" s="26" t="s">
        <v>2427</v>
      </c>
      <c r="U227" s="26" t="s">
        <v>2428</v>
      </c>
      <c r="V227" s="26" t="s">
        <v>158</v>
      </c>
      <c r="W227" s="26">
        <v>2018.0</v>
      </c>
      <c r="X227" s="34">
        <v>44136.0</v>
      </c>
      <c r="Y227" s="26">
        <v>2022.0</v>
      </c>
      <c r="Z227" s="28">
        <v>1.0</v>
      </c>
      <c r="AA227" s="26" t="s">
        <v>127</v>
      </c>
      <c r="AB227" s="30" t="s">
        <v>127</v>
      </c>
      <c r="AC227" s="31" t="s">
        <v>127</v>
      </c>
      <c r="AD227" s="31" t="s">
        <v>127</v>
      </c>
      <c r="AE227" s="31" t="s">
        <v>127</v>
      </c>
      <c r="AF227" s="31">
        <v>1330.0</v>
      </c>
      <c r="AG227" s="31">
        <v>1330.0</v>
      </c>
      <c r="AH227" s="30" t="s">
        <v>127</v>
      </c>
      <c r="AI227" s="31" t="s">
        <v>127</v>
      </c>
      <c r="AJ227" s="31" t="s">
        <v>141</v>
      </c>
      <c r="AK227" s="31" t="s">
        <v>141</v>
      </c>
      <c r="AL227" s="31" t="s">
        <v>141</v>
      </c>
      <c r="AM227" s="26" t="s">
        <v>127</v>
      </c>
      <c r="AN227" s="26" t="s">
        <v>127</v>
      </c>
      <c r="AO227" s="26" t="s">
        <v>127</v>
      </c>
      <c r="AP227" s="31" t="s">
        <v>141</v>
      </c>
      <c r="AQ227" s="26" t="s">
        <v>127</v>
      </c>
      <c r="AR227" s="26" t="s">
        <v>127</v>
      </c>
      <c r="AS227" s="26" t="s">
        <v>127</v>
      </c>
      <c r="AT227" s="26" t="s">
        <v>974</v>
      </c>
      <c r="AU227" s="26" t="s">
        <v>25</v>
      </c>
      <c r="AV227" s="26" t="s">
        <v>141</v>
      </c>
      <c r="AW227" s="28"/>
      <c r="AX227" s="28"/>
      <c r="AY227" s="28"/>
    </row>
    <row r="228" ht="15.75" customHeight="1">
      <c r="A228" s="26" t="s">
        <v>2433</v>
      </c>
      <c r="B228" s="26" t="s">
        <v>2434</v>
      </c>
      <c r="C228" s="26" t="s">
        <v>2421</v>
      </c>
      <c r="D228" s="26" t="s">
        <v>2422</v>
      </c>
      <c r="E228" s="26" t="s">
        <v>2423</v>
      </c>
      <c r="F228" s="26" t="s">
        <v>127</v>
      </c>
      <c r="G228" s="28"/>
      <c r="H228" s="26" t="s">
        <v>1447</v>
      </c>
      <c r="I228" s="26" t="s">
        <v>1448</v>
      </c>
      <c r="J228" s="26" t="s">
        <v>2420</v>
      </c>
      <c r="K228" s="26">
        <v>5.082175116E9</v>
      </c>
      <c r="L228" s="28" t="s">
        <v>2424</v>
      </c>
      <c r="M228" s="28" t="s">
        <v>2412</v>
      </c>
      <c r="N228" s="28" t="s">
        <v>1931</v>
      </c>
      <c r="O228" s="41" t="s">
        <v>738</v>
      </c>
      <c r="P228" s="26" t="s">
        <v>599</v>
      </c>
      <c r="Q228" s="28" t="s">
        <v>2425</v>
      </c>
      <c r="R228" s="28" t="s">
        <v>2426</v>
      </c>
      <c r="S228" s="28" t="s">
        <v>156</v>
      </c>
      <c r="T228" s="26" t="s">
        <v>2427</v>
      </c>
      <c r="U228" s="26" t="s">
        <v>2428</v>
      </c>
      <c r="V228" s="26" t="s">
        <v>158</v>
      </c>
      <c r="W228" s="26">
        <v>2018.0</v>
      </c>
      <c r="X228" s="26" t="s">
        <v>141</v>
      </c>
      <c r="Y228" s="26">
        <v>2022.0</v>
      </c>
      <c r="Z228" s="28">
        <v>1.0</v>
      </c>
      <c r="AA228" s="26" t="s">
        <v>127</v>
      </c>
      <c r="AB228" s="30" t="s">
        <v>127</v>
      </c>
      <c r="AC228" s="31" t="s">
        <v>127</v>
      </c>
      <c r="AD228" s="31" t="s">
        <v>127</v>
      </c>
      <c r="AE228" s="31" t="s">
        <v>127</v>
      </c>
      <c r="AF228" s="31">
        <v>1330.0</v>
      </c>
      <c r="AG228" s="31">
        <v>1330.0</v>
      </c>
      <c r="AH228" s="30" t="s">
        <v>127</v>
      </c>
      <c r="AI228" s="31" t="s">
        <v>127</v>
      </c>
      <c r="AJ228" s="31" t="s">
        <v>141</v>
      </c>
      <c r="AK228" s="31" t="s">
        <v>141</v>
      </c>
      <c r="AL228" s="31" t="s">
        <v>141</v>
      </c>
      <c r="AM228" s="26" t="s">
        <v>127</v>
      </c>
      <c r="AN228" s="26" t="s">
        <v>127</v>
      </c>
      <c r="AO228" s="26" t="s">
        <v>127</v>
      </c>
      <c r="AP228" s="31" t="s">
        <v>141</v>
      </c>
      <c r="AQ228" s="26" t="s">
        <v>127</v>
      </c>
      <c r="AR228" s="26" t="s">
        <v>127</v>
      </c>
      <c r="AS228" s="26" t="s">
        <v>127</v>
      </c>
      <c r="AT228" s="26" t="s">
        <v>974</v>
      </c>
      <c r="AU228" s="26" t="s">
        <v>25</v>
      </c>
      <c r="AV228" s="26" t="s">
        <v>141</v>
      </c>
      <c r="AW228" s="28"/>
      <c r="AX228" s="28"/>
      <c r="AY228" s="28"/>
    </row>
    <row r="229" ht="15.75" customHeight="1">
      <c r="A229" s="26" t="s">
        <v>2435</v>
      </c>
      <c r="B229" s="26" t="s">
        <v>2436</v>
      </c>
      <c r="C229" s="26" t="s">
        <v>2421</v>
      </c>
      <c r="D229" s="26" t="s">
        <v>2422</v>
      </c>
      <c r="E229" s="26" t="s">
        <v>2423</v>
      </c>
      <c r="F229" s="26" t="s">
        <v>127</v>
      </c>
      <c r="G229" s="28"/>
      <c r="H229" s="26" t="s">
        <v>1447</v>
      </c>
      <c r="I229" s="26" t="s">
        <v>1448</v>
      </c>
      <c r="J229" s="26" t="s">
        <v>2420</v>
      </c>
      <c r="K229" s="26">
        <v>5.082175116E9</v>
      </c>
      <c r="L229" s="28" t="s">
        <v>2424</v>
      </c>
      <c r="M229" s="28" t="s">
        <v>2412</v>
      </c>
      <c r="N229" s="28" t="s">
        <v>1931</v>
      </c>
      <c r="O229" s="41" t="s">
        <v>738</v>
      </c>
      <c r="P229" s="26" t="s">
        <v>599</v>
      </c>
      <c r="Q229" s="28" t="s">
        <v>2425</v>
      </c>
      <c r="R229" s="28" t="s">
        <v>2426</v>
      </c>
      <c r="S229" s="28" t="s">
        <v>156</v>
      </c>
      <c r="T229" s="26" t="s">
        <v>2427</v>
      </c>
      <c r="U229" s="26" t="s">
        <v>2428</v>
      </c>
      <c r="V229" s="26" t="s">
        <v>158</v>
      </c>
      <c r="W229" s="26">
        <v>2018.0</v>
      </c>
      <c r="X229" s="26" t="s">
        <v>141</v>
      </c>
      <c r="Y229" s="26">
        <v>2022.0</v>
      </c>
      <c r="Z229" s="28">
        <v>1.0</v>
      </c>
      <c r="AA229" s="26" t="s">
        <v>127</v>
      </c>
      <c r="AB229" s="30">
        <v>1600.0</v>
      </c>
      <c r="AC229" s="31">
        <v>1600.0</v>
      </c>
      <c r="AD229" s="31" t="s">
        <v>127</v>
      </c>
      <c r="AE229" s="31" t="s">
        <v>127</v>
      </c>
      <c r="AF229" s="31" t="s">
        <v>127</v>
      </c>
      <c r="AG229" s="31" t="s">
        <v>127</v>
      </c>
      <c r="AH229" s="30" t="s">
        <v>127</v>
      </c>
      <c r="AI229" s="31" t="s">
        <v>127</v>
      </c>
      <c r="AJ229" s="31" t="s">
        <v>141</v>
      </c>
      <c r="AK229" s="31" t="s">
        <v>141</v>
      </c>
      <c r="AL229" s="31" t="s">
        <v>141</v>
      </c>
      <c r="AM229" s="26" t="s">
        <v>127</v>
      </c>
      <c r="AN229" s="26" t="s">
        <v>127</v>
      </c>
      <c r="AO229" s="26" t="s">
        <v>127</v>
      </c>
      <c r="AP229" s="31" t="s">
        <v>141</v>
      </c>
      <c r="AQ229" s="26" t="s">
        <v>127</v>
      </c>
      <c r="AR229" s="26" t="s">
        <v>127</v>
      </c>
      <c r="AS229" s="26" t="s">
        <v>127</v>
      </c>
      <c r="AT229" s="26" t="s">
        <v>824</v>
      </c>
      <c r="AU229" s="26" t="s">
        <v>27</v>
      </c>
      <c r="AV229" s="26" t="s">
        <v>828</v>
      </c>
      <c r="AW229" s="28"/>
      <c r="AX229" s="28"/>
      <c r="AY229" s="28"/>
    </row>
    <row r="230" ht="15.75" customHeight="1">
      <c r="A230" s="26" t="s">
        <v>2437</v>
      </c>
      <c r="B230" s="35" t="s">
        <v>2438</v>
      </c>
      <c r="C230" s="28" t="s">
        <v>2439</v>
      </c>
      <c r="D230" s="26" t="s">
        <v>2440</v>
      </c>
      <c r="E230" s="26" t="s">
        <v>2441</v>
      </c>
      <c r="F230" s="26" t="s">
        <v>127</v>
      </c>
      <c r="G230" s="28"/>
      <c r="H230" s="26" t="s">
        <v>2442</v>
      </c>
      <c r="I230" s="26" t="s">
        <v>2443</v>
      </c>
      <c r="J230" s="35" t="s">
        <v>2438</v>
      </c>
      <c r="K230" s="26">
        <v>5.03763129E9</v>
      </c>
      <c r="L230" s="28" t="s">
        <v>2444</v>
      </c>
      <c r="M230" s="28" t="s">
        <v>2412</v>
      </c>
      <c r="N230" s="28" t="s">
        <v>1931</v>
      </c>
      <c r="O230" s="41" t="s">
        <v>738</v>
      </c>
      <c r="P230" s="26" t="s">
        <v>599</v>
      </c>
      <c r="Q230" s="28" t="s">
        <v>2445</v>
      </c>
      <c r="R230" s="28" t="s">
        <v>2446</v>
      </c>
      <c r="S230" s="28" t="s">
        <v>156</v>
      </c>
      <c r="T230" s="28" t="s">
        <v>2447</v>
      </c>
      <c r="U230" s="28" t="s">
        <v>2448</v>
      </c>
      <c r="V230" s="28" t="s">
        <v>158</v>
      </c>
      <c r="W230" s="26" t="s">
        <v>141</v>
      </c>
      <c r="X230" s="26" t="s">
        <v>141</v>
      </c>
      <c r="Y230" s="28">
        <v>2002.0</v>
      </c>
      <c r="Z230" s="28">
        <v>21.0</v>
      </c>
      <c r="AA230" s="26" t="s">
        <v>127</v>
      </c>
      <c r="AB230" s="30">
        <v>3600.0</v>
      </c>
      <c r="AC230" s="30">
        <v>3600.0</v>
      </c>
      <c r="AD230" s="31" t="s">
        <v>127</v>
      </c>
      <c r="AE230" s="31" t="s">
        <v>127</v>
      </c>
      <c r="AF230" s="31">
        <v>1330.0</v>
      </c>
      <c r="AG230" s="31">
        <v>1330.0</v>
      </c>
      <c r="AH230" s="30" t="s">
        <v>127</v>
      </c>
      <c r="AI230" s="31" t="s">
        <v>127</v>
      </c>
      <c r="AJ230" s="31" t="s">
        <v>141</v>
      </c>
      <c r="AK230" s="31" t="s">
        <v>141</v>
      </c>
      <c r="AL230" s="31" t="s">
        <v>141</v>
      </c>
      <c r="AM230" s="26" t="s">
        <v>159</v>
      </c>
      <c r="AN230" s="28" t="s">
        <v>2449</v>
      </c>
      <c r="AO230" s="26" t="s">
        <v>141</v>
      </c>
      <c r="AP230" s="31">
        <v>1512.0</v>
      </c>
      <c r="AQ230" s="26" t="s">
        <v>327</v>
      </c>
      <c r="AR230" s="26" t="s">
        <v>127</v>
      </c>
      <c r="AS230" s="26" t="s">
        <v>127</v>
      </c>
      <c r="AT230" s="26" t="s">
        <v>161</v>
      </c>
      <c r="AU230" s="32" t="s">
        <v>263</v>
      </c>
      <c r="AV230" s="26" t="s">
        <v>2450</v>
      </c>
      <c r="AW230" s="28"/>
      <c r="AX230" s="28"/>
      <c r="AY230" s="28"/>
    </row>
    <row r="231" ht="15.75" customHeight="1">
      <c r="A231" s="26" t="s">
        <v>2451</v>
      </c>
      <c r="B231" s="35" t="s">
        <v>2452</v>
      </c>
      <c r="C231" s="28" t="s">
        <v>2439</v>
      </c>
      <c r="D231" s="26" t="s">
        <v>2440</v>
      </c>
      <c r="E231" s="26" t="s">
        <v>2441</v>
      </c>
      <c r="F231" s="26" t="s">
        <v>127</v>
      </c>
      <c r="G231" s="28"/>
      <c r="H231" s="26" t="s">
        <v>2442</v>
      </c>
      <c r="I231" s="26" t="s">
        <v>2443</v>
      </c>
      <c r="J231" s="35" t="s">
        <v>2438</v>
      </c>
      <c r="K231" s="26">
        <v>5.03763129E9</v>
      </c>
      <c r="L231" s="28" t="s">
        <v>2444</v>
      </c>
      <c r="M231" s="28" t="s">
        <v>2412</v>
      </c>
      <c r="N231" s="28" t="s">
        <v>1931</v>
      </c>
      <c r="O231" s="41" t="s">
        <v>738</v>
      </c>
      <c r="P231" s="26" t="s">
        <v>599</v>
      </c>
      <c r="Q231" s="28" t="s">
        <v>2445</v>
      </c>
      <c r="R231" s="28" t="s">
        <v>2446</v>
      </c>
      <c r="S231" s="28" t="s">
        <v>156</v>
      </c>
      <c r="T231" s="28" t="s">
        <v>2447</v>
      </c>
      <c r="U231" s="28" t="s">
        <v>2448</v>
      </c>
      <c r="V231" s="26" t="s">
        <v>189</v>
      </c>
      <c r="W231" s="34">
        <v>43678.0</v>
      </c>
      <c r="X231" s="26" t="s">
        <v>141</v>
      </c>
      <c r="Y231" s="26" t="s">
        <v>141</v>
      </c>
      <c r="Z231" s="28" t="s">
        <v>141</v>
      </c>
      <c r="AA231" s="26" t="s">
        <v>127</v>
      </c>
      <c r="AB231" s="30" t="s">
        <v>127</v>
      </c>
      <c r="AC231" s="31" t="s">
        <v>127</v>
      </c>
      <c r="AD231" s="31" t="s">
        <v>127</v>
      </c>
      <c r="AE231" s="31" t="s">
        <v>127</v>
      </c>
      <c r="AF231" s="31">
        <v>1330.0</v>
      </c>
      <c r="AG231" s="31">
        <v>1330.0</v>
      </c>
      <c r="AH231" s="30" t="s">
        <v>127</v>
      </c>
      <c r="AI231" s="31" t="s">
        <v>127</v>
      </c>
      <c r="AJ231" s="31" t="s">
        <v>141</v>
      </c>
      <c r="AK231" s="31" t="s">
        <v>141</v>
      </c>
      <c r="AL231" s="31" t="s">
        <v>141</v>
      </c>
      <c r="AM231" s="26" t="s">
        <v>127</v>
      </c>
      <c r="AN231" s="26" t="s">
        <v>127</v>
      </c>
      <c r="AO231" s="26" t="s">
        <v>127</v>
      </c>
      <c r="AP231" s="31" t="s">
        <v>141</v>
      </c>
      <c r="AQ231" s="26" t="s">
        <v>127</v>
      </c>
      <c r="AR231" s="26" t="s">
        <v>127</v>
      </c>
      <c r="AS231" s="26" t="s">
        <v>127</v>
      </c>
      <c r="AT231" s="26" t="s">
        <v>974</v>
      </c>
      <c r="AU231" s="26" t="s">
        <v>25</v>
      </c>
      <c r="AV231" s="26" t="s">
        <v>141</v>
      </c>
      <c r="AW231" s="28"/>
      <c r="AX231" s="28"/>
      <c r="AY231" s="28"/>
    </row>
    <row r="232" ht="15.75" customHeight="1">
      <c r="A232" s="26" t="s">
        <v>2453</v>
      </c>
      <c r="B232" s="26" t="s">
        <v>2454</v>
      </c>
      <c r="C232" s="28" t="s">
        <v>2455</v>
      </c>
      <c r="D232" s="28"/>
      <c r="E232" s="28"/>
      <c r="F232" s="26" t="s">
        <v>173</v>
      </c>
      <c r="G232" s="28" t="s">
        <v>2408</v>
      </c>
      <c r="H232" s="26" t="s">
        <v>2456</v>
      </c>
      <c r="I232" s="26" t="s">
        <v>2410</v>
      </c>
      <c r="J232" s="26" t="s">
        <v>2457</v>
      </c>
      <c r="K232" s="28">
        <v>4.29680746E9</v>
      </c>
      <c r="L232" s="28" t="s">
        <v>2458</v>
      </c>
      <c r="M232" s="32" t="s">
        <v>2412</v>
      </c>
      <c r="N232" s="32" t="s">
        <v>1931</v>
      </c>
      <c r="O232" s="41" t="s">
        <v>738</v>
      </c>
      <c r="P232" s="26" t="s">
        <v>599</v>
      </c>
      <c r="Q232" s="28" t="s">
        <v>2459</v>
      </c>
      <c r="R232" s="26" t="s">
        <v>2460</v>
      </c>
      <c r="S232" s="28" t="s">
        <v>156</v>
      </c>
      <c r="T232" s="32" t="s">
        <v>2461</v>
      </c>
      <c r="U232" s="32" t="s">
        <v>2462</v>
      </c>
      <c r="V232" s="32" t="s">
        <v>158</v>
      </c>
      <c r="W232" s="26" t="s">
        <v>141</v>
      </c>
      <c r="X232" s="26" t="s">
        <v>141</v>
      </c>
      <c r="Y232" s="26">
        <v>2020.0</v>
      </c>
      <c r="Z232" s="28">
        <v>3.0</v>
      </c>
      <c r="AA232" s="26" t="s">
        <v>127</v>
      </c>
      <c r="AB232" s="30">
        <v>2000.0</v>
      </c>
      <c r="AC232" s="31" t="s">
        <v>127</v>
      </c>
      <c r="AD232" s="30">
        <v>2000.0</v>
      </c>
      <c r="AE232" s="31" t="s">
        <v>127</v>
      </c>
      <c r="AF232" s="31" t="s">
        <v>141</v>
      </c>
      <c r="AG232" s="31" t="s">
        <v>127</v>
      </c>
      <c r="AH232" s="30" t="s">
        <v>141</v>
      </c>
      <c r="AI232" s="31" t="s">
        <v>127</v>
      </c>
      <c r="AJ232" s="31" t="s">
        <v>127</v>
      </c>
      <c r="AK232" s="31" t="s">
        <v>127</v>
      </c>
      <c r="AL232" s="31" t="s">
        <v>127</v>
      </c>
      <c r="AM232" s="26" t="s">
        <v>140</v>
      </c>
      <c r="AN232" s="26" t="s">
        <v>2463</v>
      </c>
      <c r="AO232" s="26" t="s">
        <v>141</v>
      </c>
      <c r="AP232" s="31" t="s">
        <v>141</v>
      </c>
      <c r="AQ232" s="26" t="s">
        <v>327</v>
      </c>
      <c r="AR232" s="26" t="s">
        <v>127</v>
      </c>
      <c r="AS232" s="26" t="s">
        <v>127</v>
      </c>
      <c r="AT232" s="26" t="s">
        <v>142</v>
      </c>
      <c r="AU232" s="26" t="s">
        <v>31</v>
      </c>
      <c r="AV232" s="26" t="s">
        <v>2464</v>
      </c>
      <c r="AW232" s="28"/>
      <c r="AX232" s="28"/>
      <c r="AY232" s="28"/>
    </row>
    <row r="233" ht="15.75" customHeight="1">
      <c r="A233" s="26" t="s">
        <v>2465</v>
      </c>
      <c r="B233" s="26" t="s">
        <v>2466</v>
      </c>
      <c r="C233" s="28" t="s">
        <v>2467</v>
      </c>
      <c r="D233" s="28" t="s">
        <v>2468</v>
      </c>
      <c r="E233" s="28" t="s">
        <v>2469</v>
      </c>
      <c r="F233" s="26" t="s">
        <v>127</v>
      </c>
      <c r="G233" s="28"/>
      <c r="H233" s="26" t="s">
        <v>1578</v>
      </c>
      <c r="I233" s="26" t="s">
        <v>1579</v>
      </c>
      <c r="J233" s="26" t="s">
        <v>2470</v>
      </c>
      <c r="K233" s="26" t="s">
        <v>2471</v>
      </c>
      <c r="L233" s="28" t="s">
        <v>2472</v>
      </c>
      <c r="M233" s="28" t="s">
        <v>2473</v>
      </c>
      <c r="N233" s="28" t="s">
        <v>1931</v>
      </c>
      <c r="O233" s="41" t="s">
        <v>738</v>
      </c>
      <c r="P233" s="26" t="s">
        <v>599</v>
      </c>
      <c r="Q233" s="28" t="s">
        <v>2474</v>
      </c>
      <c r="R233" s="28" t="s">
        <v>2475</v>
      </c>
      <c r="S233" s="28" t="s">
        <v>156</v>
      </c>
      <c r="T233" s="28" t="s">
        <v>2476</v>
      </c>
      <c r="U233" s="28" t="s">
        <v>2477</v>
      </c>
      <c r="V233" s="26" t="s">
        <v>261</v>
      </c>
      <c r="W233" s="26" t="s">
        <v>141</v>
      </c>
      <c r="X233" s="26" t="s">
        <v>141</v>
      </c>
      <c r="Y233" s="28">
        <v>2004.0</v>
      </c>
      <c r="Z233" s="28">
        <v>19.0</v>
      </c>
      <c r="AA233" s="26">
        <v>2020.0</v>
      </c>
      <c r="AB233" s="30">
        <v>1600.0</v>
      </c>
      <c r="AC233" s="31">
        <v>1600.0</v>
      </c>
      <c r="AD233" s="31" t="s">
        <v>127</v>
      </c>
      <c r="AE233" s="31" t="s">
        <v>127</v>
      </c>
      <c r="AF233" s="31">
        <v>1240.0</v>
      </c>
      <c r="AG233" s="31">
        <v>1240.0</v>
      </c>
      <c r="AH233" s="30" t="s">
        <v>141</v>
      </c>
      <c r="AI233" s="31" t="s">
        <v>127</v>
      </c>
      <c r="AJ233" s="31" t="s">
        <v>141</v>
      </c>
      <c r="AK233" s="31" t="s">
        <v>141</v>
      </c>
      <c r="AL233" s="31" t="s">
        <v>141</v>
      </c>
      <c r="AM233" s="26" t="s">
        <v>140</v>
      </c>
      <c r="AN233" s="28" t="s">
        <v>2478</v>
      </c>
      <c r="AO233" s="26" t="s">
        <v>141</v>
      </c>
      <c r="AP233" s="31" t="s">
        <v>141</v>
      </c>
      <c r="AQ233" s="26" t="s">
        <v>127</v>
      </c>
      <c r="AR233" s="26" t="s">
        <v>127</v>
      </c>
      <c r="AS233" s="26" t="s">
        <v>127</v>
      </c>
      <c r="AT233" s="26" t="s">
        <v>161</v>
      </c>
      <c r="AU233" s="32" t="s">
        <v>263</v>
      </c>
      <c r="AV233" s="26" t="s">
        <v>2479</v>
      </c>
      <c r="AW233" s="28"/>
      <c r="AX233" s="28"/>
      <c r="AY233" s="28"/>
    </row>
    <row r="234" ht="15.75" customHeight="1">
      <c r="A234" s="26" t="s">
        <v>2480</v>
      </c>
      <c r="B234" s="26" t="s">
        <v>2481</v>
      </c>
      <c r="C234" s="28" t="s">
        <v>2467</v>
      </c>
      <c r="D234" s="28" t="s">
        <v>2468</v>
      </c>
      <c r="E234" s="28" t="s">
        <v>2469</v>
      </c>
      <c r="F234" s="26" t="s">
        <v>127</v>
      </c>
      <c r="G234" s="28"/>
      <c r="H234" s="26" t="s">
        <v>1578</v>
      </c>
      <c r="I234" s="26" t="s">
        <v>1579</v>
      </c>
      <c r="J234" s="26" t="s">
        <v>2470</v>
      </c>
      <c r="K234" s="26" t="s">
        <v>2471</v>
      </c>
      <c r="L234" s="28" t="s">
        <v>2472</v>
      </c>
      <c r="M234" s="28" t="s">
        <v>2473</v>
      </c>
      <c r="N234" s="28" t="s">
        <v>1931</v>
      </c>
      <c r="O234" s="41" t="s">
        <v>738</v>
      </c>
      <c r="P234" s="26" t="s">
        <v>599</v>
      </c>
      <c r="Q234" s="28" t="s">
        <v>2474</v>
      </c>
      <c r="R234" s="28" t="s">
        <v>2475</v>
      </c>
      <c r="S234" s="28" t="s">
        <v>156</v>
      </c>
      <c r="T234" s="28" t="s">
        <v>2476</v>
      </c>
      <c r="U234" s="28" t="s">
        <v>2477</v>
      </c>
      <c r="V234" s="26" t="s">
        <v>189</v>
      </c>
      <c r="W234" s="34">
        <v>44531.0</v>
      </c>
      <c r="X234" s="26" t="s">
        <v>141</v>
      </c>
      <c r="Y234" s="26">
        <v>2023.0</v>
      </c>
      <c r="Z234" s="28">
        <v>0.0</v>
      </c>
      <c r="AA234" s="26" t="s">
        <v>127</v>
      </c>
      <c r="AB234" s="30">
        <v>1500.0</v>
      </c>
      <c r="AC234" s="31" t="s">
        <v>127</v>
      </c>
      <c r="AD234" s="31">
        <v>1500.0</v>
      </c>
      <c r="AE234" s="31" t="s">
        <v>127</v>
      </c>
      <c r="AF234" s="31" t="s">
        <v>127</v>
      </c>
      <c r="AG234" s="31" t="s">
        <v>127</v>
      </c>
      <c r="AH234" s="30" t="s">
        <v>127</v>
      </c>
      <c r="AI234" s="31" t="s">
        <v>127</v>
      </c>
      <c r="AJ234" s="31" t="s">
        <v>141</v>
      </c>
      <c r="AK234" s="31" t="s">
        <v>141</v>
      </c>
      <c r="AL234" s="31" t="s">
        <v>141</v>
      </c>
      <c r="AM234" s="26" t="s">
        <v>127</v>
      </c>
      <c r="AN234" s="26" t="s">
        <v>127</v>
      </c>
      <c r="AO234" s="26" t="s">
        <v>127</v>
      </c>
      <c r="AP234" s="31" t="s">
        <v>141</v>
      </c>
      <c r="AQ234" s="26" t="s">
        <v>127</v>
      </c>
      <c r="AR234" s="26" t="s">
        <v>127</v>
      </c>
      <c r="AS234" s="26" t="s">
        <v>127</v>
      </c>
      <c r="AT234" s="26" t="s">
        <v>142</v>
      </c>
      <c r="AU234" s="26" t="s">
        <v>31</v>
      </c>
      <c r="AV234" s="26" t="s">
        <v>2482</v>
      </c>
      <c r="AW234" s="28"/>
      <c r="AX234" s="28"/>
      <c r="AY234" s="28"/>
    </row>
    <row r="235" ht="15.75" customHeight="1">
      <c r="A235" s="26" t="s">
        <v>2483</v>
      </c>
      <c r="B235" s="26" t="s">
        <v>2484</v>
      </c>
      <c r="C235" s="26" t="s">
        <v>2485</v>
      </c>
      <c r="D235" s="28" t="s">
        <v>2486</v>
      </c>
      <c r="E235" s="28" t="s">
        <v>2487</v>
      </c>
      <c r="F235" s="26" t="s">
        <v>148</v>
      </c>
      <c r="G235" s="28" t="s">
        <v>2488</v>
      </c>
      <c r="H235" s="26" t="s">
        <v>1943</v>
      </c>
      <c r="I235" s="26" t="s">
        <v>1944</v>
      </c>
      <c r="J235" s="26" t="s">
        <v>2489</v>
      </c>
      <c r="K235" s="26">
        <v>5.00001313E9</v>
      </c>
      <c r="L235" s="28" t="s">
        <v>2490</v>
      </c>
      <c r="M235" s="28" t="s">
        <v>2473</v>
      </c>
      <c r="N235" s="28" t="s">
        <v>1931</v>
      </c>
      <c r="O235" s="41" t="s">
        <v>738</v>
      </c>
      <c r="P235" s="26" t="s">
        <v>599</v>
      </c>
      <c r="Q235" s="28" t="s">
        <v>2491</v>
      </c>
      <c r="R235" s="28" t="s">
        <v>2492</v>
      </c>
      <c r="S235" s="28" t="s">
        <v>156</v>
      </c>
      <c r="T235" s="28" t="s">
        <v>2493</v>
      </c>
      <c r="U235" s="28" t="s">
        <v>2494</v>
      </c>
      <c r="V235" s="26" t="s">
        <v>261</v>
      </c>
      <c r="W235" s="26" t="s">
        <v>141</v>
      </c>
      <c r="X235" s="26" t="s">
        <v>141</v>
      </c>
      <c r="Y235" s="28">
        <v>1943.0</v>
      </c>
      <c r="Z235" s="28">
        <v>80.0</v>
      </c>
      <c r="AA235" s="26">
        <v>2020.0</v>
      </c>
      <c r="AB235" s="30">
        <v>6840.0</v>
      </c>
      <c r="AC235" s="31">
        <v>6840.0</v>
      </c>
      <c r="AD235" s="31" t="s">
        <v>127</v>
      </c>
      <c r="AE235" s="31" t="s">
        <v>127</v>
      </c>
      <c r="AF235" s="31">
        <v>7040.0</v>
      </c>
      <c r="AG235" s="31">
        <v>7040.0</v>
      </c>
      <c r="AH235" s="30" t="s">
        <v>127</v>
      </c>
      <c r="AI235" s="31" t="s">
        <v>127</v>
      </c>
      <c r="AJ235" s="31" t="s">
        <v>141</v>
      </c>
      <c r="AK235" s="31" t="s">
        <v>141</v>
      </c>
      <c r="AL235" s="31" t="s">
        <v>141</v>
      </c>
      <c r="AM235" s="26" t="s">
        <v>140</v>
      </c>
      <c r="AN235" s="28" t="s">
        <v>2495</v>
      </c>
      <c r="AO235" s="26" t="s">
        <v>816</v>
      </c>
      <c r="AP235" s="31">
        <v>3430.0</v>
      </c>
      <c r="AQ235" s="26" t="s">
        <v>127</v>
      </c>
      <c r="AR235" s="26" t="s">
        <v>127</v>
      </c>
      <c r="AS235" s="26" t="s">
        <v>127</v>
      </c>
      <c r="AT235" s="26" t="s">
        <v>161</v>
      </c>
      <c r="AU235" s="32" t="s">
        <v>263</v>
      </c>
      <c r="AV235" s="26" t="s">
        <v>2496</v>
      </c>
      <c r="AW235" s="28"/>
      <c r="AX235" s="28"/>
      <c r="AY235" s="28"/>
    </row>
    <row r="236" ht="15.75" customHeight="1">
      <c r="A236" s="26" t="s">
        <v>2497</v>
      </c>
      <c r="B236" s="26" t="s">
        <v>2498</v>
      </c>
      <c r="C236" s="28" t="s">
        <v>2499</v>
      </c>
      <c r="D236" s="28"/>
      <c r="E236" s="28"/>
      <c r="F236" s="26" t="s">
        <v>173</v>
      </c>
      <c r="G236" s="26" t="s">
        <v>2500</v>
      </c>
      <c r="H236" s="26" t="s">
        <v>2501</v>
      </c>
      <c r="I236" s="26" t="s">
        <v>2502</v>
      </c>
      <c r="J236" s="26" t="s">
        <v>2498</v>
      </c>
      <c r="K236" s="26">
        <v>5.001098404E9</v>
      </c>
      <c r="L236" s="28" t="s">
        <v>2503</v>
      </c>
      <c r="M236" s="28" t="s">
        <v>2473</v>
      </c>
      <c r="N236" s="28" t="s">
        <v>1931</v>
      </c>
      <c r="O236" s="41" t="s">
        <v>738</v>
      </c>
      <c r="P236" s="26" t="s">
        <v>599</v>
      </c>
      <c r="Q236" s="28" t="s">
        <v>2504</v>
      </c>
      <c r="R236" s="28" t="s">
        <v>2505</v>
      </c>
      <c r="S236" s="28" t="s">
        <v>156</v>
      </c>
      <c r="T236" s="28" t="s">
        <v>2506</v>
      </c>
      <c r="U236" s="28" t="s">
        <v>2507</v>
      </c>
      <c r="V236" s="28" t="s">
        <v>158</v>
      </c>
      <c r="W236" s="26" t="s">
        <v>141</v>
      </c>
      <c r="X236" s="26" t="s">
        <v>141</v>
      </c>
      <c r="Y236" s="28">
        <v>2005.0</v>
      </c>
      <c r="Z236" s="28">
        <v>18.0</v>
      </c>
      <c r="AA236" s="26" t="s">
        <v>127</v>
      </c>
      <c r="AB236" s="30">
        <v>13700.0</v>
      </c>
      <c r="AC236" s="31">
        <v>13700.0</v>
      </c>
      <c r="AD236" s="31" t="s">
        <v>127</v>
      </c>
      <c r="AE236" s="31" t="s">
        <v>127</v>
      </c>
      <c r="AF236" s="31">
        <v>13470.0</v>
      </c>
      <c r="AG236" s="31">
        <v>13470.0</v>
      </c>
      <c r="AH236" s="30" t="s">
        <v>127</v>
      </c>
      <c r="AI236" s="31" t="s">
        <v>127</v>
      </c>
      <c r="AJ236" s="31" t="s">
        <v>141</v>
      </c>
      <c r="AK236" s="31" t="s">
        <v>141</v>
      </c>
      <c r="AL236" s="31" t="s">
        <v>141</v>
      </c>
      <c r="AM236" s="26" t="s">
        <v>140</v>
      </c>
      <c r="AN236" s="28" t="s">
        <v>2508</v>
      </c>
      <c r="AO236" s="26" t="s">
        <v>1145</v>
      </c>
      <c r="AP236" s="31">
        <v>9421.0</v>
      </c>
      <c r="AQ236" s="26">
        <v>2020.0</v>
      </c>
      <c r="AR236" s="26" t="s">
        <v>127</v>
      </c>
      <c r="AS236" s="26" t="s">
        <v>127</v>
      </c>
      <c r="AT236" s="26" t="s">
        <v>161</v>
      </c>
      <c r="AU236" s="32" t="s">
        <v>263</v>
      </c>
      <c r="AV236" s="26" t="s">
        <v>2509</v>
      </c>
      <c r="AW236" s="28"/>
      <c r="AX236" s="28" t="s">
        <v>2510</v>
      </c>
      <c r="AY236" s="28" t="s">
        <v>2511</v>
      </c>
    </row>
    <row r="237" ht="15.75" customHeight="1">
      <c r="A237" s="26" t="s">
        <v>2512</v>
      </c>
      <c r="B237" s="26" t="s">
        <v>2513</v>
      </c>
      <c r="C237" s="28" t="s">
        <v>2514</v>
      </c>
      <c r="D237" s="28"/>
      <c r="E237" s="28"/>
      <c r="F237" s="26" t="s">
        <v>173</v>
      </c>
      <c r="G237" s="28" t="s">
        <v>2515</v>
      </c>
      <c r="H237" s="26" t="s">
        <v>2516</v>
      </c>
      <c r="I237" s="26" t="s">
        <v>2517</v>
      </c>
      <c r="J237" s="26" t="s">
        <v>2518</v>
      </c>
      <c r="K237" s="26">
        <v>4.295863778E9</v>
      </c>
      <c r="L237" s="28" t="s">
        <v>2519</v>
      </c>
      <c r="M237" s="28" t="s">
        <v>2473</v>
      </c>
      <c r="N237" s="28" t="s">
        <v>1931</v>
      </c>
      <c r="O237" s="41" t="s">
        <v>738</v>
      </c>
      <c r="P237" s="26" t="s">
        <v>599</v>
      </c>
      <c r="Q237" s="28" t="s">
        <v>2520</v>
      </c>
      <c r="R237" s="28" t="s">
        <v>2521</v>
      </c>
      <c r="S237" s="28" t="s">
        <v>156</v>
      </c>
      <c r="T237" s="28" t="s">
        <v>2522</v>
      </c>
      <c r="U237" s="28" t="s">
        <v>2523</v>
      </c>
      <c r="V237" s="28" t="s">
        <v>158</v>
      </c>
      <c r="W237" s="26" t="s">
        <v>141</v>
      </c>
      <c r="X237" s="26" t="s">
        <v>141</v>
      </c>
      <c r="Y237" s="28">
        <v>2002.0</v>
      </c>
      <c r="Z237" s="28">
        <v>21.0</v>
      </c>
      <c r="AA237" s="26" t="s">
        <v>127</v>
      </c>
      <c r="AB237" s="30">
        <v>8000.0</v>
      </c>
      <c r="AC237" s="30">
        <v>8000.0</v>
      </c>
      <c r="AD237" s="31" t="s">
        <v>127</v>
      </c>
      <c r="AE237" s="31" t="s">
        <v>127</v>
      </c>
      <c r="AF237" s="31">
        <v>13470.0</v>
      </c>
      <c r="AG237" s="31">
        <v>13470.0</v>
      </c>
      <c r="AH237" s="30" t="s">
        <v>141</v>
      </c>
      <c r="AI237" s="31" t="s">
        <v>127</v>
      </c>
      <c r="AJ237" s="31" t="s">
        <v>141</v>
      </c>
      <c r="AK237" s="31" t="s">
        <v>141</v>
      </c>
      <c r="AL237" s="31" t="s">
        <v>141</v>
      </c>
      <c r="AM237" s="26" t="s">
        <v>140</v>
      </c>
      <c r="AN237" s="28" t="s">
        <v>2524</v>
      </c>
      <c r="AO237" s="26" t="s">
        <v>788</v>
      </c>
      <c r="AP237" s="31">
        <v>5318.0</v>
      </c>
      <c r="AQ237" s="26">
        <v>2020.0</v>
      </c>
      <c r="AR237" s="26" t="s">
        <v>127</v>
      </c>
      <c r="AS237" s="26" t="s">
        <v>127</v>
      </c>
      <c r="AT237" s="26" t="s">
        <v>161</v>
      </c>
      <c r="AU237" s="32" t="s">
        <v>263</v>
      </c>
      <c r="AV237" s="26" t="s">
        <v>2525</v>
      </c>
      <c r="AW237" s="28"/>
      <c r="AX237" s="28"/>
      <c r="AY237" s="28"/>
    </row>
    <row r="238" ht="15.75" customHeight="1">
      <c r="A238" s="26" t="s">
        <v>2526</v>
      </c>
      <c r="B238" s="26" t="s">
        <v>2527</v>
      </c>
      <c r="C238" s="28" t="s">
        <v>2528</v>
      </c>
      <c r="D238" s="28"/>
      <c r="E238" s="28"/>
      <c r="F238" s="26" t="s">
        <v>127</v>
      </c>
      <c r="G238" s="28"/>
      <c r="H238" s="26" t="s">
        <v>2529</v>
      </c>
      <c r="I238" s="26" t="s">
        <v>2530</v>
      </c>
      <c r="J238" s="26" t="s">
        <v>2527</v>
      </c>
      <c r="K238" s="26">
        <v>5.072823768E9</v>
      </c>
      <c r="L238" s="28" t="s">
        <v>2531</v>
      </c>
      <c r="M238" s="28" t="s">
        <v>2473</v>
      </c>
      <c r="N238" s="28" t="s">
        <v>1931</v>
      </c>
      <c r="O238" s="41" t="s">
        <v>738</v>
      </c>
      <c r="P238" s="26" t="s">
        <v>599</v>
      </c>
      <c r="Q238" s="28" t="s">
        <v>2532</v>
      </c>
      <c r="R238" s="28" t="s">
        <v>2533</v>
      </c>
      <c r="S238" s="28" t="s">
        <v>156</v>
      </c>
      <c r="T238" s="28" t="s">
        <v>2534</v>
      </c>
      <c r="U238" s="28" t="s">
        <v>2535</v>
      </c>
      <c r="V238" s="28" t="s">
        <v>158</v>
      </c>
      <c r="W238" s="26" t="s">
        <v>141</v>
      </c>
      <c r="X238" s="26" t="s">
        <v>141</v>
      </c>
      <c r="Y238" s="28">
        <v>2009.0</v>
      </c>
      <c r="Z238" s="28">
        <v>14.0</v>
      </c>
      <c r="AA238" s="26" t="s">
        <v>127</v>
      </c>
      <c r="AB238" s="30">
        <v>5500.0</v>
      </c>
      <c r="AC238" s="30">
        <v>5500.0</v>
      </c>
      <c r="AD238" s="31" t="s">
        <v>127</v>
      </c>
      <c r="AE238" s="31" t="s">
        <v>127</v>
      </c>
      <c r="AF238" s="31">
        <v>5500.0</v>
      </c>
      <c r="AG238" s="30">
        <v>5500.0</v>
      </c>
      <c r="AH238" s="30" t="s">
        <v>127</v>
      </c>
      <c r="AI238" s="31" t="s">
        <v>127</v>
      </c>
      <c r="AJ238" s="31" t="s">
        <v>141</v>
      </c>
      <c r="AK238" s="31" t="s">
        <v>141</v>
      </c>
      <c r="AL238" s="31" t="s">
        <v>141</v>
      </c>
      <c r="AM238" s="26" t="s">
        <v>140</v>
      </c>
      <c r="AN238" s="28" t="s">
        <v>2536</v>
      </c>
      <c r="AO238" s="26" t="s">
        <v>2213</v>
      </c>
      <c r="AP238" s="31">
        <v>5034.0</v>
      </c>
      <c r="AQ238" s="26" t="s">
        <v>861</v>
      </c>
      <c r="AR238" s="26" t="s">
        <v>127</v>
      </c>
      <c r="AS238" s="26" t="s">
        <v>127</v>
      </c>
      <c r="AT238" s="26" t="s">
        <v>161</v>
      </c>
      <c r="AU238" s="32" t="s">
        <v>263</v>
      </c>
      <c r="AV238" s="26" t="s">
        <v>2537</v>
      </c>
      <c r="AW238" s="28"/>
      <c r="AX238" s="28"/>
      <c r="AY238" s="28"/>
    </row>
    <row r="239" ht="15.75" customHeight="1">
      <c r="A239" s="26" t="s">
        <v>2538</v>
      </c>
      <c r="B239" s="26" t="s">
        <v>2539</v>
      </c>
      <c r="C239" s="28" t="s">
        <v>2528</v>
      </c>
      <c r="D239" s="28"/>
      <c r="E239" s="28"/>
      <c r="F239" s="26" t="s">
        <v>127</v>
      </c>
      <c r="G239" s="28"/>
      <c r="H239" s="26" t="s">
        <v>2529</v>
      </c>
      <c r="I239" s="26" t="s">
        <v>2530</v>
      </c>
      <c r="J239" s="26" t="s">
        <v>2527</v>
      </c>
      <c r="K239" s="26">
        <v>5.072823768E9</v>
      </c>
      <c r="L239" s="28" t="s">
        <v>2531</v>
      </c>
      <c r="M239" s="28" t="s">
        <v>2473</v>
      </c>
      <c r="N239" s="28" t="s">
        <v>1931</v>
      </c>
      <c r="O239" s="41" t="s">
        <v>738</v>
      </c>
      <c r="P239" s="26" t="s">
        <v>599</v>
      </c>
      <c r="Q239" s="28" t="s">
        <v>2532</v>
      </c>
      <c r="R239" s="28" t="s">
        <v>2533</v>
      </c>
      <c r="S239" s="28" t="s">
        <v>156</v>
      </c>
      <c r="T239" s="28" t="s">
        <v>2534</v>
      </c>
      <c r="U239" s="28" t="s">
        <v>2535</v>
      </c>
      <c r="V239" s="26" t="s">
        <v>189</v>
      </c>
      <c r="W239" s="34">
        <v>44652.0</v>
      </c>
      <c r="X239" s="26" t="s">
        <v>141</v>
      </c>
      <c r="Y239" s="26">
        <v>2024.0</v>
      </c>
      <c r="Z239" s="28">
        <v>-1.0</v>
      </c>
      <c r="AA239" s="26" t="s">
        <v>127</v>
      </c>
      <c r="AB239" s="30">
        <v>4600.0</v>
      </c>
      <c r="AC239" s="31">
        <v>2950.0</v>
      </c>
      <c r="AD239" s="31">
        <v>1650.0</v>
      </c>
      <c r="AE239" s="31" t="s">
        <v>127</v>
      </c>
      <c r="AF239" s="31">
        <v>1453.0</v>
      </c>
      <c r="AG239" s="31">
        <v>1453.0</v>
      </c>
      <c r="AH239" s="30" t="s">
        <v>127</v>
      </c>
      <c r="AI239" s="31" t="s">
        <v>127</v>
      </c>
      <c r="AJ239" s="31" t="s">
        <v>141</v>
      </c>
      <c r="AK239" s="31" t="s">
        <v>141</v>
      </c>
      <c r="AL239" s="31" t="s">
        <v>141</v>
      </c>
      <c r="AM239" s="26" t="s">
        <v>140</v>
      </c>
      <c r="AN239" s="28" t="s">
        <v>2536</v>
      </c>
      <c r="AO239" s="26" t="s">
        <v>2213</v>
      </c>
      <c r="AP239" s="31" t="s">
        <v>141</v>
      </c>
      <c r="AQ239" s="26" t="s">
        <v>861</v>
      </c>
      <c r="AR239" s="26" t="s">
        <v>127</v>
      </c>
      <c r="AS239" s="26" t="s">
        <v>127</v>
      </c>
      <c r="AT239" s="26" t="s">
        <v>161</v>
      </c>
      <c r="AU239" s="32" t="s">
        <v>817</v>
      </c>
      <c r="AV239" s="26" t="s">
        <v>2540</v>
      </c>
      <c r="AW239" s="28"/>
      <c r="AX239" s="28"/>
      <c r="AY239" s="28"/>
    </row>
    <row r="240" ht="15.75" customHeight="1">
      <c r="A240" s="26" t="s">
        <v>2541</v>
      </c>
      <c r="B240" s="26" t="s">
        <v>2542</v>
      </c>
      <c r="C240" s="28" t="s">
        <v>2543</v>
      </c>
      <c r="D240" s="28"/>
      <c r="E240" s="28"/>
      <c r="F240" s="26" t="s">
        <v>127</v>
      </c>
      <c r="G240" s="28"/>
      <c r="H240" s="26" t="s">
        <v>2544</v>
      </c>
      <c r="I240" s="26" t="s">
        <v>2545</v>
      </c>
      <c r="J240" s="26" t="s">
        <v>2542</v>
      </c>
      <c r="K240" s="26" t="s">
        <v>2546</v>
      </c>
      <c r="L240" s="28" t="s">
        <v>2547</v>
      </c>
      <c r="M240" s="28" t="s">
        <v>2473</v>
      </c>
      <c r="N240" s="28" t="s">
        <v>1931</v>
      </c>
      <c r="O240" s="41" t="s">
        <v>738</v>
      </c>
      <c r="P240" s="26" t="s">
        <v>599</v>
      </c>
      <c r="Q240" s="28" t="s">
        <v>2548</v>
      </c>
      <c r="R240" s="28" t="s">
        <v>2549</v>
      </c>
      <c r="S240" s="28" t="s">
        <v>156</v>
      </c>
      <c r="T240" s="28" t="s">
        <v>2550</v>
      </c>
      <c r="U240" s="28" t="s">
        <v>2551</v>
      </c>
      <c r="V240" s="28" t="s">
        <v>158</v>
      </c>
      <c r="W240" s="26" t="s">
        <v>141</v>
      </c>
      <c r="X240" s="26" t="s">
        <v>141</v>
      </c>
      <c r="Y240" s="28">
        <v>2002.0</v>
      </c>
      <c r="Z240" s="28">
        <v>21.0</v>
      </c>
      <c r="AA240" s="26" t="s">
        <v>127</v>
      </c>
      <c r="AB240" s="30">
        <v>2400.0</v>
      </c>
      <c r="AC240" s="31">
        <v>2400.0</v>
      </c>
      <c r="AD240" s="31" t="s">
        <v>127</v>
      </c>
      <c r="AE240" s="31" t="s">
        <v>127</v>
      </c>
      <c r="AF240" s="31">
        <v>2950.0</v>
      </c>
      <c r="AG240" s="31">
        <v>2950.0</v>
      </c>
      <c r="AH240" s="30" t="s">
        <v>127</v>
      </c>
      <c r="AI240" s="31" t="s">
        <v>127</v>
      </c>
      <c r="AJ240" s="31" t="s">
        <v>141</v>
      </c>
      <c r="AK240" s="31" t="s">
        <v>141</v>
      </c>
      <c r="AL240" s="31" t="s">
        <v>141</v>
      </c>
      <c r="AM240" s="26" t="s">
        <v>140</v>
      </c>
      <c r="AN240" s="28" t="s">
        <v>2552</v>
      </c>
      <c r="AO240" s="26" t="s">
        <v>2017</v>
      </c>
      <c r="AP240" s="31">
        <v>6298.0</v>
      </c>
      <c r="AQ240" s="26" t="s">
        <v>127</v>
      </c>
      <c r="AR240" s="26" t="s">
        <v>127</v>
      </c>
      <c r="AS240" s="26" t="s">
        <v>127</v>
      </c>
      <c r="AT240" s="26" t="s">
        <v>161</v>
      </c>
      <c r="AU240" s="32" t="s">
        <v>263</v>
      </c>
      <c r="AV240" s="26" t="s">
        <v>2553</v>
      </c>
      <c r="AW240" s="28"/>
      <c r="AX240" s="28"/>
      <c r="AY240" s="28"/>
    </row>
    <row r="241" ht="15.75" customHeight="1">
      <c r="A241" s="26" t="s">
        <v>2554</v>
      </c>
      <c r="B241" s="26" t="s">
        <v>2555</v>
      </c>
      <c r="C241" s="28" t="s">
        <v>2543</v>
      </c>
      <c r="D241" s="28"/>
      <c r="E241" s="28"/>
      <c r="F241" s="26" t="s">
        <v>127</v>
      </c>
      <c r="G241" s="28"/>
      <c r="H241" s="26" t="s">
        <v>2544</v>
      </c>
      <c r="I241" s="26" t="s">
        <v>2545</v>
      </c>
      <c r="J241" s="26" t="s">
        <v>2542</v>
      </c>
      <c r="K241" s="26" t="s">
        <v>2546</v>
      </c>
      <c r="L241" s="28" t="s">
        <v>2547</v>
      </c>
      <c r="M241" s="28" t="s">
        <v>2473</v>
      </c>
      <c r="N241" s="28" t="s">
        <v>1931</v>
      </c>
      <c r="O241" s="41" t="s">
        <v>738</v>
      </c>
      <c r="P241" s="26" t="s">
        <v>599</v>
      </c>
      <c r="Q241" s="28" t="s">
        <v>2548</v>
      </c>
      <c r="R241" s="28" t="s">
        <v>2549</v>
      </c>
      <c r="S241" s="28" t="s">
        <v>156</v>
      </c>
      <c r="T241" s="28" t="s">
        <v>2550</v>
      </c>
      <c r="U241" s="28" t="s">
        <v>2551</v>
      </c>
      <c r="V241" s="26" t="s">
        <v>158</v>
      </c>
      <c r="W241" s="26" t="s">
        <v>141</v>
      </c>
      <c r="X241" s="26" t="s">
        <v>141</v>
      </c>
      <c r="Y241" s="26">
        <v>2021.0</v>
      </c>
      <c r="Z241" s="28">
        <v>2.0</v>
      </c>
      <c r="AA241" s="26" t="s">
        <v>127</v>
      </c>
      <c r="AB241" s="30">
        <v>2100.0</v>
      </c>
      <c r="AC241" s="31">
        <v>2100.0</v>
      </c>
      <c r="AD241" s="31" t="s">
        <v>127</v>
      </c>
      <c r="AE241" s="31" t="s">
        <v>127</v>
      </c>
      <c r="AF241" s="31">
        <v>1610.0</v>
      </c>
      <c r="AG241" s="31">
        <v>1610.0</v>
      </c>
      <c r="AH241" s="30" t="s">
        <v>127</v>
      </c>
      <c r="AI241" s="31" t="s">
        <v>127</v>
      </c>
      <c r="AJ241" s="31" t="s">
        <v>141</v>
      </c>
      <c r="AK241" s="31" t="s">
        <v>141</v>
      </c>
      <c r="AL241" s="31" t="s">
        <v>141</v>
      </c>
      <c r="AM241" s="26" t="s">
        <v>127</v>
      </c>
      <c r="AN241" s="26" t="s">
        <v>127</v>
      </c>
      <c r="AO241" s="26" t="s">
        <v>127</v>
      </c>
      <c r="AP241" s="31" t="s">
        <v>141</v>
      </c>
      <c r="AQ241" s="26" t="s">
        <v>127</v>
      </c>
      <c r="AR241" s="26" t="s">
        <v>127</v>
      </c>
      <c r="AS241" s="26" t="s">
        <v>127</v>
      </c>
      <c r="AT241" s="26" t="s">
        <v>161</v>
      </c>
      <c r="AU241" s="32" t="s">
        <v>263</v>
      </c>
      <c r="AV241" s="26" t="s">
        <v>2556</v>
      </c>
      <c r="AW241" s="28"/>
      <c r="AX241" s="28"/>
      <c r="AY241" s="28"/>
    </row>
    <row r="242" ht="15.75" customHeight="1">
      <c r="A242" s="26" t="s">
        <v>2557</v>
      </c>
      <c r="B242" s="26" t="s">
        <v>2558</v>
      </c>
      <c r="C242" s="28" t="s">
        <v>2559</v>
      </c>
      <c r="D242" s="28" t="s">
        <v>2560</v>
      </c>
      <c r="E242" s="26" t="s">
        <v>2561</v>
      </c>
      <c r="F242" s="26" t="s">
        <v>127</v>
      </c>
      <c r="G242" s="28"/>
      <c r="H242" s="26" t="s">
        <v>1578</v>
      </c>
      <c r="I242" s="26" t="s">
        <v>1579</v>
      </c>
      <c r="J242" s="26" t="s">
        <v>2558</v>
      </c>
      <c r="K242" s="26" t="s">
        <v>2562</v>
      </c>
      <c r="L242" s="28" t="s">
        <v>2563</v>
      </c>
      <c r="M242" s="28" t="s">
        <v>2473</v>
      </c>
      <c r="N242" s="28" t="s">
        <v>1931</v>
      </c>
      <c r="O242" s="41" t="s">
        <v>738</v>
      </c>
      <c r="P242" s="26" t="s">
        <v>599</v>
      </c>
      <c r="Q242" s="28" t="s">
        <v>2564</v>
      </c>
      <c r="R242" s="28" t="s">
        <v>2565</v>
      </c>
      <c r="S242" s="28" t="s">
        <v>156</v>
      </c>
      <c r="T242" s="28" t="s">
        <v>2566</v>
      </c>
      <c r="U242" s="28" t="s">
        <v>2567</v>
      </c>
      <c r="V242" s="28" t="s">
        <v>158</v>
      </c>
      <c r="W242" s="26" t="s">
        <v>141</v>
      </c>
      <c r="X242" s="26" t="s">
        <v>141</v>
      </c>
      <c r="Y242" s="28">
        <v>2002.0</v>
      </c>
      <c r="Z242" s="28">
        <v>21.0</v>
      </c>
      <c r="AA242" s="26" t="s">
        <v>127</v>
      </c>
      <c r="AB242" s="30">
        <v>5920.0</v>
      </c>
      <c r="AC242" s="31">
        <v>5920.0</v>
      </c>
      <c r="AD242" s="31" t="s">
        <v>127</v>
      </c>
      <c r="AE242" s="31" t="s">
        <v>127</v>
      </c>
      <c r="AF242" s="31">
        <v>6540.0</v>
      </c>
      <c r="AG242" s="31">
        <v>6540.0</v>
      </c>
      <c r="AH242" s="30" t="s">
        <v>127</v>
      </c>
      <c r="AI242" s="31" t="s">
        <v>127</v>
      </c>
      <c r="AJ242" s="31">
        <v>16000.0</v>
      </c>
      <c r="AK242" s="31" t="s">
        <v>141</v>
      </c>
      <c r="AL242" s="31">
        <v>4800.0</v>
      </c>
      <c r="AM242" s="26" t="s">
        <v>140</v>
      </c>
      <c r="AN242" s="28" t="s">
        <v>2568</v>
      </c>
      <c r="AO242" s="26" t="s">
        <v>246</v>
      </c>
      <c r="AP242" s="31">
        <v>13207.0</v>
      </c>
      <c r="AQ242" s="26" t="s">
        <v>141</v>
      </c>
      <c r="AR242" s="26" t="s">
        <v>141</v>
      </c>
      <c r="AS242" s="26" t="s">
        <v>127</v>
      </c>
      <c r="AT242" s="26" t="s">
        <v>161</v>
      </c>
      <c r="AU242" s="32" t="s">
        <v>263</v>
      </c>
      <c r="AV242" s="26" t="s">
        <v>2569</v>
      </c>
      <c r="AW242" s="28"/>
      <c r="AX242" s="28"/>
      <c r="AY242" s="28"/>
    </row>
    <row r="243" ht="15.75" customHeight="1">
      <c r="A243" s="26" t="s">
        <v>2570</v>
      </c>
      <c r="B243" s="26" t="s">
        <v>2571</v>
      </c>
      <c r="C243" s="28" t="s">
        <v>2559</v>
      </c>
      <c r="D243" s="28" t="s">
        <v>2560</v>
      </c>
      <c r="E243" s="26" t="s">
        <v>2561</v>
      </c>
      <c r="F243" s="26" t="s">
        <v>127</v>
      </c>
      <c r="G243" s="28"/>
      <c r="H243" s="26" t="s">
        <v>1578</v>
      </c>
      <c r="I243" s="26" t="s">
        <v>1579</v>
      </c>
      <c r="J243" s="26" t="s">
        <v>2558</v>
      </c>
      <c r="K243" s="26" t="s">
        <v>2562</v>
      </c>
      <c r="L243" s="28" t="s">
        <v>2563</v>
      </c>
      <c r="M243" s="28" t="s">
        <v>2473</v>
      </c>
      <c r="N243" s="28" t="s">
        <v>1931</v>
      </c>
      <c r="O243" s="41" t="s">
        <v>738</v>
      </c>
      <c r="P243" s="26" t="s">
        <v>599</v>
      </c>
      <c r="Q243" s="28" t="s">
        <v>2564</v>
      </c>
      <c r="R243" s="28" t="s">
        <v>2565</v>
      </c>
      <c r="S243" s="28" t="s">
        <v>156</v>
      </c>
      <c r="T243" s="28" t="s">
        <v>2566</v>
      </c>
      <c r="U243" s="28" t="s">
        <v>2567</v>
      </c>
      <c r="V243" s="26" t="s">
        <v>189</v>
      </c>
      <c r="W243" s="34">
        <v>44531.0</v>
      </c>
      <c r="X243" s="26" t="s">
        <v>141</v>
      </c>
      <c r="Y243" s="26">
        <v>2023.0</v>
      </c>
      <c r="Z243" s="28">
        <v>0.0</v>
      </c>
      <c r="AA243" s="26" t="s">
        <v>127</v>
      </c>
      <c r="AB243" s="30">
        <v>3038.0</v>
      </c>
      <c r="AC243" s="40" t="s">
        <v>127</v>
      </c>
      <c r="AD243" s="31">
        <v>3038.0</v>
      </c>
      <c r="AE243" s="31" t="s">
        <v>127</v>
      </c>
      <c r="AF243" s="31">
        <v>2300.0</v>
      </c>
      <c r="AG243" s="31">
        <v>2300.0</v>
      </c>
      <c r="AH243" s="30" t="s">
        <v>127</v>
      </c>
      <c r="AI243" s="31" t="s">
        <v>127</v>
      </c>
      <c r="AJ243" s="31" t="s">
        <v>141</v>
      </c>
      <c r="AK243" s="31" t="s">
        <v>141</v>
      </c>
      <c r="AL243" s="31" t="s">
        <v>141</v>
      </c>
      <c r="AM243" s="26" t="s">
        <v>127</v>
      </c>
      <c r="AN243" s="26" t="s">
        <v>127</v>
      </c>
      <c r="AO243" s="26" t="s">
        <v>127</v>
      </c>
      <c r="AP243" s="31" t="s">
        <v>141</v>
      </c>
      <c r="AQ243" s="26" t="s">
        <v>127</v>
      </c>
      <c r="AR243" s="26" t="s">
        <v>127</v>
      </c>
      <c r="AS243" s="26" t="s">
        <v>127</v>
      </c>
      <c r="AT243" s="26" t="s">
        <v>161</v>
      </c>
      <c r="AU243" s="26" t="s">
        <v>162</v>
      </c>
      <c r="AV243" s="26" t="s">
        <v>2572</v>
      </c>
      <c r="AW243" s="28"/>
      <c r="AX243" s="28"/>
      <c r="AY243" s="28"/>
    </row>
    <row r="244" ht="15.75" customHeight="1">
      <c r="A244" s="26" t="s">
        <v>2573</v>
      </c>
      <c r="B244" s="26" t="s">
        <v>2574</v>
      </c>
      <c r="C244" s="26" t="s">
        <v>2575</v>
      </c>
      <c r="D244" s="28" t="s">
        <v>2576</v>
      </c>
      <c r="E244" s="28" t="s">
        <v>2577</v>
      </c>
      <c r="F244" s="26" t="s">
        <v>127</v>
      </c>
      <c r="G244" s="28"/>
      <c r="H244" s="26" t="s">
        <v>2578</v>
      </c>
      <c r="I244" s="26" t="s">
        <v>2579</v>
      </c>
      <c r="J244" s="26" t="s">
        <v>2574</v>
      </c>
      <c r="K244" s="26" t="s">
        <v>2580</v>
      </c>
      <c r="L244" s="28" t="s">
        <v>2581</v>
      </c>
      <c r="M244" s="28" t="s">
        <v>2473</v>
      </c>
      <c r="N244" s="28" t="s">
        <v>1931</v>
      </c>
      <c r="O244" s="41" t="s">
        <v>738</v>
      </c>
      <c r="P244" s="26" t="s">
        <v>599</v>
      </c>
      <c r="Q244" s="28" t="s">
        <v>2582</v>
      </c>
      <c r="R244" s="28" t="s">
        <v>2583</v>
      </c>
      <c r="S244" s="28" t="s">
        <v>156</v>
      </c>
      <c r="T244" s="28" t="s">
        <v>2584</v>
      </c>
      <c r="U244" s="28" t="s">
        <v>2585</v>
      </c>
      <c r="V244" s="28" t="s">
        <v>158</v>
      </c>
      <c r="W244" s="26" t="s">
        <v>141</v>
      </c>
      <c r="X244" s="26" t="s">
        <v>141</v>
      </c>
      <c r="Y244" s="28">
        <v>2002.0</v>
      </c>
      <c r="Z244" s="28">
        <v>21.0</v>
      </c>
      <c r="AA244" s="26" t="s">
        <v>127</v>
      </c>
      <c r="AB244" s="30">
        <v>9240.0</v>
      </c>
      <c r="AC244" s="30">
        <f>10000-760</f>
        <v>9240</v>
      </c>
      <c r="AD244" s="31" t="s">
        <v>127</v>
      </c>
      <c r="AE244" s="31" t="s">
        <v>127</v>
      </c>
      <c r="AF244" s="31">
        <v>10000.0</v>
      </c>
      <c r="AG244" s="30">
        <v>10000.0</v>
      </c>
      <c r="AH244" s="30" t="s">
        <v>127</v>
      </c>
      <c r="AI244" s="31" t="s">
        <v>127</v>
      </c>
      <c r="AJ244" s="31" t="s">
        <v>141</v>
      </c>
      <c r="AK244" s="31" t="s">
        <v>141</v>
      </c>
      <c r="AL244" s="31" t="s">
        <v>141</v>
      </c>
      <c r="AM244" s="26" t="s">
        <v>159</v>
      </c>
      <c r="AN244" s="28" t="s">
        <v>2586</v>
      </c>
      <c r="AO244" s="26" t="s">
        <v>141</v>
      </c>
      <c r="AP244" s="31">
        <v>9714.0</v>
      </c>
      <c r="AQ244" s="26" t="s">
        <v>141</v>
      </c>
      <c r="AR244" s="26" t="s">
        <v>141</v>
      </c>
      <c r="AS244" s="26" t="s">
        <v>127</v>
      </c>
      <c r="AT244" s="26" t="s">
        <v>161</v>
      </c>
      <c r="AU244" s="32" t="s">
        <v>263</v>
      </c>
      <c r="AV244" s="26" t="s">
        <v>2587</v>
      </c>
      <c r="AW244" s="28"/>
      <c r="AX244" s="28"/>
      <c r="AY244" s="28"/>
    </row>
    <row r="245" ht="15.75" customHeight="1">
      <c r="A245" s="26" t="s">
        <v>2588</v>
      </c>
      <c r="B245" s="26" t="s">
        <v>2589</v>
      </c>
      <c r="C245" s="26" t="s">
        <v>2575</v>
      </c>
      <c r="D245" s="28" t="s">
        <v>2576</v>
      </c>
      <c r="E245" s="26" t="s">
        <v>2577</v>
      </c>
      <c r="F245" s="26" t="s">
        <v>127</v>
      </c>
      <c r="G245" s="28"/>
      <c r="H245" s="26" t="s">
        <v>2578</v>
      </c>
      <c r="I245" s="26" t="s">
        <v>2579</v>
      </c>
      <c r="J245" s="26" t="s">
        <v>2574</v>
      </c>
      <c r="K245" s="26" t="s">
        <v>2580</v>
      </c>
      <c r="L245" s="28" t="s">
        <v>2581</v>
      </c>
      <c r="M245" s="28" t="s">
        <v>2473</v>
      </c>
      <c r="N245" s="28" t="s">
        <v>1931</v>
      </c>
      <c r="O245" s="41" t="s">
        <v>738</v>
      </c>
      <c r="P245" s="26" t="s">
        <v>599</v>
      </c>
      <c r="Q245" s="28" t="s">
        <v>2582</v>
      </c>
      <c r="R245" s="28" t="s">
        <v>2590</v>
      </c>
      <c r="S245" s="28" t="s">
        <v>156</v>
      </c>
      <c r="T245" s="28" t="s">
        <v>2584</v>
      </c>
      <c r="U245" s="28" t="s">
        <v>2585</v>
      </c>
      <c r="V245" s="26" t="s">
        <v>158</v>
      </c>
      <c r="W245" s="26" t="s">
        <v>141</v>
      </c>
      <c r="X245" s="26" t="s">
        <v>141</v>
      </c>
      <c r="Y245" s="26">
        <v>2021.0</v>
      </c>
      <c r="Z245" s="28">
        <v>2.0</v>
      </c>
      <c r="AA245" s="26" t="s">
        <v>127</v>
      </c>
      <c r="AB245" s="30">
        <v>750.0</v>
      </c>
      <c r="AC245" s="31" t="s">
        <v>127</v>
      </c>
      <c r="AD245" s="31">
        <v>750.0</v>
      </c>
      <c r="AE245" s="31" t="s">
        <v>127</v>
      </c>
      <c r="AF245" s="31" t="s">
        <v>127</v>
      </c>
      <c r="AG245" s="31" t="s">
        <v>127</v>
      </c>
      <c r="AH245" s="30" t="s">
        <v>127</v>
      </c>
      <c r="AI245" s="31" t="s">
        <v>127</v>
      </c>
      <c r="AJ245" s="31" t="s">
        <v>141</v>
      </c>
      <c r="AK245" s="31" t="s">
        <v>141</v>
      </c>
      <c r="AL245" s="31" t="s">
        <v>141</v>
      </c>
      <c r="AM245" s="26" t="s">
        <v>127</v>
      </c>
      <c r="AN245" s="26" t="s">
        <v>127</v>
      </c>
      <c r="AO245" s="26" t="s">
        <v>127</v>
      </c>
      <c r="AP245" s="31" t="s">
        <v>141</v>
      </c>
      <c r="AQ245" s="26" t="s">
        <v>127</v>
      </c>
      <c r="AR245" s="26" t="s">
        <v>127</v>
      </c>
      <c r="AS245" s="26" t="s">
        <v>127</v>
      </c>
      <c r="AT245" s="26" t="s">
        <v>824</v>
      </c>
      <c r="AU245" s="26" t="s">
        <v>27</v>
      </c>
      <c r="AV245" s="31" t="s">
        <v>2591</v>
      </c>
      <c r="AW245" s="28"/>
      <c r="AX245" s="28"/>
      <c r="AY245" s="28"/>
    </row>
    <row r="246" ht="15.75" customHeight="1">
      <c r="A246" s="26" t="s">
        <v>2592</v>
      </c>
      <c r="B246" s="26" t="s">
        <v>2593</v>
      </c>
      <c r="C246" s="26" t="s">
        <v>2594</v>
      </c>
      <c r="D246" s="28" t="s">
        <v>2595</v>
      </c>
      <c r="E246" s="28" t="s">
        <v>2596</v>
      </c>
      <c r="F246" s="26" t="s">
        <v>127</v>
      </c>
      <c r="G246" s="28"/>
      <c r="H246" s="26" t="s">
        <v>2597</v>
      </c>
      <c r="I246" s="26" t="s">
        <v>2598</v>
      </c>
      <c r="J246" s="26" t="s">
        <v>2593</v>
      </c>
      <c r="K246" s="26" t="s">
        <v>2599</v>
      </c>
      <c r="L246" s="28" t="s">
        <v>2600</v>
      </c>
      <c r="M246" s="28" t="s">
        <v>2473</v>
      </c>
      <c r="N246" s="28" t="s">
        <v>1931</v>
      </c>
      <c r="O246" s="41" t="s">
        <v>738</v>
      </c>
      <c r="P246" s="26" t="s">
        <v>599</v>
      </c>
      <c r="Q246" s="28" t="s">
        <v>2601</v>
      </c>
      <c r="R246" s="28" t="s">
        <v>2602</v>
      </c>
      <c r="S246" s="28" t="s">
        <v>156</v>
      </c>
      <c r="T246" s="28" t="s">
        <v>2603</v>
      </c>
      <c r="U246" s="28" t="s">
        <v>2604</v>
      </c>
      <c r="V246" s="28" t="s">
        <v>158</v>
      </c>
      <c r="W246" s="26" t="s">
        <v>141</v>
      </c>
      <c r="X246" s="26" t="s">
        <v>141</v>
      </c>
      <c r="Y246" s="28">
        <v>1969.0</v>
      </c>
      <c r="Z246" s="28">
        <v>54.0</v>
      </c>
      <c r="AA246" s="26" t="s">
        <v>127</v>
      </c>
      <c r="AB246" s="30">
        <v>5000.0</v>
      </c>
      <c r="AC246" s="31">
        <v>5000.0</v>
      </c>
      <c r="AD246" s="31" t="s">
        <v>127</v>
      </c>
      <c r="AE246" s="31" t="s">
        <v>127</v>
      </c>
      <c r="AF246" s="31">
        <v>3440.0</v>
      </c>
      <c r="AG246" s="31">
        <v>3440.0</v>
      </c>
      <c r="AH246" s="30" t="s">
        <v>127</v>
      </c>
      <c r="AI246" s="31" t="s">
        <v>127</v>
      </c>
      <c r="AJ246" s="31" t="s">
        <v>141</v>
      </c>
      <c r="AK246" s="31" t="s">
        <v>141</v>
      </c>
      <c r="AL246" s="31" t="s">
        <v>141</v>
      </c>
      <c r="AM246" s="26" t="s">
        <v>159</v>
      </c>
      <c r="AN246" s="28" t="s">
        <v>2605</v>
      </c>
      <c r="AO246" s="26" t="s">
        <v>141</v>
      </c>
      <c r="AP246" s="31">
        <v>4576.0</v>
      </c>
      <c r="AQ246" s="26" t="s">
        <v>141</v>
      </c>
      <c r="AR246" s="26" t="s">
        <v>141</v>
      </c>
      <c r="AS246" s="26" t="s">
        <v>127</v>
      </c>
      <c r="AT246" s="26" t="s">
        <v>161</v>
      </c>
      <c r="AU246" s="32" t="s">
        <v>263</v>
      </c>
      <c r="AV246" s="26" t="s">
        <v>2606</v>
      </c>
      <c r="AW246" s="28"/>
      <c r="AX246" s="28"/>
      <c r="AY246" s="28"/>
    </row>
    <row r="247" ht="15.75" customHeight="1">
      <c r="A247" s="26" t="s">
        <v>2607</v>
      </c>
      <c r="B247" s="26" t="s">
        <v>2608</v>
      </c>
      <c r="C247" s="26" t="s">
        <v>2594</v>
      </c>
      <c r="D247" s="28" t="s">
        <v>2595</v>
      </c>
      <c r="E247" s="28" t="s">
        <v>2596</v>
      </c>
      <c r="F247" s="26" t="s">
        <v>127</v>
      </c>
      <c r="G247" s="28"/>
      <c r="H247" s="26" t="s">
        <v>2597</v>
      </c>
      <c r="I247" s="26" t="s">
        <v>2598</v>
      </c>
      <c r="J247" s="26" t="s">
        <v>2593</v>
      </c>
      <c r="K247" s="26" t="s">
        <v>2599</v>
      </c>
      <c r="L247" s="28" t="s">
        <v>2600</v>
      </c>
      <c r="M247" s="28" t="s">
        <v>2473</v>
      </c>
      <c r="N247" s="28" t="s">
        <v>1931</v>
      </c>
      <c r="O247" s="41" t="s">
        <v>738</v>
      </c>
      <c r="P247" s="26" t="s">
        <v>599</v>
      </c>
      <c r="Q247" s="28" t="s">
        <v>2601</v>
      </c>
      <c r="R247" s="28" t="s">
        <v>2602</v>
      </c>
      <c r="S247" s="28" t="s">
        <v>156</v>
      </c>
      <c r="T247" s="28" t="s">
        <v>2603</v>
      </c>
      <c r="U247" s="28" t="s">
        <v>2604</v>
      </c>
      <c r="V247" s="26" t="s">
        <v>189</v>
      </c>
      <c r="W247" s="34">
        <v>44562.0</v>
      </c>
      <c r="X247" s="26" t="s">
        <v>141</v>
      </c>
      <c r="Y247" s="26">
        <v>2023.0</v>
      </c>
      <c r="Z247" s="28">
        <v>0.0</v>
      </c>
      <c r="AA247" s="26" t="s">
        <v>127</v>
      </c>
      <c r="AB247" s="30" t="s">
        <v>127</v>
      </c>
      <c r="AC247" s="31" t="s">
        <v>127</v>
      </c>
      <c r="AD247" s="31" t="s">
        <v>127</v>
      </c>
      <c r="AE247" s="31" t="s">
        <v>127</v>
      </c>
      <c r="AF247" s="31">
        <v>1330.0</v>
      </c>
      <c r="AG247" s="31">
        <v>1330.0</v>
      </c>
      <c r="AH247" s="30" t="s">
        <v>127</v>
      </c>
      <c r="AI247" s="31" t="s">
        <v>127</v>
      </c>
      <c r="AJ247" s="31" t="s">
        <v>141</v>
      </c>
      <c r="AK247" s="31" t="s">
        <v>141</v>
      </c>
      <c r="AL247" s="31" t="s">
        <v>141</v>
      </c>
      <c r="AM247" s="26" t="s">
        <v>127</v>
      </c>
      <c r="AN247" s="26" t="s">
        <v>127</v>
      </c>
      <c r="AO247" s="26" t="s">
        <v>127</v>
      </c>
      <c r="AP247" s="31" t="s">
        <v>141</v>
      </c>
      <c r="AQ247" s="26" t="s">
        <v>127</v>
      </c>
      <c r="AR247" s="26" t="s">
        <v>127</v>
      </c>
      <c r="AS247" s="26" t="s">
        <v>127</v>
      </c>
      <c r="AT247" s="26" t="s">
        <v>974</v>
      </c>
      <c r="AU247" s="26" t="s">
        <v>25</v>
      </c>
      <c r="AV247" s="26" t="s">
        <v>141</v>
      </c>
      <c r="AW247" s="28"/>
      <c r="AX247" s="28"/>
      <c r="AY247" s="28"/>
    </row>
    <row r="248" ht="15.75" customHeight="1">
      <c r="A248" s="26" t="s">
        <v>2609</v>
      </c>
      <c r="B248" s="26" t="s">
        <v>2610</v>
      </c>
      <c r="C248" s="28" t="s">
        <v>2611</v>
      </c>
      <c r="D248" s="28" t="s">
        <v>2612</v>
      </c>
      <c r="E248" s="28" t="s">
        <v>2613</v>
      </c>
      <c r="F248" s="26" t="s">
        <v>127</v>
      </c>
      <c r="G248" s="28"/>
      <c r="H248" s="26" t="s">
        <v>2614</v>
      </c>
      <c r="I248" s="26" t="s">
        <v>2615</v>
      </c>
      <c r="J248" s="26" t="s">
        <v>2610</v>
      </c>
      <c r="K248" s="26">
        <v>5.067168985E9</v>
      </c>
      <c r="L248" s="28" t="s">
        <v>2616</v>
      </c>
      <c r="M248" s="28" t="s">
        <v>2473</v>
      </c>
      <c r="N248" s="28" t="s">
        <v>1931</v>
      </c>
      <c r="O248" s="41" t="s">
        <v>738</v>
      </c>
      <c r="P248" s="26" t="s">
        <v>599</v>
      </c>
      <c r="Q248" s="28" t="s">
        <v>2617</v>
      </c>
      <c r="R248" s="28" t="s">
        <v>2618</v>
      </c>
      <c r="S248" s="28" t="s">
        <v>156</v>
      </c>
      <c r="T248" s="28" t="s">
        <v>2619</v>
      </c>
      <c r="U248" s="28" t="s">
        <v>2620</v>
      </c>
      <c r="V248" s="28" t="s">
        <v>158</v>
      </c>
      <c r="W248" s="26" t="s">
        <v>141</v>
      </c>
      <c r="X248" s="26" t="s">
        <v>141</v>
      </c>
      <c r="Y248" s="28">
        <v>1986.0</v>
      </c>
      <c r="Z248" s="28">
        <v>37.0</v>
      </c>
      <c r="AA248" s="26" t="s">
        <v>127</v>
      </c>
      <c r="AB248" s="30">
        <v>5000.0</v>
      </c>
      <c r="AC248" s="31">
        <v>5000.0</v>
      </c>
      <c r="AD248" s="31" t="s">
        <v>127</v>
      </c>
      <c r="AE248" s="31" t="s">
        <v>127</v>
      </c>
      <c r="AF248" s="31">
        <v>7400.0</v>
      </c>
      <c r="AG248" s="31">
        <v>7400.0</v>
      </c>
      <c r="AH248" s="30" t="s">
        <v>127</v>
      </c>
      <c r="AI248" s="31" t="s">
        <v>127</v>
      </c>
      <c r="AJ248" s="31">
        <v>14840.0</v>
      </c>
      <c r="AK248" s="31" t="s">
        <v>141</v>
      </c>
      <c r="AL248" s="31">
        <v>2000.0</v>
      </c>
      <c r="AM248" s="26" t="s">
        <v>140</v>
      </c>
      <c r="AN248" s="28" t="s">
        <v>2621</v>
      </c>
      <c r="AO248" s="26" t="s">
        <v>845</v>
      </c>
      <c r="AP248" s="31">
        <v>6556.0</v>
      </c>
      <c r="AQ248" s="26" t="s">
        <v>861</v>
      </c>
      <c r="AR248" s="26" t="s">
        <v>327</v>
      </c>
      <c r="AS248" s="26" t="s">
        <v>127</v>
      </c>
      <c r="AT248" s="26" t="s">
        <v>161</v>
      </c>
      <c r="AU248" s="32" t="s">
        <v>263</v>
      </c>
      <c r="AV248" s="26" t="s">
        <v>2622</v>
      </c>
      <c r="AW248" s="28"/>
      <c r="AX248" s="28"/>
      <c r="AY248" s="28"/>
    </row>
    <row r="249" ht="15.75" customHeight="1">
      <c r="A249" s="26" t="s">
        <v>2623</v>
      </c>
      <c r="B249" s="26" t="s">
        <v>2624</v>
      </c>
      <c r="C249" s="28" t="s">
        <v>2625</v>
      </c>
      <c r="D249" s="28"/>
      <c r="E249" s="28"/>
      <c r="F249" s="26" t="s">
        <v>127</v>
      </c>
      <c r="G249" s="28"/>
      <c r="H249" s="26" t="s">
        <v>2626</v>
      </c>
      <c r="I249" s="26" t="s">
        <v>2627</v>
      </c>
      <c r="J249" s="26" t="s">
        <v>2624</v>
      </c>
      <c r="K249" s="26">
        <v>4.296126432E9</v>
      </c>
      <c r="L249" s="28" t="s">
        <v>2628</v>
      </c>
      <c r="M249" s="28" t="s">
        <v>2473</v>
      </c>
      <c r="N249" s="28" t="s">
        <v>1931</v>
      </c>
      <c r="O249" s="41" t="s">
        <v>738</v>
      </c>
      <c r="P249" s="26" t="s">
        <v>599</v>
      </c>
      <c r="Q249" s="28" t="s">
        <v>2629</v>
      </c>
      <c r="R249" s="28" t="s">
        <v>2630</v>
      </c>
      <c r="S249" s="28" t="s">
        <v>156</v>
      </c>
      <c r="T249" s="28" t="s">
        <v>2631</v>
      </c>
      <c r="U249" s="28" t="s">
        <v>2632</v>
      </c>
      <c r="V249" s="28" t="s">
        <v>158</v>
      </c>
      <c r="W249" s="26" t="s">
        <v>141</v>
      </c>
      <c r="X249" s="26" t="s">
        <v>141</v>
      </c>
      <c r="Y249" s="28">
        <v>2002.0</v>
      </c>
      <c r="Z249" s="28">
        <v>21.0</v>
      </c>
      <c r="AA249" s="26" t="s">
        <v>127</v>
      </c>
      <c r="AB249" s="30">
        <v>6500.0</v>
      </c>
      <c r="AC249" s="31">
        <v>6500.0</v>
      </c>
      <c r="AD249" s="31" t="s">
        <v>127</v>
      </c>
      <c r="AE249" s="31" t="s">
        <v>127</v>
      </c>
      <c r="AF249" s="31">
        <v>6500.0</v>
      </c>
      <c r="AG249" s="31">
        <v>6500.0</v>
      </c>
      <c r="AH249" s="30" t="s">
        <v>127</v>
      </c>
      <c r="AI249" s="31" t="s">
        <v>127</v>
      </c>
      <c r="AJ249" s="31" t="s">
        <v>141</v>
      </c>
      <c r="AK249" s="31" t="s">
        <v>141</v>
      </c>
      <c r="AL249" s="31" t="s">
        <v>141</v>
      </c>
      <c r="AM249" s="26" t="s">
        <v>140</v>
      </c>
      <c r="AN249" s="28" t="s">
        <v>2633</v>
      </c>
      <c r="AO249" s="26" t="s">
        <v>1749</v>
      </c>
      <c r="AP249" s="31">
        <v>5737.0</v>
      </c>
      <c r="AQ249" s="26" t="s">
        <v>861</v>
      </c>
      <c r="AR249" s="26" t="s">
        <v>327</v>
      </c>
      <c r="AS249" s="26" t="s">
        <v>127</v>
      </c>
      <c r="AT249" s="26" t="s">
        <v>161</v>
      </c>
      <c r="AU249" s="32" t="s">
        <v>263</v>
      </c>
      <c r="AV249" s="26" t="s">
        <v>2634</v>
      </c>
      <c r="AW249" s="28"/>
      <c r="AX249" s="28"/>
      <c r="AY249" s="28"/>
    </row>
    <row r="250" ht="15.75" customHeight="1">
      <c r="A250" s="26" t="s">
        <v>2635</v>
      </c>
      <c r="B250" s="26" t="s">
        <v>2636</v>
      </c>
      <c r="C250" s="28" t="s">
        <v>2625</v>
      </c>
      <c r="D250" s="28"/>
      <c r="E250" s="28"/>
      <c r="F250" s="26" t="s">
        <v>127</v>
      </c>
      <c r="G250" s="28"/>
      <c r="H250" s="26" t="s">
        <v>2626</v>
      </c>
      <c r="I250" s="26" t="s">
        <v>2627</v>
      </c>
      <c r="J250" s="26" t="s">
        <v>2624</v>
      </c>
      <c r="K250" s="26">
        <v>4.296126432E9</v>
      </c>
      <c r="L250" s="28" t="s">
        <v>2628</v>
      </c>
      <c r="M250" s="28" t="s">
        <v>2473</v>
      </c>
      <c r="N250" s="28" t="s">
        <v>1931</v>
      </c>
      <c r="O250" s="41" t="s">
        <v>738</v>
      </c>
      <c r="P250" s="26" t="s">
        <v>599</v>
      </c>
      <c r="Q250" s="28" t="s">
        <v>2629</v>
      </c>
      <c r="R250" s="28" t="s">
        <v>2630</v>
      </c>
      <c r="S250" s="28" t="s">
        <v>156</v>
      </c>
      <c r="T250" s="28" t="s">
        <v>2631</v>
      </c>
      <c r="U250" s="28" t="s">
        <v>2632</v>
      </c>
      <c r="V250" s="26" t="s">
        <v>189</v>
      </c>
      <c r="W250" s="34">
        <v>43435.0</v>
      </c>
      <c r="X250" s="26" t="s">
        <v>141</v>
      </c>
      <c r="Y250" s="26" t="s">
        <v>141</v>
      </c>
      <c r="Z250" s="28" t="s">
        <v>141</v>
      </c>
      <c r="AA250" s="26" t="s">
        <v>127</v>
      </c>
      <c r="AB250" s="30">
        <v>1800.0</v>
      </c>
      <c r="AC250" s="31">
        <v>1800.0</v>
      </c>
      <c r="AD250" s="31" t="s">
        <v>127</v>
      </c>
      <c r="AE250" s="31" t="s">
        <v>127</v>
      </c>
      <c r="AF250" s="31">
        <v>1260.0</v>
      </c>
      <c r="AG250" s="31">
        <v>1260.0</v>
      </c>
      <c r="AH250" s="30" t="s">
        <v>127</v>
      </c>
      <c r="AI250" s="31" t="s">
        <v>127</v>
      </c>
      <c r="AJ250" s="31" t="s">
        <v>141</v>
      </c>
      <c r="AK250" s="31" t="s">
        <v>141</v>
      </c>
      <c r="AL250" s="31" t="s">
        <v>141</v>
      </c>
      <c r="AM250" s="26" t="s">
        <v>127</v>
      </c>
      <c r="AN250" s="26" t="s">
        <v>127</v>
      </c>
      <c r="AO250" s="26" t="s">
        <v>127</v>
      </c>
      <c r="AP250" s="31" t="s">
        <v>141</v>
      </c>
      <c r="AQ250" s="26" t="s">
        <v>127</v>
      </c>
      <c r="AR250" s="26" t="s">
        <v>127</v>
      </c>
      <c r="AS250" s="26" t="s">
        <v>127</v>
      </c>
      <c r="AT250" s="26" t="s">
        <v>161</v>
      </c>
      <c r="AU250" s="32" t="s">
        <v>263</v>
      </c>
      <c r="AV250" s="26" t="s">
        <v>2637</v>
      </c>
      <c r="AW250" s="28"/>
      <c r="AX250" s="28"/>
      <c r="AY250" s="28"/>
    </row>
    <row r="251" ht="15.75" customHeight="1">
      <c r="A251" s="26" t="s">
        <v>2638</v>
      </c>
      <c r="B251" s="26" t="s">
        <v>2636</v>
      </c>
      <c r="C251" s="28" t="s">
        <v>2625</v>
      </c>
      <c r="D251" s="28"/>
      <c r="E251" s="28"/>
      <c r="F251" s="26" t="s">
        <v>127</v>
      </c>
      <c r="G251" s="28"/>
      <c r="H251" s="26" t="s">
        <v>2626</v>
      </c>
      <c r="I251" s="26" t="s">
        <v>2627</v>
      </c>
      <c r="J251" s="26" t="s">
        <v>2624</v>
      </c>
      <c r="K251" s="26">
        <v>4.296126432E9</v>
      </c>
      <c r="L251" s="28" t="s">
        <v>2628</v>
      </c>
      <c r="M251" s="28" t="s">
        <v>2473</v>
      </c>
      <c r="N251" s="28" t="s">
        <v>1931</v>
      </c>
      <c r="O251" s="41" t="s">
        <v>738</v>
      </c>
      <c r="P251" s="26" t="s">
        <v>599</v>
      </c>
      <c r="Q251" s="28" t="s">
        <v>2629</v>
      </c>
      <c r="R251" s="28" t="s">
        <v>2630</v>
      </c>
      <c r="S251" s="28" t="s">
        <v>156</v>
      </c>
      <c r="T251" s="28" t="s">
        <v>2631</v>
      </c>
      <c r="U251" s="28" t="s">
        <v>2632</v>
      </c>
      <c r="V251" s="26" t="s">
        <v>189</v>
      </c>
      <c r="W251" s="49">
        <v>44531.0</v>
      </c>
      <c r="X251" s="26" t="s">
        <v>141</v>
      </c>
      <c r="Y251" s="26">
        <v>2023.0</v>
      </c>
      <c r="Z251" s="28">
        <v>0.0</v>
      </c>
      <c r="AA251" s="26" t="s">
        <v>127</v>
      </c>
      <c r="AB251" s="30">
        <v>1350.0</v>
      </c>
      <c r="AC251" s="31">
        <v>1350.0</v>
      </c>
      <c r="AD251" s="31" t="s">
        <v>127</v>
      </c>
      <c r="AE251" s="31" t="s">
        <v>127</v>
      </c>
      <c r="AF251" s="31">
        <v>1160.0</v>
      </c>
      <c r="AG251" s="31">
        <v>1160.0</v>
      </c>
      <c r="AH251" s="30" t="s">
        <v>127</v>
      </c>
      <c r="AI251" s="31" t="s">
        <v>127</v>
      </c>
      <c r="AJ251" s="31" t="s">
        <v>141</v>
      </c>
      <c r="AK251" s="31" t="s">
        <v>141</v>
      </c>
      <c r="AL251" s="31" t="s">
        <v>141</v>
      </c>
      <c r="AM251" s="26" t="s">
        <v>127</v>
      </c>
      <c r="AN251" s="26" t="s">
        <v>127</v>
      </c>
      <c r="AO251" s="26" t="s">
        <v>127</v>
      </c>
      <c r="AP251" s="31" t="s">
        <v>141</v>
      </c>
      <c r="AQ251" s="26" t="s">
        <v>127</v>
      </c>
      <c r="AR251" s="26" t="s">
        <v>127</v>
      </c>
      <c r="AS251" s="26" t="s">
        <v>127</v>
      </c>
      <c r="AT251" s="26" t="s">
        <v>161</v>
      </c>
      <c r="AU251" s="32" t="s">
        <v>263</v>
      </c>
      <c r="AV251" s="26" t="s">
        <v>2639</v>
      </c>
      <c r="AW251" s="28"/>
      <c r="AX251" s="28"/>
      <c r="AY251" s="28"/>
    </row>
    <row r="252" ht="15.75" customHeight="1">
      <c r="A252" s="26" t="s">
        <v>2640</v>
      </c>
      <c r="B252" s="26" t="s">
        <v>2641</v>
      </c>
      <c r="C252" s="28" t="s">
        <v>2625</v>
      </c>
      <c r="D252" s="28"/>
      <c r="E252" s="28"/>
      <c r="F252" s="26" t="s">
        <v>127</v>
      </c>
      <c r="G252" s="28"/>
      <c r="H252" s="26" t="s">
        <v>2626</v>
      </c>
      <c r="I252" s="26" t="s">
        <v>2627</v>
      </c>
      <c r="J252" s="26" t="s">
        <v>2624</v>
      </c>
      <c r="K252" s="26">
        <v>4.296126432E9</v>
      </c>
      <c r="L252" s="28" t="s">
        <v>2628</v>
      </c>
      <c r="M252" s="28" t="s">
        <v>2473</v>
      </c>
      <c r="N252" s="28" t="s">
        <v>1931</v>
      </c>
      <c r="O252" s="41" t="s">
        <v>738</v>
      </c>
      <c r="P252" s="26" t="s">
        <v>599</v>
      </c>
      <c r="Q252" s="28" t="s">
        <v>2629</v>
      </c>
      <c r="R252" s="28" t="s">
        <v>2630</v>
      </c>
      <c r="S252" s="28" t="s">
        <v>156</v>
      </c>
      <c r="T252" s="28" t="s">
        <v>2631</v>
      </c>
      <c r="U252" s="28" t="s">
        <v>2632</v>
      </c>
      <c r="V252" s="26" t="s">
        <v>189</v>
      </c>
      <c r="W252" s="49">
        <v>44531.0</v>
      </c>
      <c r="X252" s="26" t="s">
        <v>141</v>
      </c>
      <c r="Y252" s="26">
        <v>2024.0</v>
      </c>
      <c r="Z252" s="28">
        <v>-1.0</v>
      </c>
      <c r="AA252" s="26" t="s">
        <v>127</v>
      </c>
      <c r="AB252" s="30" t="s">
        <v>127</v>
      </c>
      <c r="AC252" s="31" t="s">
        <v>127</v>
      </c>
      <c r="AD252" s="31" t="s">
        <v>127</v>
      </c>
      <c r="AE252" s="31" t="s">
        <v>127</v>
      </c>
      <c r="AF252" s="31">
        <v>1170.0</v>
      </c>
      <c r="AG252" s="31">
        <v>1170.0</v>
      </c>
      <c r="AH252" s="30" t="s">
        <v>127</v>
      </c>
      <c r="AI252" s="31" t="s">
        <v>127</v>
      </c>
      <c r="AJ252" s="31" t="s">
        <v>141</v>
      </c>
      <c r="AK252" s="31" t="s">
        <v>141</v>
      </c>
      <c r="AL252" s="31" t="s">
        <v>141</v>
      </c>
      <c r="AM252" s="26" t="s">
        <v>127</v>
      </c>
      <c r="AN252" s="26" t="s">
        <v>127</v>
      </c>
      <c r="AO252" s="26" t="s">
        <v>127</v>
      </c>
      <c r="AP252" s="31" t="s">
        <v>141</v>
      </c>
      <c r="AQ252" s="26" t="s">
        <v>127</v>
      </c>
      <c r="AR252" s="26" t="s">
        <v>127</v>
      </c>
      <c r="AS252" s="26" t="s">
        <v>127</v>
      </c>
      <c r="AT252" s="26" t="s">
        <v>974</v>
      </c>
      <c r="AU252" s="26" t="s">
        <v>25</v>
      </c>
      <c r="AV252" s="26" t="s">
        <v>141</v>
      </c>
      <c r="AW252" s="28"/>
      <c r="AX252" s="28"/>
      <c r="AY252" s="28"/>
    </row>
    <row r="253" ht="15.75" customHeight="1">
      <c r="A253" s="26" t="s">
        <v>2642</v>
      </c>
      <c r="B253" s="26" t="s">
        <v>2643</v>
      </c>
      <c r="C253" s="28" t="s">
        <v>2644</v>
      </c>
      <c r="D253" s="28" t="s">
        <v>2645</v>
      </c>
      <c r="E253" s="28" t="s">
        <v>2646</v>
      </c>
      <c r="F253" s="26" t="s">
        <v>127</v>
      </c>
      <c r="G253" s="28"/>
      <c r="H253" s="26" t="s">
        <v>2647</v>
      </c>
      <c r="I253" s="26" t="s">
        <v>2648</v>
      </c>
      <c r="J253" s="26" t="s">
        <v>2643</v>
      </c>
      <c r="K253" s="26" t="s">
        <v>2649</v>
      </c>
      <c r="L253" s="28" t="s">
        <v>2650</v>
      </c>
      <c r="M253" s="28" t="s">
        <v>2473</v>
      </c>
      <c r="N253" s="28" t="s">
        <v>1931</v>
      </c>
      <c r="O253" s="41" t="s">
        <v>738</v>
      </c>
      <c r="P253" s="26" t="s">
        <v>599</v>
      </c>
      <c r="Q253" s="28" t="s">
        <v>2651</v>
      </c>
      <c r="R253" s="28" t="s">
        <v>2652</v>
      </c>
      <c r="S253" s="28" t="s">
        <v>156</v>
      </c>
      <c r="T253" s="28" t="s">
        <v>2653</v>
      </c>
      <c r="U253" s="28" t="s">
        <v>2654</v>
      </c>
      <c r="V253" s="28" t="s">
        <v>158</v>
      </c>
      <c r="W253" s="26" t="s">
        <v>141</v>
      </c>
      <c r="X253" s="26" t="s">
        <v>141</v>
      </c>
      <c r="Y253" s="28">
        <v>2009.0</v>
      </c>
      <c r="Z253" s="28">
        <v>14.0</v>
      </c>
      <c r="AA253" s="26" t="s">
        <v>127</v>
      </c>
      <c r="AB253" s="30">
        <v>10000.0</v>
      </c>
      <c r="AC253" s="30">
        <v>10000.0</v>
      </c>
      <c r="AD253" s="31" t="s">
        <v>127</v>
      </c>
      <c r="AE253" s="31" t="s">
        <v>127</v>
      </c>
      <c r="AF253" s="31">
        <v>10000.0</v>
      </c>
      <c r="AG253" s="30">
        <v>10000.0</v>
      </c>
      <c r="AH253" s="30" t="s">
        <v>127</v>
      </c>
      <c r="AI253" s="31" t="s">
        <v>127</v>
      </c>
      <c r="AJ253" s="31" t="s">
        <v>141</v>
      </c>
      <c r="AK253" s="31" t="s">
        <v>141</v>
      </c>
      <c r="AL253" s="31" t="s">
        <v>141</v>
      </c>
      <c r="AM253" s="26" t="s">
        <v>140</v>
      </c>
      <c r="AN253" s="28" t="s">
        <v>2655</v>
      </c>
      <c r="AO253" s="26" t="s">
        <v>141</v>
      </c>
      <c r="AP253" s="31">
        <v>9005.0</v>
      </c>
      <c r="AQ253" s="26" t="s">
        <v>861</v>
      </c>
      <c r="AR253" s="26" t="s">
        <v>327</v>
      </c>
      <c r="AS253" s="26" t="s">
        <v>127</v>
      </c>
      <c r="AT253" s="26" t="s">
        <v>161</v>
      </c>
      <c r="AU253" s="32" t="s">
        <v>263</v>
      </c>
      <c r="AV253" s="26" t="s">
        <v>2656</v>
      </c>
      <c r="AW253" s="28"/>
      <c r="AX253" s="28"/>
      <c r="AY253" s="28"/>
    </row>
    <row r="254" ht="15.75" customHeight="1">
      <c r="A254" s="26" t="s">
        <v>2657</v>
      </c>
      <c r="B254" s="26" t="s">
        <v>2658</v>
      </c>
      <c r="C254" s="28" t="s">
        <v>2659</v>
      </c>
      <c r="D254" s="28" t="s">
        <v>2660</v>
      </c>
      <c r="E254" s="26" t="s">
        <v>2661</v>
      </c>
      <c r="F254" s="26" t="s">
        <v>127</v>
      </c>
      <c r="G254" s="28"/>
      <c r="H254" s="26" t="s">
        <v>2662</v>
      </c>
      <c r="I254" s="26" t="s">
        <v>2663</v>
      </c>
      <c r="J254" s="26" t="s">
        <v>2658</v>
      </c>
      <c r="K254" s="26" t="s">
        <v>2664</v>
      </c>
      <c r="L254" s="28" t="s">
        <v>2665</v>
      </c>
      <c r="M254" s="28" t="s">
        <v>2473</v>
      </c>
      <c r="N254" s="28" t="s">
        <v>1931</v>
      </c>
      <c r="O254" s="41" t="s">
        <v>738</v>
      </c>
      <c r="P254" s="26" t="s">
        <v>599</v>
      </c>
      <c r="Q254" s="28" t="s">
        <v>2666</v>
      </c>
      <c r="R254" s="28" t="s">
        <v>2667</v>
      </c>
      <c r="S254" s="28" t="s">
        <v>156</v>
      </c>
      <c r="T254" s="28" t="s">
        <v>2668</v>
      </c>
      <c r="U254" s="28" t="s">
        <v>2669</v>
      </c>
      <c r="V254" s="28" t="s">
        <v>158</v>
      </c>
      <c r="W254" s="26" t="s">
        <v>141</v>
      </c>
      <c r="X254" s="26" t="s">
        <v>141</v>
      </c>
      <c r="Y254" s="28">
        <v>2000.0</v>
      </c>
      <c r="Z254" s="28">
        <v>23.0</v>
      </c>
      <c r="AA254" s="26">
        <v>2023.0</v>
      </c>
      <c r="AB254" s="30">
        <v>2400.0</v>
      </c>
      <c r="AC254" s="30">
        <v>2400.0</v>
      </c>
      <c r="AD254" s="31" t="s">
        <v>127</v>
      </c>
      <c r="AE254" s="31" t="s">
        <v>127</v>
      </c>
      <c r="AF254" s="31">
        <v>2400.0</v>
      </c>
      <c r="AG254" s="30">
        <v>2400.0</v>
      </c>
      <c r="AH254" s="30" t="s">
        <v>127</v>
      </c>
      <c r="AI254" s="31" t="s">
        <v>127</v>
      </c>
      <c r="AJ254" s="31" t="s">
        <v>141</v>
      </c>
      <c r="AK254" s="31" t="s">
        <v>141</v>
      </c>
      <c r="AL254" s="31" t="s">
        <v>141</v>
      </c>
      <c r="AM254" s="26" t="s">
        <v>140</v>
      </c>
      <c r="AN254" s="28" t="s">
        <v>2670</v>
      </c>
      <c r="AO254" s="26" t="s">
        <v>141</v>
      </c>
      <c r="AP254" s="31">
        <v>3243.0</v>
      </c>
      <c r="AQ254" s="26" t="s">
        <v>327</v>
      </c>
      <c r="AR254" s="26" t="s">
        <v>141</v>
      </c>
      <c r="AS254" s="26" t="s">
        <v>127</v>
      </c>
      <c r="AT254" s="26" t="s">
        <v>161</v>
      </c>
      <c r="AU254" s="32" t="s">
        <v>263</v>
      </c>
      <c r="AV254" s="26" t="s">
        <v>906</v>
      </c>
      <c r="AW254" s="28"/>
      <c r="AX254" s="28"/>
      <c r="AY254" s="28"/>
    </row>
    <row r="255" ht="15.75" customHeight="1">
      <c r="A255" s="26" t="s">
        <v>2671</v>
      </c>
      <c r="B255" s="26" t="s">
        <v>2672</v>
      </c>
      <c r="C255" s="28" t="s">
        <v>2673</v>
      </c>
      <c r="D255" s="28" t="s">
        <v>2674</v>
      </c>
      <c r="E255" s="28" t="s">
        <v>2675</v>
      </c>
      <c r="F255" s="26" t="s">
        <v>127</v>
      </c>
      <c r="G255" s="28"/>
      <c r="H255" s="26" t="s">
        <v>1958</v>
      </c>
      <c r="I255" s="26" t="s">
        <v>1959</v>
      </c>
      <c r="J255" s="26" t="s">
        <v>2672</v>
      </c>
      <c r="K255" s="26">
        <v>5.000695265E9</v>
      </c>
      <c r="L255" s="28" t="s">
        <v>2676</v>
      </c>
      <c r="M255" s="28" t="s">
        <v>2473</v>
      </c>
      <c r="N255" s="28" t="s">
        <v>1931</v>
      </c>
      <c r="O255" s="41" t="s">
        <v>738</v>
      </c>
      <c r="P255" s="26" t="s">
        <v>599</v>
      </c>
      <c r="Q255" s="28" t="s">
        <v>2677</v>
      </c>
      <c r="R255" s="28" t="s">
        <v>2678</v>
      </c>
      <c r="S255" s="28" t="s">
        <v>156</v>
      </c>
      <c r="T255" s="28" t="s">
        <v>2679</v>
      </c>
      <c r="U255" s="28" t="s">
        <v>2680</v>
      </c>
      <c r="V255" s="26" t="s">
        <v>261</v>
      </c>
      <c r="W255" s="26" t="s">
        <v>141</v>
      </c>
      <c r="X255" s="26" t="s">
        <v>141</v>
      </c>
      <c r="Y255" s="28">
        <v>2000.0</v>
      </c>
      <c r="Z255" s="28">
        <v>23.0</v>
      </c>
      <c r="AA255" s="26">
        <v>2020.0</v>
      </c>
      <c r="AB255" s="30">
        <v>1700.0</v>
      </c>
      <c r="AC255" s="31">
        <v>1700.0</v>
      </c>
      <c r="AD255" s="31" t="s">
        <v>127</v>
      </c>
      <c r="AE255" s="31" t="s">
        <v>127</v>
      </c>
      <c r="AF255" s="31">
        <v>2000.0</v>
      </c>
      <c r="AG255" s="30">
        <v>2000.0</v>
      </c>
      <c r="AH255" s="30" t="s">
        <v>127</v>
      </c>
      <c r="AI255" s="31" t="s">
        <v>127</v>
      </c>
      <c r="AJ255" s="31" t="s">
        <v>141</v>
      </c>
      <c r="AK255" s="31" t="s">
        <v>141</v>
      </c>
      <c r="AL255" s="31" t="s">
        <v>141</v>
      </c>
      <c r="AM255" s="26" t="s">
        <v>140</v>
      </c>
      <c r="AN255" s="28" t="s">
        <v>2681</v>
      </c>
      <c r="AO255" s="26" t="s">
        <v>141</v>
      </c>
      <c r="AP255" s="31">
        <v>2586.0</v>
      </c>
      <c r="AQ255" s="26" t="s">
        <v>141</v>
      </c>
      <c r="AR255" s="26" t="s">
        <v>141</v>
      </c>
      <c r="AS255" s="26" t="s">
        <v>127</v>
      </c>
      <c r="AT255" s="26" t="s">
        <v>161</v>
      </c>
      <c r="AU255" s="32" t="s">
        <v>263</v>
      </c>
      <c r="AV255" s="26" t="s">
        <v>2146</v>
      </c>
      <c r="AW255" s="28"/>
      <c r="AX255" s="28"/>
      <c r="AY255" s="28"/>
    </row>
    <row r="256" ht="15.75" customHeight="1">
      <c r="A256" s="26" t="s">
        <v>2682</v>
      </c>
      <c r="B256" s="26" t="s">
        <v>2683</v>
      </c>
      <c r="C256" s="28" t="s">
        <v>2684</v>
      </c>
      <c r="D256" s="28"/>
      <c r="E256" s="28"/>
      <c r="F256" s="26" t="s">
        <v>173</v>
      </c>
      <c r="G256" s="26" t="s">
        <v>2685</v>
      </c>
      <c r="H256" s="26" t="s">
        <v>2686</v>
      </c>
      <c r="I256" s="26" t="s">
        <v>2687</v>
      </c>
      <c r="J256" s="26" t="s">
        <v>2683</v>
      </c>
      <c r="K256" s="26" t="s">
        <v>2688</v>
      </c>
      <c r="L256" s="28" t="s">
        <v>2689</v>
      </c>
      <c r="M256" s="28" t="s">
        <v>2473</v>
      </c>
      <c r="N256" s="28" t="s">
        <v>1931</v>
      </c>
      <c r="O256" s="41" t="s">
        <v>738</v>
      </c>
      <c r="P256" s="26" t="s">
        <v>599</v>
      </c>
      <c r="Q256" s="28" t="s">
        <v>2690</v>
      </c>
      <c r="R256" s="28" t="s">
        <v>2691</v>
      </c>
      <c r="S256" s="28" t="s">
        <v>156</v>
      </c>
      <c r="T256" s="28" t="s">
        <v>2692</v>
      </c>
      <c r="U256" s="28" t="s">
        <v>2693</v>
      </c>
      <c r="V256" s="28" t="s">
        <v>158</v>
      </c>
      <c r="W256" s="26" t="s">
        <v>141</v>
      </c>
      <c r="X256" s="26" t="s">
        <v>141</v>
      </c>
      <c r="Y256" s="28">
        <v>2003.0</v>
      </c>
      <c r="Z256" s="28">
        <v>20.0</v>
      </c>
      <c r="AA256" s="26">
        <v>2022.0</v>
      </c>
      <c r="AB256" s="30">
        <v>3000.0</v>
      </c>
      <c r="AC256" s="30">
        <v>3000.0</v>
      </c>
      <c r="AD256" s="31" t="s">
        <v>127</v>
      </c>
      <c r="AE256" s="31" t="s">
        <v>127</v>
      </c>
      <c r="AF256" s="31">
        <v>2800.0</v>
      </c>
      <c r="AG256" s="30">
        <v>2800.0</v>
      </c>
      <c r="AH256" s="30" t="s">
        <v>127</v>
      </c>
      <c r="AI256" s="31" t="s">
        <v>127</v>
      </c>
      <c r="AJ256" s="31" t="s">
        <v>141</v>
      </c>
      <c r="AK256" s="31" t="s">
        <v>141</v>
      </c>
      <c r="AL256" s="31" t="s">
        <v>141</v>
      </c>
      <c r="AM256" s="26" t="s">
        <v>140</v>
      </c>
      <c r="AN256" s="28" t="s">
        <v>2694</v>
      </c>
      <c r="AO256" s="26" t="s">
        <v>1966</v>
      </c>
      <c r="AP256" s="31">
        <v>2358.0</v>
      </c>
      <c r="AQ256" s="26" t="s">
        <v>141</v>
      </c>
      <c r="AR256" s="26" t="s">
        <v>141</v>
      </c>
      <c r="AS256" s="26" t="s">
        <v>127</v>
      </c>
      <c r="AT256" s="26" t="s">
        <v>161</v>
      </c>
      <c r="AU256" s="32" t="s">
        <v>263</v>
      </c>
      <c r="AV256" s="26" t="s">
        <v>2695</v>
      </c>
      <c r="AW256" s="28"/>
      <c r="AX256" s="28"/>
      <c r="AY256" s="28"/>
    </row>
    <row r="257" ht="15.75" customHeight="1">
      <c r="A257" s="26" t="s">
        <v>2696</v>
      </c>
      <c r="B257" s="26" t="s">
        <v>2697</v>
      </c>
      <c r="C257" s="28" t="s">
        <v>2698</v>
      </c>
      <c r="D257" s="28"/>
      <c r="E257" s="28"/>
      <c r="F257" s="26" t="s">
        <v>173</v>
      </c>
      <c r="G257" s="28" t="s">
        <v>2699</v>
      </c>
      <c r="H257" s="26" t="s">
        <v>2700</v>
      </c>
      <c r="I257" s="26" t="s">
        <v>2701</v>
      </c>
      <c r="J257" s="26" t="s">
        <v>2697</v>
      </c>
      <c r="K257" s="26">
        <v>5.000563133E9</v>
      </c>
      <c r="L257" s="28" t="s">
        <v>2702</v>
      </c>
      <c r="M257" s="28" t="s">
        <v>2473</v>
      </c>
      <c r="N257" s="28" t="s">
        <v>1931</v>
      </c>
      <c r="O257" s="41" t="s">
        <v>738</v>
      </c>
      <c r="P257" s="26" t="s">
        <v>599</v>
      </c>
      <c r="Q257" s="28" t="s">
        <v>2703</v>
      </c>
      <c r="R257" s="28" t="s">
        <v>2704</v>
      </c>
      <c r="S257" s="28" t="s">
        <v>156</v>
      </c>
      <c r="T257" s="28" t="s">
        <v>2705</v>
      </c>
      <c r="U257" s="28" t="s">
        <v>2706</v>
      </c>
      <c r="V257" s="28" t="s">
        <v>158</v>
      </c>
      <c r="W257" s="26" t="s">
        <v>141</v>
      </c>
      <c r="X257" s="26" t="s">
        <v>141</v>
      </c>
      <c r="Y257" s="28">
        <v>2006.0</v>
      </c>
      <c r="Z257" s="28">
        <v>17.0</v>
      </c>
      <c r="AA257" s="26" t="s">
        <v>127</v>
      </c>
      <c r="AB257" s="30">
        <v>4200.0</v>
      </c>
      <c r="AC257" s="31">
        <v>4200.0</v>
      </c>
      <c r="AD257" s="31" t="s">
        <v>127</v>
      </c>
      <c r="AE257" s="31" t="s">
        <v>127</v>
      </c>
      <c r="AF257" s="31">
        <v>2890.0</v>
      </c>
      <c r="AG257" s="31">
        <v>2890.0</v>
      </c>
      <c r="AH257" s="30" t="s">
        <v>127</v>
      </c>
      <c r="AI257" s="31" t="s">
        <v>127</v>
      </c>
      <c r="AJ257" s="31" t="s">
        <v>141</v>
      </c>
      <c r="AK257" s="31" t="s">
        <v>141</v>
      </c>
      <c r="AL257" s="31" t="s">
        <v>141</v>
      </c>
      <c r="AM257" s="26" t="s">
        <v>140</v>
      </c>
      <c r="AN257" s="28" t="s">
        <v>2707</v>
      </c>
      <c r="AO257" s="26" t="s">
        <v>1234</v>
      </c>
      <c r="AP257" s="31">
        <v>520.0</v>
      </c>
      <c r="AQ257" s="26" t="s">
        <v>141</v>
      </c>
      <c r="AR257" s="26" t="s">
        <v>141</v>
      </c>
      <c r="AS257" s="26" t="s">
        <v>127</v>
      </c>
      <c r="AT257" s="26" t="s">
        <v>161</v>
      </c>
      <c r="AU257" s="32" t="s">
        <v>263</v>
      </c>
      <c r="AV257" s="26" t="s">
        <v>2450</v>
      </c>
      <c r="AW257" s="28"/>
      <c r="AX257" s="28"/>
      <c r="AY257" s="28"/>
    </row>
    <row r="258" ht="15.75" customHeight="1">
      <c r="A258" s="26" t="s">
        <v>2708</v>
      </c>
      <c r="B258" s="26" t="s">
        <v>2709</v>
      </c>
      <c r="C258" s="28" t="s">
        <v>2710</v>
      </c>
      <c r="D258" s="28" t="s">
        <v>2711</v>
      </c>
      <c r="E258" s="26" t="s">
        <v>2712</v>
      </c>
      <c r="F258" s="26" t="s">
        <v>127</v>
      </c>
      <c r="G258" s="28"/>
      <c r="H258" s="26" t="s">
        <v>2713</v>
      </c>
      <c r="I258" s="26" t="s">
        <v>2714</v>
      </c>
      <c r="J258" s="26" t="s">
        <v>2709</v>
      </c>
      <c r="K258" s="26" t="s">
        <v>2715</v>
      </c>
      <c r="L258" s="28" t="s">
        <v>2716</v>
      </c>
      <c r="M258" s="28" t="s">
        <v>2473</v>
      </c>
      <c r="N258" s="28" t="s">
        <v>1931</v>
      </c>
      <c r="O258" s="41" t="s">
        <v>738</v>
      </c>
      <c r="P258" s="26" t="s">
        <v>599</v>
      </c>
      <c r="Q258" s="28" t="s">
        <v>2717</v>
      </c>
      <c r="R258" s="28" t="s">
        <v>2718</v>
      </c>
      <c r="S258" s="28" t="s">
        <v>156</v>
      </c>
      <c r="T258" s="28" t="s">
        <v>2719</v>
      </c>
      <c r="U258" s="28" t="s">
        <v>2720</v>
      </c>
      <c r="V258" s="28" t="s">
        <v>158</v>
      </c>
      <c r="W258" s="26" t="s">
        <v>141</v>
      </c>
      <c r="X258" s="26" t="s">
        <v>141</v>
      </c>
      <c r="Y258" s="28">
        <v>2002.0</v>
      </c>
      <c r="Z258" s="28">
        <v>21.0</v>
      </c>
      <c r="AA258" s="26" t="s">
        <v>127</v>
      </c>
      <c r="AB258" s="30">
        <v>4100.0</v>
      </c>
      <c r="AC258" s="31">
        <v>4100.0</v>
      </c>
      <c r="AD258" s="31" t="s">
        <v>127</v>
      </c>
      <c r="AE258" s="31" t="s">
        <v>127</v>
      </c>
      <c r="AF258" s="31">
        <v>3500.0</v>
      </c>
      <c r="AG258" s="31">
        <v>3500.0</v>
      </c>
      <c r="AH258" s="30" t="s">
        <v>127</v>
      </c>
      <c r="AI258" s="31" t="s">
        <v>127</v>
      </c>
      <c r="AJ258" s="31" t="s">
        <v>141</v>
      </c>
      <c r="AK258" s="31" t="s">
        <v>141</v>
      </c>
      <c r="AL258" s="31" t="s">
        <v>141</v>
      </c>
      <c r="AM258" s="26" t="s">
        <v>141</v>
      </c>
      <c r="AN258" s="26" t="s">
        <v>141</v>
      </c>
      <c r="AO258" s="26" t="s">
        <v>141</v>
      </c>
      <c r="AP258" s="31">
        <v>1977.0</v>
      </c>
      <c r="AQ258" s="26" t="s">
        <v>141</v>
      </c>
      <c r="AR258" s="26" t="s">
        <v>141</v>
      </c>
      <c r="AS258" s="26" t="s">
        <v>127</v>
      </c>
      <c r="AT258" s="26" t="s">
        <v>161</v>
      </c>
      <c r="AU258" s="32" t="s">
        <v>263</v>
      </c>
      <c r="AV258" s="26" t="s">
        <v>2721</v>
      </c>
      <c r="AW258" s="28"/>
      <c r="AX258" s="28"/>
      <c r="AY258" s="28"/>
    </row>
    <row r="259" ht="15.75" customHeight="1">
      <c r="A259" s="26" t="s">
        <v>2722</v>
      </c>
      <c r="B259" s="26" t="s">
        <v>2723</v>
      </c>
      <c r="C259" s="28" t="s">
        <v>2710</v>
      </c>
      <c r="D259" s="28" t="s">
        <v>2711</v>
      </c>
      <c r="E259" s="26" t="s">
        <v>2712</v>
      </c>
      <c r="F259" s="26" t="s">
        <v>127</v>
      </c>
      <c r="G259" s="28"/>
      <c r="H259" s="26" t="s">
        <v>2713</v>
      </c>
      <c r="I259" s="26" t="s">
        <v>2714</v>
      </c>
      <c r="J259" s="26" t="s">
        <v>2709</v>
      </c>
      <c r="K259" s="26" t="s">
        <v>2715</v>
      </c>
      <c r="L259" s="28" t="s">
        <v>2716</v>
      </c>
      <c r="M259" s="28" t="s">
        <v>2473</v>
      </c>
      <c r="N259" s="28" t="s">
        <v>1931</v>
      </c>
      <c r="O259" s="41" t="s">
        <v>738</v>
      </c>
      <c r="P259" s="26" t="s">
        <v>599</v>
      </c>
      <c r="Q259" s="28" t="s">
        <v>2717</v>
      </c>
      <c r="R259" s="28" t="s">
        <v>2718</v>
      </c>
      <c r="S259" s="28" t="s">
        <v>156</v>
      </c>
      <c r="T259" s="28" t="s">
        <v>2719</v>
      </c>
      <c r="U259" s="28" t="s">
        <v>2720</v>
      </c>
      <c r="V259" s="26" t="s">
        <v>189</v>
      </c>
      <c r="W259" s="33">
        <v>43497.0</v>
      </c>
      <c r="X259" s="26" t="s">
        <v>141</v>
      </c>
      <c r="Y259" s="26" t="s">
        <v>141</v>
      </c>
      <c r="Z259" s="28" t="s">
        <v>141</v>
      </c>
      <c r="AA259" s="26" t="s">
        <v>127</v>
      </c>
      <c r="AB259" s="30">
        <v>1700.0</v>
      </c>
      <c r="AC259" s="31">
        <v>1700.0</v>
      </c>
      <c r="AD259" s="31" t="s">
        <v>127</v>
      </c>
      <c r="AE259" s="31" t="s">
        <v>127</v>
      </c>
      <c r="AF259" s="31" t="s">
        <v>127</v>
      </c>
      <c r="AG259" s="31" t="s">
        <v>127</v>
      </c>
      <c r="AH259" s="30" t="s">
        <v>127</v>
      </c>
      <c r="AI259" s="31" t="s">
        <v>127</v>
      </c>
      <c r="AJ259" s="31">
        <v>4750.0</v>
      </c>
      <c r="AK259" s="31" t="s">
        <v>141</v>
      </c>
      <c r="AL259" s="31" t="s">
        <v>141</v>
      </c>
      <c r="AM259" s="26" t="s">
        <v>127</v>
      </c>
      <c r="AN259" s="26" t="s">
        <v>127</v>
      </c>
      <c r="AO259" s="26" t="s">
        <v>127</v>
      </c>
      <c r="AP259" s="31" t="s">
        <v>141</v>
      </c>
      <c r="AQ259" s="26" t="s">
        <v>127</v>
      </c>
      <c r="AR259" s="26" t="s">
        <v>127</v>
      </c>
      <c r="AS259" s="26" t="s">
        <v>127</v>
      </c>
      <c r="AT259" s="26" t="s">
        <v>824</v>
      </c>
      <c r="AU259" s="26" t="s">
        <v>27</v>
      </c>
      <c r="AV259" s="26" t="s">
        <v>2724</v>
      </c>
      <c r="AW259" s="28"/>
      <c r="AX259" s="28"/>
      <c r="AY259" s="28"/>
    </row>
    <row r="260" ht="15.75" customHeight="1">
      <c r="A260" s="26" t="s">
        <v>2725</v>
      </c>
      <c r="B260" s="26" t="s">
        <v>2726</v>
      </c>
      <c r="C260" s="28" t="s">
        <v>2727</v>
      </c>
      <c r="D260" s="28"/>
      <c r="E260" s="28"/>
      <c r="F260" s="26" t="s">
        <v>127</v>
      </c>
      <c r="G260" s="28"/>
      <c r="H260" s="26" t="s">
        <v>2728</v>
      </c>
      <c r="I260" s="26" t="s">
        <v>2729</v>
      </c>
      <c r="J260" s="26" t="s">
        <v>2726</v>
      </c>
      <c r="K260" s="26" t="s">
        <v>2730</v>
      </c>
      <c r="L260" s="28" t="s">
        <v>2731</v>
      </c>
      <c r="M260" s="28" t="s">
        <v>2473</v>
      </c>
      <c r="N260" s="28" t="s">
        <v>1931</v>
      </c>
      <c r="O260" s="41" t="s">
        <v>738</v>
      </c>
      <c r="P260" s="26" t="s">
        <v>599</v>
      </c>
      <c r="Q260" s="28" t="s">
        <v>2732</v>
      </c>
      <c r="R260" s="28" t="s">
        <v>2733</v>
      </c>
      <c r="S260" s="28" t="s">
        <v>156</v>
      </c>
      <c r="T260" s="28" t="s">
        <v>2734</v>
      </c>
      <c r="U260" s="28" t="s">
        <v>2735</v>
      </c>
      <c r="V260" s="26" t="s">
        <v>261</v>
      </c>
      <c r="W260" s="26" t="s">
        <v>141</v>
      </c>
      <c r="X260" s="26" t="s">
        <v>141</v>
      </c>
      <c r="Y260" s="28">
        <v>2002.0</v>
      </c>
      <c r="Z260" s="28">
        <v>21.0</v>
      </c>
      <c r="AA260" s="26">
        <v>2021.0</v>
      </c>
      <c r="AB260" s="30">
        <v>3000.0</v>
      </c>
      <c r="AC260" s="30">
        <v>3000.0</v>
      </c>
      <c r="AD260" s="31" t="s">
        <v>127</v>
      </c>
      <c r="AE260" s="31" t="s">
        <v>127</v>
      </c>
      <c r="AF260" s="31">
        <v>1379.6399999999999</v>
      </c>
      <c r="AG260" s="31">
        <f>(0.954*630-227)+(0.954*1080-227)+(0.954*450-227)</f>
        <v>1379.64</v>
      </c>
      <c r="AH260" s="30" t="s">
        <v>141</v>
      </c>
      <c r="AI260" s="31" t="s">
        <v>127</v>
      </c>
      <c r="AJ260" s="31" t="s">
        <v>141</v>
      </c>
      <c r="AK260" s="31" t="s">
        <v>141</v>
      </c>
      <c r="AL260" s="31" t="s">
        <v>141</v>
      </c>
      <c r="AM260" s="26" t="s">
        <v>140</v>
      </c>
      <c r="AN260" s="28" t="s">
        <v>2736</v>
      </c>
      <c r="AO260" s="26" t="s">
        <v>141</v>
      </c>
      <c r="AP260" s="31">
        <v>1822.0</v>
      </c>
      <c r="AQ260" s="26" t="s">
        <v>327</v>
      </c>
      <c r="AR260" s="26" t="s">
        <v>127</v>
      </c>
      <c r="AS260" s="26" t="s">
        <v>127</v>
      </c>
      <c r="AT260" s="26" t="s">
        <v>161</v>
      </c>
      <c r="AU260" s="32" t="s">
        <v>263</v>
      </c>
      <c r="AV260" s="26" t="s">
        <v>2195</v>
      </c>
      <c r="AW260" s="28"/>
      <c r="AX260" s="28"/>
      <c r="AY260" s="28"/>
    </row>
    <row r="261" ht="15.75" customHeight="1">
      <c r="A261" s="32" t="s">
        <v>2737</v>
      </c>
      <c r="B261" s="26" t="s">
        <v>2738</v>
      </c>
      <c r="C261" s="28" t="s">
        <v>2739</v>
      </c>
      <c r="D261" s="28" t="s">
        <v>2740</v>
      </c>
      <c r="E261" s="28" t="s">
        <v>2741</v>
      </c>
      <c r="F261" s="26" t="s">
        <v>127</v>
      </c>
      <c r="G261" s="28"/>
      <c r="H261" s="26" t="s">
        <v>2742</v>
      </c>
      <c r="I261" s="26" t="s">
        <v>2743</v>
      </c>
      <c r="J261" s="26" t="s">
        <v>2738</v>
      </c>
      <c r="K261" s="26" t="s">
        <v>2744</v>
      </c>
      <c r="L261" s="28" t="s">
        <v>2745</v>
      </c>
      <c r="M261" s="28" t="s">
        <v>2473</v>
      </c>
      <c r="N261" s="28" t="s">
        <v>1931</v>
      </c>
      <c r="O261" s="41" t="s">
        <v>738</v>
      </c>
      <c r="P261" s="26" t="s">
        <v>599</v>
      </c>
      <c r="Q261" s="26" t="s">
        <v>2746</v>
      </c>
      <c r="R261" s="28" t="s">
        <v>2747</v>
      </c>
      <c r="S261" s="28" t="s">
        <v>156</v>
      </c>
      <c r="T261" s="26" t="s">
        <v>2748</v>
      </c>
      <c r="U261" s="28" t="s">
        <v>2749</v>
      </c>
      <c r="V261" s="26" t="s">
        <v>261</v>
      </c>
      <c r="W261" s="26" t="s">
        <v>141</v>
      </c>
      <c r="X261" s="26" t="s">
        <v>141</v>
      </c>
      <c r="Y261" s="26">
        <v>2001.0</v>
      </c>
      <c r="Z261" s="28">
        <v>22.0</v>
      </c>
      <c r="AA261" s="26">
        <v>2019.0</v>
      </c>
      <c r="AB261" s="30">
        <v>2550.0</v>
      </c>
      <c r="AC261" s="31">
        <v>2550.0</v>
      </c>
      <c r="AD261" s="31" t="s">
        <v>127</v>
      </c>
      <c r="AE261" s="31" t="s">
        <v>127</v>
      </c>
      <c r="AF261" s="31">
        <v>1660.0</v>
      </c>
      <c r="AG261" s="31">
        <v>1660.0</v>
      </c>
      <c r="AH261" s="30" t="s">
        <v>141</v>
      </c>
      <c r="AI261" s="31" t="s">
        <v>127</v>
      </c>
      <c r="AJ261" s="31" t="s">
        <v>141</v>
      </c>
      <c r="AK261" s="31" t="s">
        <v>141</v>
      </c>
      <c r="AL261" s="31" t="s">
        <v>141</v>
      </c>
      <c r="AM261" s="26" t="s">
        <v>140</v>
      </c>
      <c r="AN261" s="28" t="s">
        <v>2736</v>
      </c>
      <c r="AO261" s="26" t="s">
        <v>141</v>
      </c>
      <c r="AP261" s="31">
        <v>27.0</v>
      </c>
      <c r="AQ261" s="26" t="s">
        <v>141</v>
      </c>
      <c r="AR261" s="26" t="s">
        <v>141</v>
      </c>
      <c r="AS261" s="26" t="s">
        <v>127</v>
      </c>
      <c r="AT261" s="26" t="s">
        <v>161</v>
      </c>
      <c r="AU261" s="32" t="s">
        <v>263</v>
      </c>
      <c r="AV261" s="26" t="s">
        <v>2750</v>
      </c>
      <c r="AW261" s="28"/>
      <c r="AX261" s="28"/>
      <c r="AY261" s="28"/>
    </row>
    <row r="262" ht="15.75" customHeight="1">
      <c r="A262" s="26" t="s">
        <v>2751</v>
      </c>
      <c r="B262" s="26" t="s">
        <v>2752</v>
      </c>
      <c r="C262" s="26" t="s">
        <v>2739</v>
      </c>
      <c r="D262" s="28" t="s">
        <v>2740</v>
      </c>
      <c r="E262" s="28" t="s">
        <v>2741</v>
      </c>
      <c r="F262" s="26" t="s">
        <v>127</v>
      </c>
      <c r="G262" s="28"/>
      <c r="H262" s="26" t="s">
        <v>2742</v>
      </c>
      <c r="I262" s="26" t="s">
        <v>2743</v>
      </c>
      <c r="J262" s="26" t="s">
        <v>2738</v>
      </c>
      <c r="K262" s="26" t="s">
        <v>2744</v>
      </c>
      <c r="L262" s="28" t="s">
        <v>2745</v>
      </c>
      <c r="M262" s="28" t="s">
        <v>2473</v>
      </c>
      <c r="N262" s="28" t="s">
        <v>1931</v>
      </c>
      <c r="O262" s="41" t="s">
        <v>738</v>
      </c>
      <c r="P262" s="26" t="s">
        <v>599</v>
      </c>
      <c r="Q262" s="26" t="s">
        <v>2746</v>
      </c>
      <c r="R262" s="28" t="s">
        <v>2747</v>
      </c>
      <c r="S262" s="28" t="s">
        <v>156</v>
      </c>
      <c r="T262" s="26" t="s">
        <v>2748</v>
      </c>
      <c r="U262" s="28" t="s">
        <v>2749</v>
      </c>
      <c r="V262" s="26" t="s">
        <v>189</v>
      </c>
      <c r="W262" s="34">
        <v>44593.0</v>
      </c>
      <c r="X262" s="26" t="s">
        <v>141</v>
      </c>
      <c r="Y262" s="26" t="s">
        <v>141</v>
      </c>
      <c r="Z262" s="28" t="s">
        <v>141</v>
      </c>
      <c r="AA262" s="26" t="s">
        <v>127</v>
      </c>
      <c r="AB262" s="30">
        <v>825.0</v>
      </c>
      <c r="AC262" s="31" t="s">
        <v>127</v>
      </c>
      <c r="AD262" s="31">
        <v>825.0</v>
      </c>
      <c r="AE262" s="31" t="s">
        <v>127</v>
      </c>
      <c r="AF262" s="31" t="s">
        <v>141</v>
      </c>
      <c r="AG262" s="31" t="s">
        <v>127</v>
      </c>
      <c r="AH262" s="30" t="s">
        <v>141</v>
      </c>
      <c r="AI262" s="31" t="s">
        <v>127</v>
      </c>
      <c r="AJ262" s="31" t="s">
        <v>141</v>
      </c>
      <c r="AK262" s="31" t="s">
        <v>141</v>
      </c>
      <c r="AL262" s="31" t="s">
        <v>141</v>
      </c>
      <c r="AM262" s="26" t="s">
        <v>127</v>
      </c>
      <c r="AN262" s="26" t="s">
        <v>127</v>
      </c>
      <c r="AO262" s="26" t="s">
        <v>127</v>
      </c>
      <c r="AP262" s="31" t="s">
        <v>141</v>
      </c>
      <c r="AQ262" s="26" t="s">
        <v>127</v>
      </c>
      <c r="AR262" s="26" t="s">
        <v>127</v>
      </c>
      <c r="AS262" s="26" t="s">
        <v>127</v>
      </c>
      <c r="AT262" s="26" t="s">
        <v>142</v>
      </c>
      <c r="AU262" s="26" t="s">
        <v>31</v>
      </c>
      <c r="AV262" s="26" t="s">
        <v>2753</v>
      </c>
      <c r="AW262" s="28"/>
      <c r="AX262" s="28"/>
      <c r="AY262" s="28"/>
    </row>
    <row r="263" ht="15.75" customHeight="1">
      <c r="A263" s="26" t="s">
        <v>2754</v>
      </c>
      <c r="B263" s="26" t="s">
        <v>2755</v>
      </c>
      <c r="C263" s="28" t="s">
        <v>2756</v>
      </c>
      <c r="D263" s="28" t="s">
        <v>2757</v>
      </c>
      <c r="E263" s="28" t="s">
        <v>2758</v>
      </c>
      <c r="F263" s="26" t="s">
        <v>127</v>
      </c>
      <c r="G263" s="28"/>
      <c r="H263" s="26" t="s">
        <v>2759</v>
      </c>
      <c r="I263" s="26" t="s">
        <v>2760</v>
      </c>
      <c r="J263" s="26" t="s">
        <v>2755</v>
      </c>
      <c r="K263" s="26" t="s">
        <v>2761</v>
      </c>
      <c r="L263" s="28" t="s">
        <v>2762</v>
      </c>
      <c r="M263" s="28" t="s">
        <v>2473</v>
      </c>
      <c r="N263" s="28" t="s">
        <v>1931</v>
      </c>
      <c r="O263" s="41" t="s">
        <v>738</v>
      </c>
      <c r="P263" s="26" t="s">
        <v>599</v>
      </c>
      <c r="Q263" s="28" t="s">
        <v>2763</v>
      </c>
      <c r="R263" s="28" t="s">
        <v>2764</v>
      </c>
      <c r="S263" s="28" t="s">
        <v>156</v>
      </c>
      <c r="T263" s="28" t="s">
        <v>2765</v>
      </c>
      <c r="U263" s="28" t="s">
        <v>2766</v>
      </c>
      <c r="V263" s="26" t="s">
        <v>261</v>
      </c>
      <c r="W263" s="26" t="s">
        <v>141</v>
      </c>
      <c r="X263" s="26" t="s">
        <v>141</v>
      </c>
      <c r="Y263" s="28">
        <v>2009.0</v>
      </c>
      <c r="Z263" s="28">
        <v>14.0</v>
      </c>
      <c r="AA263" s="26">
        <v>2021.0</v>
      </c>
      <c r="AB263" s="30">
        <v>2400.0</v>
      </c>
      <c r="AC263" s="30">
        <v>2400.0</v>
      </c>
      <c r="AD263" s="31" t="s">
        <v>127</v>
      </c>
      <c r="AE263" s="31" t="s">
        <v>127</v>
      </c>
      <c r="AF263" s="31">
        <v>2590.0</v>
      </c>
      <c r="AG263" s="30">
        <v>2590.0</v>
      </c>
      <c r="AH263" s="30" t="s">
        <v>127</v>
      </c>
      <c r="AI263" s="31" t="s">
        <v>127</v>
      </c>
      <c r="AJ263" s="31" t="s">
        <v>141</v>
      </c>
      <c r="AK263" s="31" t="s">
        <v>141</v>
      </c>
      <c r="AL263" s="31" t="s">
        <v>141</v>
      </c>
      <c r="AM263" s="26" t="s">
        <v>159</v>
      </c>
      <c r="AN263" s="28" t="s">
        <v>2767</v>
      </c>
      <c r="AO263" s="26" t="s">
        <v>141</v>
      </c>
      <c r="AP263" s="31">
        <v>3600.0</v>
      </c>
      <c r="AQ263" s="26" t="s">
        <v>141</v>
      </c>
      <c r="AR263" s="26" t="s">
        <v>141</v>
      </c>
      <c r="AS263" s="26" t="s">
        <v>127</v>
      </c>
      <c r="AT263" s="26" t="s">
        <v>161</v>
      </c>
      <c r="AU263" s="32" t="s">
        <v>263</v>
      </c>
      <c r="AV263" s="26" t="s">
        <v>1305</v>
      </c>
      <c r="AW263" s="28"/>
      <c r="AX263" s="28"/>
      <c r="AY263" s="28"/>
    </row>
    <row r="264" ht="15.75" customHeight="1">
      <c r="A264" s="26" t="s">
        <v>2768</v>
      </c>
      <c r="B264" s="26" t="s">
        <v>2769</v>
      </c>
      <c r="C264" s="26" t="s">
        <v>2770</v>
      </c>
      <c r="D264" s="28" t="s">
        <v>2769</v>
      </c>
      <c r="E264" s="26" t="s">
        <v>2771</v>
      </c>
      <c r="F264" s="26" t="s">
        <v>127</v>
      </c>
      <c r="G264" s="28"/>
      <c r="H264" s="26" t="s">
        <v>2772</v>
      </c>
      <c r="I264" s="26" t="s">
        <v>2773</v>
      </c>
      <c r="J264" s="26" t="s">
        <v>2769</v>
      </c>
      <c r="K264" s="26" t="s">
        <v>2774</v>
      </c>
      <c r="L264" s="28" t="s">
        <v>2775</v>
      </c>
      <c r="M264" s="28" t="s">
        <v>2473</v>
      </c>
      <c r="N264" s="28" t="s">
        <v>1931</v>
      </c>
      <c r="O264" s="41" t="s">
        <v>738</v>
      </c>
      <c r="P264" s="26" t="s">
        <v>599</v>
      </c>
      <c r="Q264" s="28" t="s">
        <v>2776</v>
      </c>
      <c r="R264" s="28" t="s">
        <v>2777</v>
      </c>
      <c r="S264" s="28" t="s">
        <v>156</v>
      </c>
      <c r="T264" s="28" t="s">
        <v>2778</v>
      </c>
      <c r="U264" s="28" t="s">
        <v>2779</v>
      </c>
      <c r="V264" s="28" t="s">
        <v>158</v>
      </c>
      <c r="W264" s="26" t="s">
        <v>141</v>
      </c>
      <c r="X264" s="26" t="s">
        <v>141</v>
      </c>
      <c r="Y264" s="28">
        <v>2002.0</v>
      </c>
      <c r="Z264" s="28">
        <v>21.0</v>
      </c>
      <c r="AA264" s="26" t="s">
        <v>127</v>
      </c>
      <c r="AB264" s="30">
        <v>7500.0</v>
      </c>
      <c r="AC264" s="30">
        <v>7500.0</v>
      </c>
      <c r="AD264" s="31" t="s">
        <v>127</v>
      </c>
      <c r="AE264" s="31" t="s">
        <v>127</v>
      </c>
      <c r="AF264" s="31">
        <v>3539.5999999999995</v>
      </c>
      <c r="AG264" s="31">
        <f>(0.954*580-227)+4*(0.954*1080-227)</f>
        <v>3539.6</v>
      </c>
      <c r="AH264" s="30" t="s">
        <v>127</v>
      </c>
      <c r="AI264" s="31" t="s">
        <v>127</v>
      </c>
      <c r="AJ264" s="31" t="s">
        <v>141</v>
      </c>
      <c r="AK264" s="31" t="s">
        <v>141</v>
      </c>
      <c r="AL264" s="31" t="s">
        <v>141</v>
      </c>
      <c r="AM264" s="26" t="s">
        <v>140</v>
      </c>
      <c r="AN264" s="28" t="s">
        <v>2780</v>
      </c>
      <c r="AO264" s="26" t="s">
        <v>141</v>
      </c>
      <c r="AP264" s="31">
        <v>8226.0</v>
      </c>
      <c r="AQ264" s="26" t="s">
        <v>141</v>
      </c>
      <c r="AR264" s="26" t="s">
        <v>141</v>
      </c>
      <c r="AS264" s="26" t="s">
        <v>127</v>
      </c>
      <c r="AT264" s="26" t="s">
        <v>161</v>
      </c>
      <c r="AU264" s="32" t="s">
        <v>263</v>
      </c>
      <c r="AV264" s="26" t="s">
        <v>2781</v>
      </c>
      <c r="AW264" s="28"/>
      <c r="AX264" s="28"/>
      <c r="AY264" s="28"/>
    </row>
    <row r="265" ht="15.75" customHeight="1">
      <c r="A265" s="26" t="s">
        <v>2782</v>
      </c>
      <c r="B265" s="26" t="s">
        <v>2783</v>
      </c>
      <c r="C265" s="26" t="s">
        <v>2770</v>
      </c>
      <c r="D265" s="28" t="s">
        <v>2769</v>
      </c>
      <c r="E265" s="26" t="s">
        <v>2771</v>
      </c>
      <c r="F265" s="26" t="s">
        <v>127</v>
      </c>
      <c r="G265" s="28"/>
      <c r="H265" s="26" t="s">
        <v>2772</v>
      </c>
      <c r="I265" s="26" t="s">
        <v>2773</v>
      </c>
      <c r="J265" s="26" t="s">
        <v>2769</v>
      </c>
      <c r="K265" s="26" t="s">
        <v>2774</v>
      </c>
      <c r="L265" s="28" t="s">
        <v>2775</v>
      </c>
      <c r="M265" s="28" t="s">
        <v>2473</v>
      </c>
      <c r="N265" s="28" t="s">
        <v>1931</v>
      </c>
      <c r="O265" s="41" t="s">
        <v>738</v>
      </c>
      <c r="P265" s="26" t="s">
        <v>599</v>
      </c>
      <c r="Q265" s="28" t="s">
        <v>2776</v>
      </c>
      <c r="R265" s="28" t="s">
        <v>2777</v>
      </c>
      <c r="S265" s="28" t="s">
        <v>156</v>
      </c>
      <c r="T265" s="28" t="s">
        <v>2778</v>
      </c>
      <c r="U265" s="28" t="s">
        <v>2779</v>
      </c>
      <c r="V265" s="26" t="s">
        <v>189</v>
      </c>
      <c r="W265" s="34">
        <v>44593.0</v>
      </c>
      <c r="X265" s="26" t="s">
        <v>141</v>
      </c>
      <c r="Y265" s="26" t="s">
        <v>141</v>
      </c>
      <c r="Z265" s="28" t="s">
        <v>141</v>
      </c>
      <c r="AA265" s="26" t="s">
        <v>127</v>
      </c>
      <c r="AB265" s="30">
        <v>2300.0</v>
      </c>
      <c r="AC265" s="31">
        <v>2300.0</v>
      </c>
      <c r="AD265" s="31" t="s">
        <v>127</v>
      </c>
      <c r="AE265" s="31" t="s">
        <v>127</v>
      </c>
      <c r="AF265" s="31">
        <v>2300.0</v>
      </c>
      <c r="AG265" s="31">
        <v>2300.0</v>
      </c>
      <c r="AH265" s="30" t="s">
        <v>127</v>
      </c>
      <c r="AI265" s="31" t="s">
        <v>127</v>
      </c>
      <c r="AJ265" s="31" t="s">
        <v>141</v>
      </c>
      <c r="AK265" s="31" t="s">
        <v>141</v>
      </c>
      <c r="AL265" s="31" t="s">
        <v>141</v>
      </c>
      <c r="AM265" s="26" t="s">
        <v>127</v>
      </c>
      <c r="AN265" s="26" t="s">
        <v>127</v>
      </c>
      <c r="AO265" s="26" t="s">
        <v>127</v>
      </c>
      <c r="AP265" s="31" t="s">
        <v>141</v>
      </c>
      <c r="AQ265" s="26" t="s">
        <v>127</v>
      </c>
      <c r="AR265" s="26" t="s">
        <v>127</v>
      </c>
      <c r="AS265" s="26" t="s">
        <v>127</v>
      </c>
      <c r="AT265" s="26" t="s">
        <v>161</v>
      </c>
      <c r="AU265" s="32" t="s">
        <v>263</v>
      </c>
      <c r="AV265" s="26" t="s">
        <v>1096</v>
      </c>
      <c r="AW265" s="28"/>
      <c r="AX265" s="28"/>
      <c r="AY265" s="28"/>
    </row>
    <row r="266" ht="15.75" customHeight="1">
      <c r="A266" s="26" t="s">
        <v>2784</v>
      </c>
      <c r="B266" s="26" t="s">
        <v>2785</v>
      </c>
      <c r="C266" s="28" t="s">
        <v>2786</v>
      </c>
      <c r="D266" s="28"/>
      <c r="E266" s="28"/>
      <c r="F266" s="26" t="s">
        <v>127</v>
      </c>
      <c r="G266" s="28"/>
      <c r="H266" s="26" t="s">
        <v>2787</v>
      </c>
      <c r="I266" s="26" t="s">
        <v>2788</v>
      </c>
      <c r="J266" s="26" t="s">
        <v>2785</v>
      </c>
      <c r="K266" s="26" t="s">
        <v>2789</v>
      </c>
      <c r="L266" s="28" t="s">
        <v>2790</v>
      </c>
      <c r="M266" s="28" t="s">
        <v>2473</v>
      </c>
      <c r="N266" s="28" t="s">
        <v>1931</v>
      </c>
      <c r="O266" s="41" t="s">
        <v>738</v>
      </c>
      <c r="P266" s="26" t="s">
        <v>599</v>
      </c>
      <c r="Q266" s="28" t="s">
        <v>2791</v>
      </c>
      <c r="R266" s="28" t="s">
        <v>2792</v>
      </c>
      <c r="S266" s="28" t="s">
        <v>156</v>
      </c>
      <c r="T266" s="28" t="s">
        <v>2793</v>
      </c>
      <c r="U266" s="28" t="s">
        <v>2794</v>
      </c>
      <c r="V266" s="26" t="s">
        <v>261</v>
      </c>
      <c r="W266" s="26" t="s">
        <v>141</v>
      </c>
      <c r="X266" s="26" t="s">
        <v>141</v>
      </c>
      <c r="Y266" s="28">
        <v>2002.0</v>
      </c>
      <c r="Z266" s="28">
        <v>21.0</v>
      </c>
      <c r="AA266" s="26">
        <v>2021.0</v>
      </c>
      <c r="AB266" s="30">
        <v>1800.0</v>
      </c>
      <c r="AC266" s="31">
        <v>1800.0</v>
      </c>
      <c r="AD266" s="31" t="s">
        <v>127</v>
      </c>
      <c r="AE266" s="31" t="s">
        <v>127</v>
      </c>
      <c r="AF266" s="31">
        <v>1280.32</v>
      </c>
      <c r="AG266" s="31">
        <f>(0.954*1580-227)</f>
        <v>1280.32</v>
      </c>
      <c r="AH266" s="30" t="s">
        <v>141</v>
      </c>
      <c r="AI266" s="31" t="s">
        <v>127</v>
      </c>
      <c r="AJ266" s="31" t="s">
        <v>141</v>
      </c>
      <c r="AK266" s="31" t="s">
        <v>141</v>
      </c>
      <c r="AL266" s="31" t="s">
        <v>141</v>
      </c>
      <c r="AM266" s="26" t="s">
        <v>141</v>
      </c>
      <c r="AN266" s="26" t="s">
        <v>141</v>
      </c>
      <c r="AO266" s="26" t="s">
        <v>141</v>
      </c>
      <c r="AP266" s="31">
        <v>18.0</v>
      </c>
      <c r="AQ266" s="26" t="s">
        <v>141</v>
      </c>
      <c r="AR266" s="26" t="s">
        <v>141</v>
      </c>
      <c r="AS266" s="26" t="s">
        <v>127</v>
      </c>
      <c r="AT266" s="26" t="s">
        <v>161</v>
      </c>
      <c r="AU266" s="32" t="s">
        <v>263</v>
      </c>
      <c r="AV266" s="26" t="s">
        <v>1048</v>
      </c>
      <c r="AW266" s="28"/>
      <c r="AX266" s="28"/>
      <c r="AY266" s="28"/>
    </row>
    <row r="267" ht="15.75" customHeight="1">
      <c r="A267" s="26" t="s">
        <v>2795</v>
      </c>
      <c r="B267" s="26" t="s">
        <v>2796</v>
      </c>
      <c r="C267" s="28" t="s">
        <v>2797</v>
      </c>
      <c r="D267" s="28" t="s">
        <v>2798</v>
      </c>
      <c r="E267" s="28" t="s">
        <v>2799</v>
      </c>
      <c r="F267" s="26" t="s">
        <v>127</v>
      </c>
      <c r="G267" s="28"/>
      <c r="H267" s="26" t="s">
        <v>2800</v>
      </c>
      <c r="I267" s="26" t="s">
        <v>2801</v>
      </c>
      <c r="J267" s="26" t="s">
        <v>2796</v>
      </c>
      <c r="K267" s="26" t="s">
        <v>2802</v>
      </c>
      <c r="L267" s="28" t="s">
        <v>2803</v>
      </c>
      <c r="M267" s="28" t="s">
        <v>2473</v>
      </c>
      <c r="N267" s="28" t="s">
        <v>1931</v>
      </c>
      <c r="O267" s="41" t="s">
        <v>738</v>
      </c>
      <c r="P267" s="26" t="s">
        <v>599</v>
      </c>
      <c r="Q267" s="28" t="s">
        <v>2804</v>
      </c>
      <c r="R267" s="28" t="s">
        <v>2805</v>
      </c>
      <c r="S267" s="28" t="s">
        <v>156</v>
      </c>
      <c r="T267" s="28" t="s">
        <v>2806</v>
      </c>
      <c r="U267" s="28" t="s">
        <v>2807</v>
      </c>
      <c r="V267" s="26" t="s">
        <v>261</v>
      </c>
      <c r="W267" s="26" t="s">
        <v>141</v>
      </c>
      <c r="X267" s="26" t="s">
        <v>141</v>
      </c>
      <c r="Y267" s="28">
        <v>2006.0</v>
      </c>
      <c r="Z267" s="28">
        <v>17.0</v>
      </c>
      <c r="AA267" s="26">
        <v>2022.0</v>
      </c>
      <c r="AB267" s="30">
        <v>4000.0</v>
      </c>
      <c r="AC267" s="31">
        <v>4000.0</v>
      </c>
      <c r="AD267" s="31" t="s">
        <v>127</v>
      </c>
      <c r="AE267" s="31" t="s">
        <v>127</v>
      </c>
      <c r="AF267" s="31">
        <v>3425.0</v>
      </c>
      <c r="AG267" s="31">
        <v>3425.0</v>
      </c>
      <c r="AH267" s="30" t="s">
        <v>127</v>
      </c>
      <c r="AI267" s="31" t="s">
        <v>127</v>
      </c>
      <c r="AJ267" s="31" t="s">
        <v>141</v>
      </c>
      <c r="AK267" s="31" t="s">
        <v>141</v>
      </c>
      <c r="AL267" s="31" t="s">
        <v>141</v>
      </c>
      <c r="AM267" s="26" t="s">
        <v>159</v>
      </c>
      <c r="AN267" s="28" t="s">
        <v>2808</v>
      </c>
      <c r="AO267" s="26" t="s">
        <v>141</v>
      </c>
      <c r="AP267" s="31">
        <v>2770.0</v>
      </c>
      <c r="AQ267" s="26" t="s">
        <v>141</v>
      </c>
      <c r="AR267" s="26" t="s">
        <v>141</v>
      </c>
      <c r="AS267" s="26" t="s">
        <v>127</v>
      </c>
      <c r="AT267" s="26" t="s">
        <v>161</v>
      </c>
      <c r="AU267" s="32" t="s">
        <v>263</v>
      </c>
      <c r="AV267" s="26" t="s">
        <v>2450</v>
      </c>
      <c r="AW267" s="28"/>
      <c r="AX267" s="28"/>
      <c r="AY267" s="28"/>
    </row>
    <row r="268" ht="15.75" customHeight="1">
      <c r="A268" s="26" t="s">
        <v>2809</v>
      </c>
      <c r="B268" s="26" t="s">
        <v>2810</v>
      </c>
      <c r="C268" s="28" t="s">
        <v>2811</v>
      </c>
      <c r="D268" s="28" t="s">
        <v>2812</v>
      </c>
      <c r="E268" s="26" t="s">
        <v>2813</v>
      </c>
      <c r="F268" s="26" t="s">
        <v>127</v>
      </c>
      <c r="G268" s="28"/>
      <c r="H268" s="26" t="s">
        <v>2814</v>
      </c>
      <c r="I268" s="26" t="s">
        <v>2815</v>
      </c>
      <c r="J268" s="26" t="s">
        <v>2810</v>
      </c>
      <c r="K268" s="26" t="s">
        <v>2816</v>
      </c>
      <c r="L268" s="28" t="s">
        <v>2817</v>
      </c>
      <c r="M268" s="28" t="s">
        <v>2473</v>
      </c>
      <c r="N268" s="28" t="s">
        <v>1931</v>
      </c>
      <c r="O268" s="41" t="s">
        <v>738</v>
      </c>
      <c r="P268" s="26" t="s">
        <v>599</v>
      </c>
      <c r="Q268" s="28" t="s">
        <v>2818</v>
      </c>
      <c r="R268" s="28" t="s">
        <v>2819</v>
      </c>
      <c r="S268" s="28" t="s">
        <v>156</v>
      </c>
      <c r="T268" s="28" t="s">
        <v>2820</v>
      </c>
      <c r="U268" s="28" t="s">
        <v>2821</v>
      </c>
      <c r="V268" s="28" t="s">
        <v>158</v>
      </c>
      <c r="W268" s="26" t="s">
        <v>141</v>
      </c>
      <c r="X268" s="26" t="s">
        <v>141</v>
      </c>
      <c r="Y268" s="28">
        <v>2002.0</v>
      </c>
      <c r="Z268" s="28">
        <v>21.0</v>
      </c>
      <c r="AA268" s="26" t="s">
        <v>127</v>
      </c>
      <c r="AB268" s="30">
        <v>2530.0</v>
      </c>
      <c r="AC268" s="31">
        <f>(2*50+2*60)*10000*1.15/1000</f>
        <v>2530</v>
      </c>
      <c r="AD268" s="31" t="s">
        <v>127</v>
      </c>
      <c r="AE268" s="31" t="s">
        <v>127</v>
      </c>
      <c r="AF268" s="31">
        <v>1837.56</v>
      </c>
      <c r="AG268" s="31">
        <f>(0.954*480-227)+2*(0.954*1080-227)</f>
        <v>1837.56</v>
      </c>
      <c r="AH268" s="30" t="s">
        <v>127</v>
      </c>
      <c r="AI268" s="31" t="s">
        <v>127</v>
      </c>
      <c r="AJ268" s="31" t="s">
        <v>141</v>
      </c>
      <c r="AK268" s="31" t="s">
        <v>141</v>
      </c>
      <c r="AL268" s="31" t="s">
        <v>141</v>
      </c>
      <c r="AM268" s="26" t="s">
        <v>141</v>
      </c>
      <c r="AN268" s="26" t="s">
        <v>141</v>
      </c>
      <c r="AO268" s="26" t="s">
        <v>141</v>
      </c>
      <c r="AP268" s="31">
        <v>2908.0</v>
      </c>
      <c r="AQ268" s="26" t="s">
        <v>141</v>
      </c>
      <c r="AR268" s="26" t="s">
        <v>141</v>
      </c>
      <c r="AS268" s="26" t="s">
        <v>127</v>
      </c>
      <c r="AT268" s="26" t="s">
        <v>161</v>
      </c>
      <c r="AU268" s="32" t="s">
        <v>263</v>
      </c>
      <c r="AV268" s="26" t="s">
        <v>2822</v>
      </c>
      <c r="AW268" s="28"/>
      <c r="AX268" s="28"/>
      <c r="AY268" s="28"/>
    </row>
    <row r="269" ht="15.75" customHeight="1">
      <c r="A269" s="26" t="s">
        <v>2823</v>
      </c>
      <c r="B269" s="26" t="s">
        <v>2824</v>
      </c>
      <c r="C269" s="28" t="s">
        <v>2811</v>
      </c>
      <c r="D269" s="28" t="s">
        <v>2812</v>
      </c>
      <c r="E269" s="26" t="s">
        <v>2813</v>
      </c>
      <c r="F269" s="26" t="s">
        <v>127</v>
      </c>
      <c r="G269" s="28"/>
      <c r="H269" s="26" t="s">
        <v>2814</v>
      </c>
      <c r="I269" s="26" t="s">
        <v>2815</v>
      </c>
      <c r="J269" s="26" t="s">
        <v>2810</v>
      </c>
      <c r="K269" s="26" t="s">
        <v>2816</v>
      </c>
      <c r="L269" s="28" t="s">
        <v>2817</v>
      </c>
      <c r="M269" s="28" t="s">
        <v>2473</v>
      </c>
      <c r="N269" s="28" t="s">
        <v>1931</v>
      </c>
      <c r="O269" s="41" t="s">
        <v>738</v>
      </c>
      <c r="P269" s="26" t="s">
        <v>599</v>
      </c>
      <c r="Q269" s="28" t="s">
        <v>2818</v>
      </c>
      <c r="R269" s="28" t="s">
        <v>2819</v>
      </c>
      <c r="S269" s="28" t="s">
        <v>156</v>
      </c>
      <c r="T269" s="28" t="s">
        <v>2820</v>
      </c>
      <c r="U269" s="28" t="s">
        <v>2821</v>
      </c>
      <c r="V269" s="26" t="s">
        <v>189</v>
      </c>
      <c r="W269" s="34">
        <v>44409.0</v>
      </c>
      <c r="X269" s="26" t="s">
        <v>141</v>
      </c>
      <c r="Y269" s="26" t="s">
        <v>141</v>
      </c>
      <c r="Z269" s="28" t="s">
        <v>141</v>
      </c>
      <c r="AA269" s="26" t="s">
        <v>127</v>
      </c>
      <c r="AB269" s="30">
        <v>2300.0</v>
      </c>
      <c r="AC269" s="31">
        <v>2300.0</v>
      </c>
      <c r="AD269" s="31" t="s">
        <v>127</v>
      </c>
      <c r="AE269" s="31" t="s">
        <v>127</v>
      </c>
      <c r="AF269" s="31">
        <v>1330.0</v>
      </c>
      <c r="AG269" s="31">
        <v>1330.0</v>
      </c>
      <c r="AH269" s="30" t="s">
        <v>127</v>
      </c>
      <c r="AI269" s="31" t="s">
        <v>127</v>
      </c>
      <c r="AJ269" s="31" t="s">
        <v>141</v>
      </c>
      <c r="AK269" s="31" t="s">
        <v>141</v>
      </c>
      <c r="AL269" s="31" t="s">
        <v>141</v>
      </c>
      <c r="AM269" s="26" t="s">
        <v>127</v>
      </c>
      <c r="AN269" s="26" t="s">
        <v>127</v>
      </c>
      <c r="AO269" s="26" t="s">
        <v>127</v>
      </c>
      <c r="AP269" s="31" t="s">
        <v>141</v>
      </c>
      <c r="AQ269" s="26" t="s">
        <v>127</v>
      </c>
      <c r="AR269" s="26" t="s">
        <v>127</v>
      </c>
      <c r="AS269" s="26" t="s">
        <v>127</v>
      </c>
      <c r="AT269" s="26" t="s">
        <v>161</v>
      </c>
      <c r="AU269" s="32" t="s">
        <v>263</v>
      </c>
      <c r="AV269" s="26" t="s">
        <v>1096</v>
      </c>
      <c r="AW269" s="28"/>
      <c r="AX269" s="28"/>
      <c r="AY269" s="28"/>
    </row>
    <row r="270" ht="15.75" customHeight="1">
      <c r="A270" s="26" t="s">
        <v>2825</v>
      </c>
      <c r="B270" s="26" t="s">
        <v>2826</v>
      </c>
      <c r="C270" s="28" t="s">
        <v>2827</v>
      </c>
      <c r="D270" s="28"/>
      <c r="E270" s="28"/>
      <c r="F270" s="26" t="s">
        <v>127</v>
      </c>
      <c r="G270" s="28"/>
      <c r="H270" s="26" t="s">
        <v>2828</v>
      </c>
      <c r="I270" s="26" t="s">
        <v>2829</v>
      </c>
      <c r="J270" s="26" t="s">
        <v>2826</v>
      </c>
      <c r="K270" s="26" t="s">
        <v>2830</v>
      </c>
      <c r="L270" s="28" t="s">
        <v>2831</v>
      </c>
      <c r="M270" s="28" t="s">
        <v>2473</v>
      </c>
      <c r="N270" s="28" t="s">
        <v>1931</v>
      </c>
      <c r="O270" s="41" t="s">
        <v>738</v>
      </c>
      <c r="P270" s="26" t="s">
        <v>599</v>
      </c>
      <c r="Q270" s="28" t="s">
        <v>2832</v>
      </c>
      <c r="R270" s="28" t="s">
        <v>2833</v>
      </c>
      <c r="S270" s="28" t="s">
        <v>156</v>
      </c>
      <c r="T270" s="28" t="s">
        <v>2834</v>
      </c>
      <c r="U270" s="28" t="s">
        <v>2835</v>
      </c>
      <c r="V270" s="28" t="s">
        <v>158</v>
      </c>
      <c r="W270" s="26" t="s">
        <v>141</v>
      </c>
      <c r="X270" s="26" t="s">
        <v>141</v>
      </c>
      <c r="Y270" s="28">
        <v>2003.0</v>
      </c>
      <c r="Z270" s="28">
        <v>20.0</v>
      </c>
      <c r="AA270" s="26" t="s">
        <v>127</v>
      </c>
      <c r="AB270" s="30">
        <v>5500.0</v>
      </c>
      <c r="AC270" s="31">
        <v>5500.0</v>
      </c>
      <c r="AD270" s="31" t="s">
        <v>127</v>
      </c>
      <c r="AE270" s="31" t="s">
        <v>127</v>
      </c>
      <c r="AF270" s="31">
        <v>5000.0</v>
      </c>
      <c r="AG270" s="30">
        <v>5000.0</v>
      </c>
      <c r="AH270" s="30" t="s">
        <v>127</v>
      </c>
      <c r="AI270" s="31" t="s">
        <v>127</v>
      </c>
      <c r="AJ270" s="31" t="s">
        <v>141</v>
      </c>
      <c r="AK270" s="31" t="s">
        <v>141</v>
      </c>
      <c r="AL270" s="31" t="s">
        <v>141</v>
      </c>
      <c r="AM270" s="26" t="s">
        <v>159</v>
      </c>
      <c r="AN270" s="28" t="s">
        <v>2836</v>
      </c>
      <c r="AO270" s="26" t="s">
        <v>141</v>
      </c>
      <c r="AP270" s="31">
        <v>5054.0</v>
      </c>
      <c r="AQ270" s="26" t="s">
        <v>127</v>
      </c>
      <c r="AR270" s="26" t="s">
        <v>127</v>
      </c>
      <c r="AS270" s="26" t="s">
        <v>127</v>
      </c>
      <c r="AT270" s="26" t="s">
        <v>161</v>
      </c>
      <c r="AU270" s="32" t="s">
        <v>263</v>
      </c>
      <c r="AV270" s="26" t="s">
        <v>2450</v>
      </c>
      <c r="AW270" s="28"/>
      <c r="AX270" s="28"/>
      <c r="AY270" s="28"/>
    </row>
    <row r="271" ht="15.75" customHeight="1">
      <c r="A271" s="26" t="s">
        <v>2837</v>
      </c>
      <c r="B271" s="26" t="s">
        <v>2838</v>
      </c>
      <c r="C271" s="28" t="s">
        <v>2827</v>
      </c>
      <c r="D271" s="28"/>
      <c r="E271" s="28"/>
      <c r="F271" s="26" t="s">
        <v>127</v>
      </c>
      <c r="G271" s="28"/>
      <c r="H271" s="26" t="s">
        <v>2828</v>
      </c>
      <c r="I271" s="26" t="s">
        <v>2829</v>
      </c>
      <c r="J271" s="26" t="s">
        <v>2826</v>
      </c>
      <c r="K271" s="26" t="s">
        <v>2830</v>
      </c>
      <c r="L271" s="28" t="s">
        <v>2831</v>
      </c>
      <c r="M271" s="28" t="s">
        <v>2473</v>
      </c>
      <c r="N271" s="28" t="s">
        <v>1931</v>
      </c>
      <c r="O271" s="41" t="s">
        <v>738</v>
      </c>
      <c r="P271" s="26" t="s">
        <v>599</v>
      </c>
      <c r="Q271" s="28" t="s">
        <v>2832</v>
      </c>
      <c r="R271" s="28" t="s">
        <v>2833</v>
      </c>
      <c r="S271" s="28" t="s">
        <v>156</v>
      </c>
      <c r="T271" s="28" t="s">
        <v>2834</v>
      </c>
      <c r="U271" s="28" t="s">
        <v>2835</v>
      </c>
      <c r="V271" s="26" t="s">
        <v>189</v>
      </c>
      <c r="W271" s="34">
        <v>43497.0</v>
      </c>
      <c r="X271" s="26" t="s">
        <v>141</v>
      </c>
      <c r="Y271" s="26" t="s">
        <v>141</v>
      </c>
      <c r="Z271" s="28" t="s">
        <v>141</v>
      </c>
      <c r="AA271" s="26" t="s">
        <v>127</v>
      </c>
      <c r="AB271" s="30" t="s">
        <v>127</v>
      </c>
      <c r="AC271" s="31" t="s">
        <v>127</v>
      </c>
      <c r="AD271" s="31" t="s">
        <v>127</v>
      </c>
      <c r="AE271" s="31" t="s">
        <v>127</v>
      </c>
      <c r="AF271" s="31">
        <v>1390.0</v>
      </c>
      <c r="AG271" s="31">
        <v>1390.0</v>
      </c>
      <c r="AH271" s="30" t="s">
        <v>127</v>
      </c>
      <c r="AI271" s="31" t="s">
        <v>127</v>
      </c>
      <c r="AJ271" s="31">
        <v>2100.0</v>
      </c>
      <c r="AK271" s="31" t="s">
        <v>141</v>
      </c>
      <c r="AL271" s="31" t="s">
        <v>141</v>
      </c>
      <c r="AM271" s="26" t="s">
        <v>127</v>
      </c>
      <c r="AN271" s="26" t="s">
        <v>127</v>
      </c>
      <c r="AO271" s="26" t="s">
        <v>127</v>
      </c>
      <c r="AP271" s="31" t="s">
        <v>141</v>
      </c>
      <c r="AQ271" s="26" t="s">
        <v>127</v>
      </c>
      <c r="AR271" s="26" t="s">
        <v>127</v>
      </c>
      <c r="AS271" s="26" t="s">
        <v>127</v>
      </c>
      <c r="AT271" s="26" t="s">
        <v>974</v>
      </c>
      <c r="AU271" s="26" t="s">
        <v>25</v>
      </c>
      <c r="AV271" s="26" t="s">
        <v>2839</v>
      </c>
      <c r="AW271" s="28"/>
      <c r="AX271" s="28"/>
      <c r="AY271" s="28"/>
    </row>
    <row r="272" ht="15.75" customHeight="1">
      <c r="A272" s="26" t="s">
        <v>2840</v>
      </c>
      <c r="B272" s="26" t="s">
        <v>2841</v>
      </c>
      <c r="C272" s="28" t="s">
        <v>2842</v>
      </c>
      <c r="D272" s="28" t="s">
        <v>2843</v>
      </c>
      <c r="E272" s="28" t="s">
        <v>2844</v>
      </c>
      <c r="F272" s="26" t="s">
        <v>127</v>
      </c>
      <c r="G272" s="28"/>
      <c r="H272" s="26" t="s">
        <v>2845</v>
      </c>
      <c r="I272" s="26" t="s">
        <v>2846</v>
      </c>
      <c r="J272" s="26" t="s">
        <v>2841</v>
      </c>
      <c r="K272" s="26" t="s">
        <v>2847</v>
      </c>
      <c r="L272" s="28" t="s">
        <v>2848</v>
      </c>
      <c r="M272" s="28" t="s">
        <v>2473</v>
      </c>
      <c r="N272" s="28" t="s">
        <v>1931</v>
      </c>
      <c r="O272" s="41" t="s">
        <v>738</v>
      </c>
      <c r="P272" s="26" t="s">
        <v>599</v>
      </c>
      <c r="Q272" s="26" t="s">
        <v>2849</v>
      </c>
      <c r="R272" s="28" t="s">
        <v>2850</v>
      </c>
      <c r="S272" s="28" t="s">
        <v>156</v>
      </c>
      <c r="T272" s="28" t="s">
        <v>2851</v>
      </c>
      <c r="U272" s="28" t="s">
        <v>2852</v>
      </c>
      <c r="V272" s="28" t="s">
        <v>158</v>
      </c>
      <c r="W272" s="26" t="s">
        <v>141</v>
      </c>
      <c r="X272" s="26" t="s">
        <v>141</v>
      </c>
      <c r="Y272" s="28">
        <v>2003.0</v>
      </c>
      <c r="Z272" s="28">
        <v>20.0</v>
      </c>
      <c r="AA272" s="26">
        <v>2024.0</v>
      </c>
      <c r="AB272" s="30">
        <v>2400.0</v>
      </c>
      <c r="AC272" s="31">
        <v>2400.0</v>
      </c>
      <c r="AD272" s="31" t="s">
        <v>127</v>
      </c>
      <c r="AE272" s="31" t="s">
        <v>127</v>
      </c>
      <c r="AF272" s="31">
        <v>1820.0</v>
      </c>
      <c r="AG272" s="31">
        <v>1820.0</v>
      </c>
      <c r="AH272" s="30" t="s">
        <v>141</v>
      </c>
      <c r="AI272" s="31" t="s">
        <v>127</v>
      </c>
      <c r="AJ272" s="31" t="s">
        <v>141</v>
      </c>
      <c r="AK272" s="31" t="s">
        <v>141</v>
      </c>
      <c r="AL272" s="31" t="s">
        <v>141</v>
      </c>
      <c r="AM272" s="26" t="s">
        <v>159</v>
      </c>
      <c r="AN272" s="26" t="s">
        <v>2853</v>
      </c>
      <c r="AO272" s="26" t="s">
        <v>141</v>
      </c>
      <c r="AP272" s="31">
        <v>2500.0</v>
      </c>
      <c r="AQ272" s="26" t="s">
        <v>141</v>
      </c>
      <c r="AR272" s="26" t="s">
        <v>141</v>
      </c>
      <c r="AS272" s="26" t="s">
        <v>127</v>
      </c>
      <c r="AT272" s="26" t="s">
        <v>161</v>
      </c>
      <c r="AU272" s="32" t="s">
        <v>263</v>
      </c>
      <c r="AV272" s="26" t="s">
        <v>1305</v>
      </c>
      <c r="AW272" s="28"/>
      <c r="AX272" s="28"/>
      <c r="AY272" s="28"/>
    </row>
    <row r="273" ht="15.75" customHeight="1">
      <c r="A273" s="26" t="s">
        <v>2854</v>
      </c>
      <c r="B273" s="26" t="s">
        <v>2855</v>
      </c>
      <c r="C273" s="28" t="s">
        <v>2856</v>
      </c>
      <c r="D273" s="28" t="s">
        <v>2857</v>
      </c>
      <c r="E273" s="28" t="s">
        <v>2858</v>
      </c>
      <c r="F273" s="26" t="s">
        <v>127</v>
      </c>
      <c r="G273" s="28"/>
      <c r="H273" s="26" t="s">
        <v>2859</v>
      </c>
      <c r="I273" s="26" t="s">
        <v>2860</v>
      </c>
      <c r="J273" s="26" t="s">
        <v>2855</v>
      </c>
      <c r="K273" s="26" t="s">
        <v>2861</v>
      </c>
      <c r="L273" s="28" t="s">
        <v>2862</v>
      </c>
      <c r="M273" s="28" t="s">
        <v>2473</v>
      </c>
      <c r="N273" s="28" t="s">
        <v>1931</v>
      </c>
      <c r="O273" s="41" t="s">
        <v>738</v>
      </c>
      <c r="P273" s="26" t="s">
        <v>599</v>
      </c>
      <c r="Q273" s="28" t="s">
        <v>2863</v>
      </c>
      <c r="R273" s="28" t="s">
        <v>2864</v>
      </c>
      <c r="S273" s="28" t="s">
        <v>156</v>
      </c>
      <c r="T273" s="28" t="s">
        <v>2865</v>
      </c>
      <c r="U273" s="28" t="s">
        <v>2866</v>
      </c>
      <c r="V273" s="28" t="s">
        <v>158</v>
      </c>
      <c r="W273" s="26" t="s">
        <v>141</v>
      </c>
      <c r="X273" s="26" t="s">
        <v>141</v>
      </c>
      <c r="Y273" s="28">
        <v>2007.0</v>
      </c>
      <c r="Z273" s="28">
        <v>16.0</v>
      </c>
      <c r="AA273" s="26" t="s">
        <v>127</v>
      </c>
      <c r="AB273" s="31">
        <v>2000.0</v>
      </c>
      <c r="AC273" s="31" t="s">
        <v>468</v>
      </c>
      <c r="AD273" s="31" t="s">
        <v>468</v>
      </c>
      <c r="AE273" s="31" t="s">
        <v>127</v>
      </c>
      <c r="AF273" s="31">
        <v>2000.0</v>
      </c>
      <c r="AG273" s="30">
        <v>2000.0</v>
      </c>
      <c r="AH273" s="30" t="s">
        <v>468</v>
      </c>
      <c r="AI273" s="31" t="s">
        <v>127</v>
      </c>
      <c r="AJ273" s="31" t="s">
        <v>141</v>
      </c>
      <c r="AK273" s="31" t="s">
        <v>141</v>
      </c>
      <c r="AL273" s="31" t="s">
        <v>141</v>
      </c>
      <c r="AM273" s="26" t="s">
        <v>159</v>
      </c>
      <c r="AN273" s="28" t="s">
        <v>2867</v>
      </c>
      <c r="AO273" s="26" t="s">
        <v>141</v>
      </c>
      <c r="AP273" s="31">
        <v>3991.0</v>
      </c>
      <c r="AQ273" s="26" t="s">
        <v>127</v>
      </c>
      <c r="AR273" s="26" t="s">
        <v>127</v>
      </c>
      <c r="AS273" s="26" t="s">
        <v>127</v>
      </c>
      <c r="AT273" s="26" t="s">
        <v>509</v>
      </c>
      <c r="AU273" s="26" t="s">
        <v>2868</v>
      </c>
      <c r="AV273" s="26" t="s">
        <v>2869</v>
      </c>
      <c r="AW273" s="28"/>
      <c r="AX273" s="28"/>
      <c r="AY273" s="28"/>
    </row>
    <row r="274" ht="15.75" customHeight="1">
      <c r="A274" s="26" t="s">
        <v>2870</v>
      </c>
      <c r="B274" s="26" t="s">
        <v>2871</v>
      </c>
      <c r="C274" s="28" t="s">
        <v>2872</v>
      </c>
      <c r="D274" s="28" t="s">
        <v>2873</v>
      </c>
      <c r="E274" s="28" t="s">
        <v>2874</v>
      </c>
      <c r="F274" s="26" t="s">
        <v>127</v>
      </c>
      <c r="G274" s="28"/>
      <c r="H274" s="26" t="s">
        <v>2875</v>
      </c>
      <c r="I274" s="26" t="s">
        <v>2876</v>
      </c>
      <c r="J274" s="26" t="s">
        <v>2871</v>
      </c>
      <c r="K274" s="26" t="s">
        <v>2877</v>
      </c>
      <c r="L274" s="28" t="s">
        <v>2878</v>
      </c>
      <c r="M274" s="28" t="s">
        <v>2473</v>
      </c>
      <c r="N274" s="28" t="s">
        <v>1931</v>
      </c>
      <c r="O274" s="41" t="s">
        <v>738</v>
      </c>
      <c r="P274" s="26" t="s">
        <v>599</v>
      </c>
      <c r="Q274" s="28" t="s">
        <v>2879</v>
      </c>
      <c r="R274" s="28" t="s">
        <v>2880</v>
      </c>
      <c r="S274" s="28" t="s">
        <v>156</v>
      </c>
      <c r="T274" s="28" t="s">
        <v>2881</v>
      </c>
      <c r="U274" s="28" t="s">
        <v>2882</v>
      </c>
      <c r="V274" s="26" t="s">
        <v>261</v>
      </c>
      <c r="W274" s="26" t="s">
        <v>141</v>
      </c>
      <c r="X274" s="26" t="s">
        <v>141</v>
      </c>
      <c r="Y274" s="28">
        <v>2003.0</v>
      </c>
      <c r="Z274" s="28">
        <v>20.0</v>
      </c>
      <c r="AA274" s="33">
        <v>44743.0</v>
      </c>
      <c r="AB274" s="30">
        <v>3419.0</v>
      </c>
      <c r="AC274" s="31">
        <v>3419.0</v>
      </c>
      <c r="AD274" s="31" t="s">
        <v>127</v>
      </c>
      <c r="AE274" s="31" t="s">
        <v>127</v>
      </c>
      <c r="AF274" s="31">
        <v>1890.0</v>
      </c>
      <c r="AG274" s="30">
        <v>1890.0</v>
      </c>
      <c r="AH274" s="30" t="s">
        <v>141</v>
      </c>
      <c r="AI274" s="31" t="s">
        <v>127</v>
      </c>
      <c r="AJ274" s="31" t="s">
        <v>141</v>
      </c>
      <c r="AK274" s="31" t="s">
        <v>141</v>
      </c>
      <c r="AL274" s="31" t="s">
        <v>141</v>
      </c>
      <c r="AM274" s="26" t="s">
        <v>140</v>
      </c>
      <c r="AN274" s="28" t="s">
        <v>2883</v>
      </c>
      <c r="AO274" s="26" t="s">
        <v>2017</v>
      </c>
      <c r="AP274" s="31">
        <v>4340.0</v>
      </c>
      <c r="AQ274" s="26" t="s">
        <v>127</v>
      </c>
      <c r="AR274" s="26" t="s">
        <v>327</v>
      </c>
      <c r="AS274" s="26" t="s">
        <v>127</v>
      </c>
      <c r="AT274" s="26" t="s">
        <v>161</v>
      </c>
      <c r="AU274" s="26" t="s">
        <v>263</v>
      </c>
      <c r="AV274" s="26" t="s">
        <v>2884</v>
      </c>
      <c r="AW274" s="28"/>
      <c r="AX274" s="28"/>
      <c r="AY274" s="28"/>
    </row>
    <row r="275" ht="15.75" customHeight="1">
      <c r="A275" s="26" t="s">
        <v>2885</v>
      </c>
      <c r="B275" s="26" t="s">
        <v>2886</v>
      </c>
      <c r="C275" s="28" t="s">
        <v>2887</v>
      </c>
      <c r="D275" s="28"/>
      <c r="E275" s="28"/>
      <c r="F275" s="26" t="s">
        <v>173</v>
      </c>
      <c r="G275" s="28" t="s">
        <v>2888</v>
      </c>
      <c r="H275" s="26" t="s">
        <v>2889</v>
      </c>
      <c r="I275" s="26" t="s">
        <v>2890</v>
      </c>
      <c r="J275" s="26" t="s">
        <v>2886</v>
      </c>
      <c r="K275" s="26">
        <v>4.298522403E9</v>
      </c>
      <c r="L275" s="28" t="s">
        <v>2891</v>
      </c>
      <c r="M275" s="28" t="s">
        <v>2473</v>
      </c>
      <c r="N275" s="28" t="s">
        <v>1931</v>
      </c>
      <c r="O275" s="41" t="s">
        <v>738</v>
      </c>
      <c r="P275" s="26" t="s">
        <v>599</v>
      </c>
      <c r="Q275" s="28" t="s">
        <v>2892</v>
      </c>
      <c r="R275" s="28" t="s">
        <v>2893</v>
      </c>
      <c r="S275" s="28" t="s">
        <v>156</v>
      </c>
      <c r="T275" s="28" t="s">
        <v>2894</v>
      </c>
      <c r="U275" s="28" t="s">
        <v>2895</v>
      </c>
      <c r="V275" s="26" t="s">
        <v>261</v>
      </c>
      <c r="W275" s="26" t="s">
        <v>141</v>
      </c>
      <c r="X275" s="26" t="s">
        <v>141</v>
      </c>
      <c r="Y275" s="28">
        <v>2006.0</v>
      </c>
      <c r="Z275" s="28">
        <v>17.0</v>
      </c>
      <c r="AA275" s="26">
        <v>2020.0</v>
      </c>
      <c r="AB275" s="30">
        <v>2600.0</v>
      </c>
      <c r="AC275" s="30">
        <v>2600.0</v>
      </c>
      <c r="AD275" s="31" t="s">
        <v>127</v>
      </c>
      <c r="AE275" s="31" t="s">
        <v>127</v>
      </c>
      <c r="AF275" s="31">
        <v>2600.0</v>
      </c>
      <c r="AG275" s="30">
        <v>2600.0</v>
      </c>
      <c r="AH275" s="30" t="s">
        <v>127</v>
      </c>
      <c r="AI275" s="31" t="s">
        <v>127</v>
      </c>
      <c r="AJ275" s="31" t="s">
        <v>141</v>
      </c>
      <c r="AK275" s="31" t="s">
        <v>141</v>
      </c>
      <c r="AL275" s="31" t="s">
        <v>141</v>
      </c>
      <c r="AM275" s="26" t="s">
        <v>140</v>
      </c>
      <c r="AN275" s="28" t="s">
        <v>2896</v>
      </c>
      <c r="AO275" s="26" t="s">
        <v>141</v>
      </c>
      <c r="AP275" s="31">
        <v>3118.0</v>
      </c>
      <c r="AQ275" s="26" t="s">
        <v>141</v>
      </c>
      <c r="AR275" s="26" t="s">
        <v>141</v>
      </c>
      <c r="AS275" s="26" t="s">
        <v>127</v>
      </c>
      <c r="AT275" s="26" t="s">
        <v>161</v>
      </c>
      <c r="AU275" s="32" t="s">
        <v>263</v>
      </c>
      <c r="AV275" s="26" t="s">
        <v>1305</v>
      </c>
      <c r="AW275" s="28"/>
      <c r="AX275" s="28"/>
      <c r="AY275" s="28"/>
    </row>
    <row r="276" ht="15.75" customHeight="1">
      <c r="A276" s="26" t="s">
        <v>2897</v>
      </c>
      <c r="B276" s="26" t="s">
        <v>2898</v>
      </c>
      <c r="C276" s="28" t="s">
        <v>2899</v>
      </c>
      <c r="D276" s="28" t="s">
        <v>2900</v>
      </c>
      <c r="E276" s="28" t="s">
        <v>2901</v>
      </c>
      <c r="F276" s="26" t="s">
        <v>173</v>
      </c>
      <c r="G276" s="28" t="s">
        <v>2902</v>
      </c>
      <c r="H276" s="26" t="s">
        <v>2903</v>
      </c>
      <c r="I276" s="26" t="s">
        <v>2904</v>
      </c>
      <c r="J276" s="26" t="s">
        <v>2898</v>
      </c>
      <c r="K276" s="26">
        <v>4.298522403E9</v>
      </c>
      <c r="L276" s="28" t="s">
        <v>2905</v>
      </c>
      <c r="M276" s="28" t="s">
        <v>2473</v>
      </c>
      <c r="N276" s="28" t="s">
        <v>1931</v>
      </c>
      <c r="O276" s="41" t="s">
        <v>738</v>
      </c>
      <c r="P276" s="26" t="s">
        <v>599</v>
      </c>
      <c r="Q276" s="28" t="s">
        <v>2906</v>
      </c>
      <c r="R276" s="28" t="s">
        <v>2907</v>
      </c>
      <c r="S276" s="28" t="s">
        <v>156</v>
      </c>
      <c r="T276" s="28" t="s">
        <v>2908</v>
      </c>
      <c r="U276" s="28" t="s">
        <v>2909</v>
      </c>
      <c r="V276" s="26" t="s">
        <v>261</v>
      </c>
      <c r="W276" s="26" t="s">
        <v>141</v>
      </c>
      <c r="X276" s="26" t="s">
        <v>141</v>
      </c>
      <c r="Y276" s="28">
        <v>2002.0</v>
      </c>
      <c r="Z276" s="28">
        <v>21.0</v>
      </c>
      <c r="AA276" s="26">
        <v>2021.0</v>
      </c>
      <c r="AB276" s="30">
        <v>2550.0</v>
      </c>
      <c r="AC276" s="31">
        <v>2550.0</v>
      </c>
      <c r="AD276" s="31" t="s">
        <v>127</v>
      </c>
      <c r="AE276" s="31" t="s">
        <v>127</v>
      </c>
      <c r="AF276" s="31">
        <v>1040.0</v>
      </c>
      <c r="AG276" s="31">
        <f>2140-1100</f>
        <v>1040</v>
      </c>
      <c r="AH276" s="30" t="s">
        <v>127</v>
      </c>
      <c r="AI276" s="31" t="s">
        <v>127</v>
      </c>
      <c r="AJ276" s="31" t="s">
        <v>141</v>
      </c>
      <c r="AK276" s="31" t="s">
        <v>141</v>
      </c>
      <c r="AL276" s="31" t="s">
        <v>141</v>
      </c>
      <c r="AM276" s="26" t="s">
        <v>141</v>
      </c>
      <c r="AN276" s="26" t="s">
        <v>141</v>
      </c>
      <c r="AO276" s="26" t="s">
        <v>141</v>
      </c>
      <c r="AP276" s="31">
        <v>1453.0</v>
      </c>
      <c r="AQ276" s="26" t="s">
        <v>141</v>
      </c>
      <c r="AR276" s="26" t="s">
        <v>141</v>
      </c>
      <c r="AS276" s="26" t="s">
        <v>127</v>
      </c>
      <c r="AT276" s="26" t="s">
        <v>161</v>
      </c>
      <c r="AU276" s="32" t="s">
        <v>263</v>
      </c>
      <c r="AV276" s="26" t="s">
        <v>1218</v>
      </c>
      <c r="AW276" s="28"/>
      <c r="AX276" s="28"/>
      <c r="AY276" s="28"/>
    </row>
    <row r="277" ht="15.75" customHeight="1">
      <c r="A277" s="26" t="s">
        <v>2910</v>
      </c>
      <c r="B277" s="26" t="s">
        <v>2911</v>
      </c>
      <c r="C277" s="28" t="s">
        <v>2912</v>
      </c>
      <c r="D277" s="28"/>
      <c r="E277" s="28"/>
      <c r="F277" s="26" t="s">
        <v>127</v>
      </c>
      <c r="G277" s="28"/>
      <c r="H277" s="26" t="s">
        <v>2913</v>
      </c>
      <c r="I277" s="26" t="s">
        <v>2914</v>
      </c>
      <c r="J277" s="26" t="s">
        <v>2911</v>
      </c>
      <c r="K277" s="26" t="s">
        <v>2915</v>
      </c>
      <c r="L277" s="28" t="s">
        <v>2916</v>
      </c>
      <c r="M277" s="32" t="s">
        <v>2473</v>
      </c>
      <c r="N277" s="32" t="s">
        <v>1931</v>
      </c>
      <c r="O277" s="41" t="s">
        <v>738</v>
      </c>
      <c r="P277" s="26" t="s">
        <v>599</v>
      </c>
      <c r="Q277" s="28" t="s">
        <v>2917</v>
      </c>
      <c r="R277" s="28" t="s">
        <v>2918</v>
      </c>
      <c r="S277" s="28" t="s">
        <v>156</v>
      </c>
      <c r="T277" s="32" t="s">
        <v>2919</v>
      </c>
      <c r="U277" s="29" t="s">
        <v>2920</v>
      </c>
      <c r="V277" s="32" t="s">
        <v>158</v>
      </c>
      <c r="W277" s="26" t="s">
        <v>141</v>
      </c>
      <c r="X277" s="26" t="s">
        <v>141</v>
      </c>
      <c r="Y277" s="28">
        <v>2019.0</v>
      </c>
      <c r="Z277" s="28">
        <v>4.0</v>
      </c>
      <c r="AA277" s="26" t="s">
        <v>127</v>
      </c>
      <c r="AB277" s="30">
        <v>7700.0</v>
      </c>
      <c r="AC277" s="30">
        <v>7700.0</v>
      </c>
      <c r="AD277" s="31" t="s">
        <v>127</v>
      </c>
      <c r="AE277" s="31" t="s">
        <v>127</v>
      </c>
      <c r="AF277" s="31">
        <v>3950.0</v>
      </c>
      <c r="AG277" s="31">
        <v>3950.0</v>
      </c>
      <c r="AH277" s="30" t="s">
        <v>127</v>
      </c>
      <c r="AI277" s="31" t="s">
        <v>127</v>
      </c>
      <c r="AJ277" s="31" t="s">
        <v>141</v>
      </c>
      <c r="AK277" s="31" t="s">
        <v>141</v>
      </c>
      <c r="AL277" s="31" t="s">
        <v>141</v>
      </c>
      <c r="AM277" s="26" t="s">
        <v>141</v>
      </c>
      <c r="AN277" s="26" t="s">
        <v>141</v>
      </c>
      <c r="AO277" s="26" t="s">
        <v>141</v>
      </c>
      <c r="AP277" s="31">
        <v>8205.0</v>
      </c>
      <c r="AQ277" s="26" t="s">
        <v>141</v>
      </c>
      <c r="AR277" s="26" t="s">
        <v>141</v>
      </c>
      <c r="AS277" s="26" t="s">
        <v>127</v>
      </c>
      <c r="AT277" s="26" t="s">
        <v>161</v>
      </c>
      <c r="AU277" s="26" t="s">
        <v>263</v>
      </c>
      <c r="AV277" s="26" t="s">
        <v>2921</v>
      </c>
      <c r="AW277" s="28"/>
      <c r="AX277" s="28"/>
      <c r="AY277" s="28"/>
    </row>
    <row r="278" ht="15.75" customHeight="1">
      <c r="A278" s="26" t="s">
        <v>2922</v>
      </c>
      <c r="B278" s="26" t="s">
        <v>2923</v>
      </c>
      <c r="C278" s="28" t="s">
        <v>2912</v>
      </c>
      <c r="D278" s="28"/>
      <c r="E278" s="28"/>
      <c r="F278" s="26" t="s">
        <v>127</v>
      </c>
      <c r="G278" s="28"/>
      <c r="H278" s="26" t="s">
        <v>2913</v>
      </c>
      <c r="I278" s="26" t="s">
        <v>2914</v>
      </c>
      <c r="J278" s="26" t="s">
        <v>2911</v>
      </c>
      <c r="K278" s="26" t="s">
        <v>2915</v>
      </c>
      <c r="L278" s="28" t="s">
        <v>2916</v>
      </c>
      <c r="M278" s="32" t="s">
        <v>2473</v>
      </c>
      <c r="N278" s="32" t="s">
        <v>1931</v>
      </c>
      <c r="O278" s="41" t="s">
        <v>738</v>
      </c>
      <c r="P278" s="26" t="s">
        <v>599</v>
      </c>
      <c r="Q278" s="28" t="s">
        <v>2917</v>
      </c>
      <c r="R278" s="28" t="s">
        <v>2918</v>
      </c>
      <c r="S278" s="28" t="s">
        <v>156</v>
      </c>
      <c r="T278" s="32" t="s">
        <v>2919</v>
      </c>
      <c r="U278" s="29" t="s">
        <v>2920</v>
      </c>
      <c r="V278" s="26" t="s">
        <v>158</v>
      </c>
      <c r="W278" s="26" t="s">
        <v>141</v>
      </c>
      <c r="X278" s="26" t="s">
        <v>141</v>
      </c>
      <c r="Y278" s="26">
        <v>2020.0</v>
      </c>
      <c r="Z278" s="28">
        <v>3.0</v>
      </c>
      <c r="AA278" s="26" t="s">
        <v>127</v>
      </c>
      <c r="AB278" s="30">
        <v>3860.0</v>
      </c>
      <c r="AC278" s="31">
        <v>3860.0</v>
      </c>
      <c r="AD278" s="31" t="s">
        <v>127</v>
      </c>
      <c r="AE278" s="31" t="s">
        <v>127</v>
      </c>
      <c r="AF278" s="31">
        <v>3950.0</v>
      </c>
      <c r="AG278" s="31">
        <v>3950.0</v>
      </c>
      <c r="AH278" s="30" t="s">
        <v>127</v>
      </c>
      <c r="AI278" s="31" t="s">
        <v>127</v>
      </c>
      <c r="AJ278" s="31" t="s">
        <v>141</v>
      </c>
      <c r="AK278" s="31" t="s">
        <v>141</v>
      </c>
      <c r="AL278" s="31" t="s">
        <v>141</v>
      </c>
      <c r="AM278" s="26" t="s">
        <v>127</v>
      </c>
      <c r="AN278" s="26" t="s">
        <v>127</v>
      </c>
      <c r="AO278" s="26" t="s">
        <v>127</v>
      </c>
      <c r="AP278" s="31" t="s">
        <v>141</v>
      </c>
      <c r="AQ278" s="26" t="s">
        <v>127</v>
      </c>
      <c r="AR278" s="26" t="s">
        <v>127</v>
      </c>
      <c r="AS278" s="26" t="s">
        <v>127</v>
      </c>
      <c r="AT278" s="26" t="s">
        <v>161</v>
      </c>
      <c r="AU278" s="26" t="s">
        <v>263</v>
      </c>
      <c r="AV278" s="26" t="s">
        <v>2924</v>
      </c>
      <c r="AW278" s="28"/>
      <c r="AX278" s="28"/>
      <c r="AY278" s="28"/>
    </row>
    <row r="279" ht="15.75" customHeight="1">
      <c r="A279" s="26" t="s">
        <v>2925</v>
      </c>
      <c r="B279" s="26" t="s">
        <v>2926</v>
      </c>
      <c r="C279" s="26" t="s">
        <v>2927</v>
      </c>
      <c r="D279" s="28"/>
      <c r="E279" s="28" t="s">
        <v>2928</v>
      </c>
      <c r="F279" s="26" t="s">
        <v>148</v>
      </c>
      <c r="G279" s="28" t="s">
        <v>2929</v>
      </c>
      <c r="H279" s="26" t="s">
        <v>2262</v>
      </c>
      <c r="I279" s="26" t="s">
        <v>1944</v>
      </c>
      <c r="J279" s="26" t="s">
        <v>2926</v>
      </c>
      <c r="K279" s="28" t="s">
        <v>2930</v>
      </c>
      <c r="L279" s="28" t="s">
        <v>2931</v>
      </c>
      <c r="M279" s="32" t="s">
        <v>2473</v>
      </c>
      <c r="N279" s="32" t="s">
        <v>1931</v>
      </c>
      <c r="O279" s="41" t="s">
        <v>738</v>
      </c>
      <c r="P279" s="26" t="s">
        <v>599</v>
      </c>
      <c r="Q279" s="26" t="s">
        <v>2932</v>
      </c>
      <c r="R279" s="28" t="s">
        <v>2933</v>
      </c>
      <c r="S279" s="28" t="s">
        <v>156</v>
      </c>
      <c r="T279" s="32" t="s">
        <v>2934</v>
      </c>
      <c r="U279" s="32" t="s">
        <v>2935</v>
      </c>
      <c r="V279" s="32" t="s">
        <v>158</v>
      </c>
      <c r="W279" s="26" t="s">
        <v>141</v>
      </c>
      <c r="X279" s="26" t="s">
        <v>141</v>
      </c>
      <c r="Y279" s="28">
        <v>2020.0</v>
      </c>
      <c r="Z279" s="28">
        <v>3.0</v>
      </c>
      <c r="AA279" s="26" t="s">
        <v>127</v>
      </c>
      <c r="AB279" s="30">
        <v>7470.0</v>
      </c>
      <c r="AC279" s="31" t="s">
        <v>468</v>
      </c>
      <c r="AD279" s="31" t="s">
        <v>468</v>
      </c>
      <c r="AE279" s="31" t="s">
        <v>127</v>
      </c>
      <c r="AF279" s="31">
        <v>7320.0</v>
      </c>
      <c r="AG279" s="31">
        <v>7320.0</v>
      </c>
      <c r="AH279" s="30" t="s">
        <v>141</v>
      </c>
      <c r="AI279" s="31" t="s">
        <v>127</v>
      </c>
      <c r="AJ279" s="31" t="s">
        <v>141</v>
      </c>
      <c r="AK279" s="31" t="s">
        <v>141</v>
      </c>
      <c r="AL279" s="31" t="s">
        <v>141</v>
      </c>
      <c r="AM279" s="26" t="s">
        <v>141</v>
      </c>
      <c r="AN279" s="26" t="s">
        <v>141</v>
      </c>
      <c r="AO279" s="26" t="s">
        <v>141</v>
      </c>
      <c r="AP279" s="31">
        <v>137.0</v>
      </c>
      <c r="AQ279" s="26" t="s">
        <v>127</v>
      </c>
      <c r="AR279" s="26" t="s">
        <v>127</v>
      </c>
      <c r="AS279" s="26" t="s">
        <v>127</v>
      </c>
      <c r="AT279" s="26" t="s">
        <v>161</v>
      </c>
      <c r="AU279" s="26" t="s">
        <v>263</v>
      </c>
      <c r="AV279" s="26" t="s">
        <v>2936</v>
      </c>
      <c r="AW279" s="28"/>
      <c r="AX279" s="28"/>
      <c r="AY279" s="28"/>
    </row>
    <row r="280" ht="15.75" customHeight="1">
      <c r="A280" s="26" t="s">
        <v>2937</v>
      </c>
      <c r="B280" s="26" t="s">
        <v>2938</v>
      </c>
      <c r="C280" s="28" t="s">
        <v>2939</v>
      </c>
      <c r="D280" s="28"/>
      <c r="E280" s="28"/>
      <c r="F280" s="26" t="s">
        <v>173</v>
      </c>
      <c r="G280" s="28" t="s">
        <v>2902</v>
      </c>
      <c r="H280" s="26" t="s">
        <v>2940</v>
      </c>
      <c r="I280" s="26" t="s">
        <v>2941</v>
      </c>
      <c r="J280" s="26" t="s">
        <v>2938</v>
      </c>
      <c r="K280" s="26" t="s">
        <v>2942</v>
      </c>
      <c r="L280" s="28" t="s">
        <v>2943</v>
      </c>
      <c r="M280" s="32" t="s">
        <v>2473</v>
      </c>
      <c r="N280" s="32" t="s">
        <v>1931</v>
      </c>
      <c r="O280" s="41" t="s">
        <v>738</v>
      </c>
      <c r="P280" s="26" t="s">
        <v>599</v>
      </c>
      <c r="Q280" s="28" t="s">
        <v>2944</v>
      </c>
      <c r="R280" s="26" t="s">
        <v>2945</v>
      </c>
      <c r="S280" s="28" t="s">
        <v>156</v>
      </c>
      <c r="T280" s="32" t="s">
        <v>2946</v>
      </c>
      <c r="U280" s="32" t="s">
        <v>2947</v>
      </c>
      <c r="V280" s="26" t="s">
        <v>158</v>
      </c>
      <c r="W280" s="26" t="s">
        <v>141</v>
      </c>
      <c r="X280" s="26" t="s">
        <v>141</v>
      </c>
      <c r="Y280" s="26">
        <v>2021.0</v>
      </c>
      <c r="Z280" s="28">
        <v>2.0</v>
      </c>
      <c r="AA280" s="26" t="s">
        <v>127</v>
      </c>
      <c r="AB280" s="30">
        <v>1700.0</v>
      </c>
      <c r="AC280" s="30">
        <v>1700.0</v>
      </c>
      <c r="AD280" s="31" t="s">
        <v>127</v>
      </c>
      <c r="AE280" s="31" t="s">
        <v>127</v>
      </c>
      <c r="AF280" s="31">
        <v>1760.0</v>
      </c>
      <c r="AG280" s="30">
        <v>1760.0</v>
      </c>
      <c r="AH280" s="30" t="s">
        <v>141</v>
      </c>
      <c r="AI280" s="31" t="s">
        <v>127</v>
      </c>
      <c r="AJ280" s="31" t="s">
        <v>141</v>
      </c>
      <c r="AK280" s="31" t="s">
        <v>141</v>
      </c>
      <c r="AL280" s="31" t="s">
        <v>141</v>
      </c>
      <c r="AM280" s="26" t="s">
        <v>141</v>
      </c>
      <c r="AN280" s="26" t="s">
        <v>141</v>
      </c>
      <c r="AO280" s="26" t="s">
        <v>141</v>
      </c>
      <c r="AP280" s="31">
        <v>1037.0</v>
      </c>
      <c r="AQ280" s="26" t="s">
        <v>127</v>
      </c>
      <c r="AR280" s="26" t="s">
        <v>127</v>
      </c>
      <c r="AS280" s="26" t="s">
        <v>127</v>
      </c>
      <c r="AT280" s="26" t="s">
        <v>161</v>
      </c>
      <c r="AU280" s="26" t="s">
        <v>263</v>
      </c>
      <c r="AV280" s="26" t="s">
        <v>2948</v>
      </c>
      <c r="AW280" s="28"/>
      <c r="AX280" s="28"/>
      <c r="AY280" s="28"/>
    </row>
    <row r="281" ht="15.75" customHeight="1">
      <c r="A281" s="26" t="s">
        <v>2949</v>
      </c>
      <c r="B281" s="26" t="s">
        <v>2950</v>
      </c>
      <c r="C281" s="28" t="s">
        <v>2951</v>
      </c>
      <c r="D281" s="28"/>
      <c r="E281" s="28"/>
      <c r="F281" s="26" t="s">
        <v>127</v>
      </c>
      <c r="G281" s="28"/>
      <c r="H281" s="26" t="s">
        <v>2875</v>
      </c>
      <c r="I281" s="26" t="s">
        <v>2876</v>
      </c>
      <c r="J281" s="26" t="s">
        <v>2950</v>
      </c>
      <c r="K281" s="26" t="s">
        <v>2952</v>
      </c>
      <c r="L281" s="28" t="s">
        <v>2943</v>
      </c>
      <c r="M281" s="32" t="s">
        <v>2473</v>
      </c>
      <c r="N281" s="32" t="s">
        <v>1931</v>
      </c>
      <c r="O281" s="41" t="s">
        <v>738</v>
      </c>
      <c r="P281" s="26" t="s">
        <v>599</v>
      </c>
      <c r="Q281" s="28" t="s">
        <v>2944</v>
      </c>
      <c r="R281" s="26" t="s">
        <v>2953</v>
      </c>
      <c r="S281" s="28" t="s">
        <v>156</v>
      </c>
      <c r="T281" s="32" t="s">
        <v>2954</v>
      </c>
      <c r="U281" s="32" t="s">
        <v>2955</v>
      </c>
      <c r="V281" s="26" t="s">
        <v>158</v>
      </c>
      <c r="W281" s="33">
        <v>43709.0</v>
      </c>
      <c r="X281" s="26" t="s">
        <v>141</v>
      </c>
      <c r="Y281" s="26">
        <v>2022.0</v>
      </c>
      <c r="Z281" s="28">
        <v>1.0</v>
      </c>
      <c r="AA281" s="26" t="s">
        <v>127</v>
      </c>
      <c r="AB281" s="30">
        <v>3040.0</v>
      </c>
      <c r="AC281" s="31">
        <v>3040.0</v>
      </c>
      <c r="AD281" s="31" t="s">
        <v>127</v>
      </c>
      <c r="AE281" s="31" t="s">
        <v>127</v>
      </c>
      <c r="AF281" s="31">
        <v>3000.0</v>
      </c>
      <c r="AG281" s="30">
        <v>3000.0</v>
      </c>
      <c r="AH281" s="30" t="s">
        <v>127</v>
      </c>
      <c r="AI281" s="31" t="s">
        <v>127</v>
      </c>
      <c r="AJ281" s="31" t="s">
        <v>141</v>
      </c>
      <c r="AK281" s="31" t="s">
        <v>141</v>
      </c>
      <c r="AL281" s="31" t="s">
        <v>141</v>
      </c>
      <c r="AM281" s="26" t="s">
        <v>141</v>
      </c>
      <c r="AN281" s="26" t="s">
        <v>141</v>
      </c>
      <c r="AO281" s="26" t="s">
        <v>141</v>
      </c>
      <c r="AP281" s="31" t="s">
        <v>141</v>
      </c>
      <c r="AQ281" s="26" t="s">
        <v>127</v>
      </c>
      <c r="AR281" s="26" t="s">
        <v>327</v>
      </c>
      <c r="AS281" s="26" t="s">
        <v>127</v>
      </c>
      <c r="AT281" s="26" t="s">
        <v>161</v>
      </c>
      <c r="AU281" s="26" t="s">
        <v>263</v>
      </c>
      <c r="AV281" s="26" t="s">
        <v>2956</v>
      </c>
      <c r="AW281" s="28"/>
      <c r="AX281" s="28"/>
      <c r="AY281" s="28"/>
    </row>
    <row r="282" ht="15.75" customHeight="1">
      <c r="A282" s="26" t="s">
        <v>2957</v>
      </c>
      <c r="B282" s="26" t="s">
        <v>2958</v>
      </c>
      <c r="C282" s="28" t="s">
        <v>2959</v>
      </c>
      <c r="D282" s="28"/>
      <c r="E282" s="28"/>
      <c r="F282" s="26" t="s">
        <v>173</v>
      </c>
      <c r="G282" s="28" t="s">
        <v>2888</v>
      </c>
      <c r="H282" s="26" t="s">
        <v>2889</v>
      </c>
      <c r="I282" s="26" t="s">
        <v>2890</v>
      </c>
      <c r="J282" s="26" t="s">
        <v>2886</v>
      </c>
      <c r="K282" s="28">
        <v>4.298522403E9</v>
      </c>
      <c r="L282" s="28" t="s">
        <v>2960</v>
      </c>
      <c r="M282" s="32" t="s">
        <v>2473</v>
      </c>
      <c r="N282" s="32" t="s">
        <v>1931</v>
      </c>
      <c r="O282" s="41" t="s">
        <v>738</v>
      </c>
      <c r="P282" s="26" t="s">
        <v>599</v>
      </c>
      <c r="Q282" s="28" t="s">
        <v>2961</v>
      </c>
      <c r="R282" s="26" t="s">
        <v>2962</v>
      </c>
      <c r="S282" s="28" t="s">
        <v>156</v>
      </c>
      <c r="T282" s="32" t="s">
        <v>2963</v>
      </c>
      <c r="U282" s="32" t="s">
        <v>2964</v>
      </c>
      <c r="V282" s="26" t="s">
        <v>158</v>
      </c>
      <c r="W282" s="34">
        <v>43466.0</v>
      </c>
      <c r="X282" s="34">
        <v>44287.0</v>
      </c>
      <c r="Y282" s="26">
        <v>2022.0</v>
      </c>
      <c r="Z282" s="28">
        <v>1.0</v>
      </c>
      <c r="AA282" s="26" t="s">
        <v>127</v>
      </c>
      <c r="AB282" s="30">
        <v>2300.0</v>
      </c>
      <c r="AC282" s="30">
        <v>2300.0</v>
      </c>
      <c r="AD282" s="31" t="s">
        <v>127</v>
      </c>
      <c r="AE282" s="31" t="s">
        <v>127</v>
      </c>
      <c r="AF282" s="31">
        <v>1330.0</v>
      </c>
      <c r="AG282" s="31">
        <v>1330.0</v>
      </c>
      <c r="AH282" s="30" t="s">
        <v>141</v>
      </c>
      <c r="AI282" s="31" t="s">
        <v>127</v>
      </c>
      <c r="AJ282" s="31" t="s">
        <v>141</v>
      </c>
      <c r="AK282" s="31" t="s">
        <v>141</v>
      </c>
      <c r="AL282" s="31" t="s">
        <v>141</v>
      </c>
      <c r="AM282" s="26" t="s">
        <v>141</v>
      </c>
      <c r="AN282" s="26" t="s">
        <v>141</v>
      </c>
      <c r="AO282" s="26" t="s">
        <v>141</v>
      </c>
      <c r="AP282" s="31">
        <v>3118.0</v>
      </c>
      <c r="AQ282" s="26" t="s">
        <v>127</v>
      </c>
      <c r="AR282" s="26" t="s">
        <v>127</v>
      </c>
      <c r="AS282" s="26" t="s">
        <v>127</v>
      </c>
      <c r="AT282" s="26" t="s">
        <v>161</v>
      </c>
      <c r="AU282" s="26" t="s">
        <v>25</v>
      </c>
      <c r="AV282" s="26" t="s">
        <v>2965</v>
      </c>
      <c r="AW282" s="28"/>
      <c r="AX282" s="28"/>
      <c r="AY282" s="28"/>
    </row>
    <row r="283" ht="15.75" customHeight="1">
      <c r="A283" s="26" t="s">
        <v>2966</v>
      </c>
      <c r="B283" s="26" t="s">
        <v>2958</v>
      </c>
      <c r="C283" s="26" t="s">
        <v>2959</v>
      </c>
      <c r="D283" s="28"/>
      <c r="E283" s="28"/>
      <c r="F283" s="26" t="s">
        <v>173</v>
      </c>
      <c r="G283" s="28" t="s">
        <v>2888</v>
      </c>
      <c r="H283" s="26" t="s">
        <v>2889</v>
      </c>
      <c r="I283" s="26" t="s">
        <v>2890</v>
      </c>
      <c r="J283" s="26" t="s">
        <v>2886</v>
      </c>
      <c r="K283" s="26">
        <v>4.298522403E9</v>
      </c>
      <c r="L283" s="28" t="s">
        <v>2960</v>
      </c>
      <c r="M283" s="32" t="s">
        <v>2473</v>
      </c>
      <c r="N283" s="32" t="s">
        <v>1931</v>
      </c>
      <c r="O283" s="41" t="s">
        <v>738</v>
      </c>
      <c r="P283" s="26" t="s">
        <v>599</v>
      </c>
      <c r="Q283" s="28" t="s">
        <v>2961</v>
      </c>
      <c r="R283" s="28" t="s">
        <v>2962</v>
      </c>
      <c r="S283" s="28" t="s">
        <v>156</v>
      </c>
      <c r="T283" s="32" t="s">
        <v>2963</v>
      </c>
      <c r="U283" s="32" t="s">
        <v>2964</v>
      </c>
      <c r="V283" s="26" t="s">
        <v>158</v>
      </c>
      <c r="W283" s="34">
        <v>43466.0</v>
      </c>
      <c r="X283" s="34">
        <v>44287.0</v>
      </c>
      <c r="Y283" s="26">
        <v>2023.0</v>
      </c>
      <c r="Z283" s="28">
        <v>0.0</v>
      </c>
      <c r="AA283" s="26" t="s">
        <v>127</v>
      </c>
      <c r="AB283" s="30" t="s">
        <v>127</v>
      </c>
      <c r="AC283" s="31" t="s">
        <v>127</v>
      </c>
      <c r="AD283" s="31" t="s">
        <v>127</v>
      </c>
      <c r="AE283" s="31" t="s">
        <v>127</v>
      </c>
      <c r="AF283" s="31">
        <v>1330.0</v>
      </c>
      <c r="AG283" s="31">
        <v>1330.0</v>
      </c>
      <c r="AH283" s="30" t="s">
        <v>141</v>
      </c>
      <c r="AI283" s="31" t="s">
        <v>127</v>
      </c>
      <c r="AJ283" s="31">
        <v>5300.0</v>
      </c>
      <c r="AK283" s="31" t="s">
        <v>141</v>
      </c>
      <c r="AL283" s="31">
        <v>1200.0</v>
      </c>
      <c r="AM283" s="26" t="s">
        <v>141</v>
      </c>
      <c r="AN283" s="26" t="s">
        <v>141</v>
      </c>
      <c r="AO283" s="26" t="s">
        <v>141</v>
      </c>
      <c r="AP283" s="31" t="s">
        <v>141</v>
      </c>
      <c r="AQ283" s="26" t="s">
        <v>127</v>
      </c>
      <c r="AR283" s="26" t="s">
        <v>127</v>
      </c>
      <c r="AS283" s="26" t="s">
        <v>127</v>
      </c>
      <c r="AT283" s="26" t="s">
        <v>974</v>
      </c>
      <c r="AU283" s="26" t="s">
        <v>25</v>
      </c>
      <c r="AV283" s="26" t="s">
        <v>141</v>
      </c>
      <c r="AW283" s="28"/>
      <c r="AX283" s="28"/>
      <c r="AY283" s="28"/>
    </row>
    <row r="284" ht="15.75" customHeight="1">
      <c r="A284" s="26" t="s">
        <v>2967</v>
      </c>
      <c r="B284" s="26" t="s">
        <v>2958</v>
      </c>
      <c r="C284" s="26" t="s">
        <v>2959</v>
      </c>
      <c r="D284" s="28"/>
      <c r="E284" s="28"/>
      <c r="F284" s="26" t="s">
        <v>173</v>
      </c>
      <c r="G284" s="28" t="s">
        <v>2888</v>
      </c>
      <c r="H284" s="26" t="s">
        <v>2889</v>
      </c>
      <c r="I284" s="26" t="s">
        <v>2890</v>
      </c>
      <c r="J284" s="26" t="s">
        <v>2886</v>
      </c>
      <c r="K284" s="26">
        <v>4.298522403E9</v>
      </c>
      <c r="L284" s="28" t="s">
        <v>2960</v>
      </c>
      <c r="M284" s="32" t="s">
        <v>2473</v>
      </c>
      <c r="N284" s="32" t="s">
        <v>1931</v>
      </c>
      <c r="O284" s="41" t="s">
        <v>738</v>
      </c>
      <c r="P284" s="26" t="s">
        <v>599</v>
      </c>
      <c r="Q284" s="28" t="s">
        <v>2961</v>
      </c>
      <c r="R284" s="28" t="s">
        <v>2962</v>
      </c>
      <c r="S284" s="28" t="s">
        <v>156</v>
      </c>
      <c r="T284" s="32" t="s">
        <v>2963</v>
      </c>
      <c r="U284" s="32" t="s">
        <v>2964</v>
      </c>
      <c r="V284" s="26" t="s">
        <v>139</v>
      </c>
      <c r="W284" s="34">
        <v>43466.0</v>
      </c>
      <c r="X284" s="34">
        <v>44287.0</v>
      </c>
      <c r="Y284" s="26" t="s">
        <v>141</v>
      </c>
      <c r="Z284" s="28" t="s">
        <v>141</v>
      </c>
      <c r="AA284" s="26" t="s">
        <v>127</v>
      </c>
      <c r="AB284" s="30">
        <v>2300.0</v>
      </c>
      <c r="AC284" s="31">
        <v>2300.0</v>
      </c>
      <c r="AD284" s="31" t="s">
        <v>127</v>
      </c>
      <c r="AE284" s="31" t="s">
        <v>127</v>
      </c>
      <c r="AF284" s="31" t="s">
        <v>141</v>
      </c>
      <c r="AG284" s="31" t="s">
        <v>127</v>
      </c>
      <c r="AH284" s="30" t="s">
        <v>141</v>
      </c>
      <c r="AI284" s="31" t="s">
        <v>127</v>
      </c>
      <c r="AJ284" s="30" t="s">
        <v>127</v>
      </c>
      <c r="AK284" s="31" t="s">
        <v>141</v>
      </c>
      <c r="AL284" s="30" t="s">
        <v>127</v>
      </c>
      <c r="AM284" s="26" t="s">
        <v>141</v>
      </c>
      <c r="AN284" s="26" t="s">
        <v>141</v>
      </c>
      <c r="AO284" s="26" t="s">
        <v>141</v>
      </c>
      <c r="AP284" s="31" t="s">
        <v>141</v>
      </c>
      <c r="AQ284" s="26" t="s">
        <v>127</v>
      </c>
      <c r="AR284" s="26" t="s">
        <v>127</v>
      </c>
      <c r="AS284" s="26" t="s">
        <v>127</v>
      </c>
      <c r="AT284" s="26" t="s">
        <v>824</v>
      </c>
      <c r="AU284" s="26" t="s">
        <v>27</v>
      </c>
      <c r="AV284" s="26" t="s">
        <v>2968</v>
      </c>
      <c r="AW284" s="28"/>
      <c r="AX284" s="28"/>
      <c r="AY284" s="28"/>
    </row>
    <row r="285" ht="15.75" customHeight="1">
      <c r="A285" s="26" t="s">
        <v>2969</v>
      </c>
      <c r="B285" s="26" t="s">
        <v>2970</v>
      </c>
      <c r="C285" s="26" t="s">
        <v>2971</v>
      </c>
      <c r="D285" s="28"/>
      <c r="E285" s="28"/>
      <c r="F285" s="26" t="s">
        <v>127</v>
      </c>
      <c r="G285" s="28"/>
      <c r="H285" s="26" t="s">
        <v>2972</v>
      </c>
      <c r="I285" s="26" t="s">
        <v>2973</v>
      </c>
      <c r="J285" s="26" t="s">
        <v>2970</v>
      </c>
      <c r="K285" s="26" t="s">
        <v>2974</v>
      </c>
      <c r="L285" s="28" t="s">
        <v>2975</v>
      </c>
      <c r="M285" s="26" t="s">
        <v>2473</v>
      </c>
      <c r="N285" s="26" t="s">
        <v>1931</v>
      </c>
      <c r="O285" s="41" t="s">
        <v>738</v>
      </c>
      <c r="P285" s="26" t="s">
        <v>599</v>
      </c>
      <c r="Q285" s="26" t="s">
        <v>2976</v>
      </c>
      <c r="R285" s="26" t="s">
        <v>2977</v>
      </c>
      <c r="S285" s="28" t="s">
        <v>156</v>
      </c>
      <c r="T285" s="26" t="s">
        <v>2978</v>
      </c>
      <c r="U285" s="29" t="s">
        <v>2979</v>
      </c>
      <c r="V285" s="32" t="s">
        <v>158</v>
      </c>
      <c r="W285" s="26" t="s">
        <v>141</v>
      </c>
      <c r="X285" s="26" t="s">
        <v>141</v>
      </c>
      <c r="Y285" s="26">
        <v>2011.0</v>
      </c>
      <c r="Z285" s="28">
        <v>12.0</v>
      </c>
      <c r="AA285" s="26" t="s">
        <v>127</v>
      </c>
      <c r="AB285" s="30">
        <v>700.0</v>
      </c>
      <c r="AC285" s="31" t="s">
        <v>127</v>
      </c>
      <c r="AD285" s="31">
        <v>700.0</v>
      </c>
      <c r="AE285" s="31" t="s">
        <v>127</v>
      </c>
      <c r="AF285" s="31" t="s">
        <v>127</v>
      </c>
      <c r="AG285" s="31" t="s">
        <v>127</v>
      </c>
      <c r="AH285" s="30" t="s">
        <v>127</v>
      </c>
      <c r="AI285" s="31" t="s">
        <v>127</v>
      </c>
      <c r="AJ285" s="31" t="s">
        <v>127</v>
      </c>
      <c r="AK285" s="31" t="s">
        <v>127</v>
      </c>
      <c r="AL285" s="31" t="s">
        <v>127</v>
      </c>
      <c r="AM285" s="26" t="s">
        <v>159</v>
      </c>
      <c r="AN285" s="26" t="s">
        <v>2980</v>
      </c>
      <c r="AO285" s="26" t="s">
        <v>141</v>
      </c>
      <c r="AP285" s="31">
        <v>998.0</v>
      </c>
      <c r="AQ285" s="26" t="s">
        <v>141</v>
      </c>
      <c r="AR285" s="26" t="s">
        <v>141</v>
      </c>
      <c r="AS285" s="26" t="s">
        <v>127</v>
      </c>
      <c r="AT285" s="26" t="s">
        <v>142</v>
      </c>
      <c r="AU285" s="26" t="s">
        <v>31</v>
      </c>
      <c r="AV285" s="26" t="s">
        <v>1353</v>
      </c>
      <c r="AW285" s="28"/>
      <c r="AX285" s="28"/>
      <c r="AY285" s="28"/>
    </row>
    <row r="286" ht="15.75" customHeight="1">
      <c r="A286" s="26" t="s">
        <v>2981</v>
      </c>
      <c r="B286" s="26" t="s">
        <v>2982</v>
      </c>
      <c r="C286" s="28" t="s">
        <v>2983</v>
      </c>
      <c r="D286" s="28"/>
      <c r="E286" s="28"/>
      <c r="F286" s="26" t="s">
        <v>127</v>
      </c>
      <c r="G286" s="28"/>
      <c r="H286" s="26" t="s">
        <v>2984</v>
      </c>
      <c r="I286" s="26" t="s">
        <v>2985</v>
      </c>
      <c r="J286" s="26" t="s">
        <v>2982</v>
      </c>
      <c r="K286" s="26" t="s">
        <v>2986</v>
      </c>
      <c r="L286" s="26" t="s">
        <v>2987</v>
      </c>
      <c r="M286" s="26" t="s">
        <v>2473</v>
      </c>
      <c r="N286" s="26" t="s">
        <v>1931</v>
      </c>
      <c r="O286" s="41" t="s">
        <v>738</v>
      </c>
      <c r="P286" s="26" t="s">
        <v>599</v>
      </c>
      <c r="Q286" s="26" t="s">
        <v>2988</v>
      </c>
      <c r="R286" s="26" t="s">
        <v>2989</v>
      </c>
      <c r="S286" s="28" t="s">
        <v>156</v>
      </c>
      <c r="T286" s="26" t="s">
        <v>2990</v>
      </c>
      <c r="U286" s="29" t="s">
        <v>2991</v>
      </c>
      <c r="V286" s="32" t="s">
        <v>158</v>
      </c>
      <c r="W286" s="26" t="s">
        <v>141</v>
      </c>
      <c r="X286" s="26" t="s">
        <v>141</v>
      </c>
      <c r="Y286" s="26">
        <v>2004.0</v>
      </c>
      <c r="Z286" s="28">
        <v>19.0</v>
      </c>
      <c r="AA286" s="26" t="s">
        <v>127</v>
      </c>
      <c r="AB286" s="30">
        <v>2440.0</v>
      </c>
      <c r="AC286" s="31" t="s">
        <v>127</v>
      </c>
      <c r="AD286" s="31">
        <v>2440.0</v>
      </c>
      <c r="AE286" s="31" t="s">
        <v>127</v>
      </c>
      <c r="AF286" s="31" t="s">
        <v>127</v>
      </c>
      <c r="AG286" s="31" t="s">
        <v>127</v>
      </c>
      <c r="AH286" s="30" t="s">
        <v>127</v>
      </c>
      <c r="AI286" s="31" t="s">
        <v>127</v>
      </c>
      <c r="AJ286" s="31" t="s">
        <v>127</v>
      </c>
      <c r="AK286" s="31" t="s">
        <v>127</v>
      </c>
      <c r="AL286" s="31" t="s">
        <v>127</v>
      </c>
      <c r="AM286" s="26" t="s">
        <v>140</v>
      </c>
      <c r="AN286" s="26" t="s">
        <v>2992</v>
      </c>
      <c r="AO286" s="26" t="s">
        <v>1061</v>
      </c>
      <c r="AP286" s="31">
        <v>1800.0</v>
      </c>
      <c r="AQ286" s="26" t="s">
        <v>141</v>
      </c>
      <c r="AR286" s="26" t="s">
        <v>141</v>
      </c>
      <c r="AS286" s="26" t="s">
        <v>127</v>
      </c>
      <c r="AT286" s="26" t="s">
        <v>142</v>
      </c>
      <c r="AU286" s="26" t="s">
        <v>31</v>
      </c>
      <c r="AV286" s="26" t="s">
        <v>2993</v>
      </c>
      <c r="AW286" s="28"/>
      <c r="AX286" s="28"/>
      <c r="AY286" s="28"/>
    </row>
    <row r="287" ht="15.75" customHeight="1">
      <c r="A287" s="26" t="s">
        <v>2994</v>
      </c>
      <c r="B287" s="26" t="s">
        <v>2995</v>
      </c>
      <c r="C287" s="28" t="s">
        <v>2996</v>
      </c>
      <c r="D287" s="28"/>
      <c r="E287" s="28"/>
      <c r="F287" s="26" t="s">
        <v>127</v>
      </c>
      <c r="G287" s="28"/>
      <c r="H287" s="26" t="s">
        <v>2997</v>
      </c>
      <c r="I287" s="26" t="s">
        <v>2998</v>
      </c>
      <c r="J287" s="26" t="s">
        <v>2995</v>
      </c>
      <c r="K287" s="26">
        <v>4.297791408E9</v>
      </c>
      <c r="L287" s="28" t="s">
        <v>2999</v>
      </c>
      <c r="M287" s="28" t="s">
        <v>3000</v>
      </c>
      <c r="N287" s="28" t="s">
        <v>1931</v>
      </c>
      <c r="O287" s="41" t="s">
        <v>738</v>
      </c>
      <c r="P287" s="26" t="s">
        <v>599</v>
      </c>
      <c r="Q287" s="28" t="s">
        <v>3001</v>
      </c>
      <c r="R287" s="28" t="s">
        <v>3002</v>
      </c>
      <c r="S287" s="28" t="s">
        <v>156</v>
      </c>
      <c r="T287" s="28" t="s">
        <v>3003</v>
      </c>
      <c r="U287" s="28" t="s">
        <v>3004</v>
      </c>
      <c r="V287" s="28" t="s">
        <v>158</v>
      </c>
      <c r="W287" s="26" t="s">
        <v>141</v>
      </c>
      <c r="X287" s="26" t="s">
        <v>141</v>
      </c>
      <c r="Y287" s="28">
        <v>1958.0</v>
      </c>
      <c r="Z287" s="28">
        <v>65.0</v>
      </c>
      <c r="AA287" s="26">
        <v>2023.0</v>
      </c>
      <c r="AB287" s="30">
        <v>3500.0</v>
      </c>
      <c r="AC287" s="30">
        <v>3500.0</v>
      </c>
      <c r="AD287" s="31" t="s">
        <v>127</v>
      </c>
      <c r="AE287" s="31" t="s">
        <v>127</v>
      </c>
      <c r="AF287" s="31">
        <v>3150.0</v>
      </c>
      <c r="AG287" s="30">
        <v>3150.0</v>
      </c>
      <c r="AH287" s="30" t="s">
        <v>127</v>
      </c>
      <c r="AI287" s="31" t="s">
        <v>127</v>
      </c>
      <c r="AJ287" s="31" t="s">
        <v>141</v>
      </c>
      <c r="AK287" s="31" t="s">
        <v>141</v>
      </c>
      <c r="AL287" s="31" t="s">
        <v>141</v>
      </c>
      <c r="AM287" s="26" t="s">
        <v>140</v>
      </c>
      <c r="AN287" s="28" t="s">
        <v>3005</v>
      </c>
      <c r="AO287" s="26" t="s">
        <v>1966</v>
      </c>
      <c r="AP287" s="31">
        <v>4702.0</v>
      </c>
      <c r="AQ287" s="26">
        <v>2019.0</v>
      </c>
      <c r="AR287" s="26" t="s">
        <v>127</v>
      </c>
      <c r="AS287" s="26" t="s">
        <v>127</v>
      </c>
      <c r="AT287" s="26" t="s">
        <v>161</v>
      </c>
      <c r="AU287" s="32" t="s">
        <v>263</v>
      </c>
      <c r="AV287" s="26" t="s">
        <v>3006</v>
      </c>
      <c r="AW287" s="28"/>
      <c r="AX287" s="28"/>
      <c r="AY287" s="28"/>
    </row>
    <row r="288" ht="15.75" customHeight="1">
      <c r="A288" s="26" t="s">
        <v>3007</v>
      </c>
      <c r="B288" s="26" t="s">
        <v>3008</v>
      </c>
      <c r="C288" s="28" t="s">
        <v>2996</v>
      </c>
      <c r="D288" s="28"/>
      <c r="E288" s="28"/>
      <c r="F288" s="26" t="s">
        <v>127</v>
      </c>
      <c r="G288" s="28"/>
      <c r="H288" s="26" t="s">
        <v>2997</v>
      </c>
      <c r="I288" s="26" t="s">
        <v>2998</v>
      </c>
      <c r="J288" s="26" t="s">
        <v>2995</v>
      </c>
      <c r="K288" s="26">
        <v>4.297791408E9</v>
      </c>
      <c r="L288" s="28" t="s">
        <v>2999</v>
      </c>
      <c r="M288" s="28" t="s">
        <v>3000</v>
      </c>
      <c r="N288" s="28" t="s">
        <v>1931</v>
      </c>
      <c r="O288" s="41" t="s">
        <v>738</v>
      </c>
      <c r="P288" s="26" t="s">
        <v>599</v>
      </c>
      <c r="Q288" s="26" t="s">
        <v>3009</v>
      </c>
      <c r="R288" s="26" t="s">
        <v>3010</v>
      </c>
      <c r="S288" s="26" t="s">
        <v>137</v>
      </c>
      <c r="T288" s="28" t="s">
        <v>3003</v>
      </c>
      <c r="U288" s="28" t="s">
        <v>3004</v>
      </c>
      <c r="V288" s="26" t="s">
        <v>189</v>
      </c>
      <c r="W288" s="34">
        <v>44531.0</v>
      </c>
      <c r="X288" s="26" t="s">
        <v>141</v>
      </c>
      <c r="Y288" s="26">
        <v>2023.0</v>
      </c>
      <c r="Z288" s="28">
        <v>0.0</v>
      </c>
      <c r="AA288" s="26" t="s">
        <v>127</v>
      </c>
      <c r="AB288" s="30">
        <v>2250.0</v>
      </c>
      <c r="AC288" s="31" t="s">
        <v>127</v>
      </c>
      <c r="AD288" s="31">
        <v>2250.0</v>
      </c>
      <c r="AE288" s="31" t="s">
        <v>127</v>
      </c>
      <c r="AF288" s="31" t="s">
        <v>127</v>
      </c>
      <c r="AG288" s="31" t="s">
        <v>127</v>
      </c>
      <c r="AH288" s="31" t="s">
        <v>127</v>
      </c>
      <c r="AI288" s="31" t="s">
        <v>127</v>
      </c>
      <c r="AJ288" s="31" t="s">
        <v>141</v>
      </c>
      <c r="AK288" s="31" t="s">
        <v>141</v>
      </c>
      <c r="AL288" s="31" t="s">
        <v>141</v>
      </c>
      <c r="AM288" s="26" t="s">
        <v>127</v>
      </c>
      <c r="AN288" s="26" t="s">
        <v>127</v>
      </c>
      <c r="AO288" s="26" t="s">
        <v>127</v>
      </c>
      <c r="AP288" s="31" t="s">
        <v>141</v>
      </c>
      <c r="AQ288" s="26" t="s">
        <v>127</v>
      </c>
      <c r="AR288" s="26" t="s">
        <v>127</v>
      </c>
      <c r="AS288" s="26" t="s">
        <v>127</v>
      </c>
      <c r="AT288" s="26" t="s">
        <v>142</v>
      </c>
      <c r="AU288" s="26" t="s">
        <v>31</v>
      </c>
      <c r="AV288" s="26" t="s">
        <v>3011</v>
      </c>
      <c r="AW288" s="28"/>
      <c r="AX288" s="28"/>
      <c r="AY288" s="28"/>
    </row>
    <row r="289" ht="15.75" customHeight="1">
      <c r="A289" s="26" t="s">
        <v>3012</v>
      </c>
      <c r="B289" s="26" t="s">
        <v>3013</v>
      </c>
      <c r="C289" s="28" t="s">
        <v>2996</v>
      </c>
      <c r="D289" s="28"/>
      <c r="E289" s="28"/>
      <c r="F289" s="26" t="s">
        <v>127</v>
      </c>
      <c r="G289" s="28"/>
      <c r="H289" s="26" t="s">
        <v>2997</v>
      </c>
      <c r="I289" s="26" t="s">
        <v>2998</v>
      </c>
      <c r="J289" s="26" t="s">
        <v>2995</v>
      </c>
      <c r="K289" s="26">
        <v>4.297791408E9</v>
      </c>
      <c r="L289" s="28" t="s">
        <v>2999</v>
      </c>
      <c r="M289" s="28" t="s">
        <v>3000</v>
      </c>
      <c r="N289" s="28" t="s">
        <v>1931</v>
      </c>
      <c r="O289" s="41" t="s">
        <v>738</v>
      </c>
      <c r="P289" s="26" t="s">
        <v>599</v>
      </c>
      <c r="Q289" s="26" t="s">
        <v>3009</v>
      </c>
      <c r="R289" s="26" t="s">
        <v>3010</v>
      </c>
      <c r="S289" s="26" t="s">
        <v>137</v>
      </c>
      <c r="T289" s="28" t="s">
        <v>3003</v>
      </c>
      <c r="U289" s="28" t="s">
        <v>3004</v>
      </c>
      <c r="V289" s="26" t="s">
        <v>189</v>
      </c>
      <c r="W289" s="34">
        <v>44531.0</v>
      </c>
      <c r="X289" s="26" t="s">
        <v>141</v>
      </c>
      <c r="Y289" s="26">
        <v>2023.0</v>
      </c>
      <c r="Z289" s="28">
        <v>0.0</v>
      </c>
      <c r="AA289" s="26" t="s">
        <v>127</v>
      </c>
      <c r="AB289" s="30" t="s">
        <v>127</v>
      </c>
      <c r="AC289" s="31" t="s">
        <v>127</v>
      </c>
      <c r="AD289" s="31" t="s">
        <v>127</v>
      </c>
      <c r="AE289" s="31" t="s">
        <v>127</v>
      </c>
      <c r="AF289" s="31">
        <v>1650.0</v>
      </c>
      <c r="AG289" s="31" t="s">
        <v>127</v>
      </c>
      <c r="AH289" s="31">
        <v>1650.0</v>
      </c>
      <c r="AI289" s="31" t="s">
        <v>127</v>
      </c>
      <c r="AJ289" s="31" t="s">
        <v>141</v>
      </c>
      <c r="AK289" s="31" t="s">
        <v>141</v>
      </c>
      <c r="AL289" s="31" t="s">
        <v>141</v>
      </c>
      <c r="AM289" s="26" t="s">
        <v>127</v>
      </c>
      <c r="AN289" s="26" t="s">
        <v>127</v>
      </c>
      <c r="AO289" s="26" t="s">
        <v>127</v>
      </c>
      <c r="AP289" s="31" t="s">
        <v>141</v>
      </c>
      <c r="AQ289" s="26" t="s">
        <v>127</v>
      </c>
      <c r="AR289" s="26" t="s">
        <v>127</v>
      </c>
      <c r="AS289" s="26" t="s">
        <v>127</v>
      </c>
      <c r="AT289" s="26" t="s">
        <v>1776</v>
      </c>
      <c r="AU289" s="26" t="s">
        <v>1777</v>
      </c>
      <c r="AV289" s="26" t="s">
        <v>3014</v>
      </c>
      <c r="AW289" s="28"/>
      <c r="AX289" s="28"/>
      <c r="AY289" s="28"/>
    </row>
    <row r="290" ht="15.75" customHeight="1">
      <c r="A290" s="26" t="s">
        <v>3015</v>
      </c>
      <c r="B290" s="26" t="s">
        <v>3016</v>
      </c>
      <c r="C290" s="28" t="s">
        <v>3017</v>
      </c>
      <c r="D290" s="28"/>
      <c r="E290" s="28"/>
      <c r="F290" s="26" t="s">
        <v>127</v>
      </c>
      <c r="G290" s="28"/>
      <c r="H290" s="26" t="s">
        <v>3018</v>
      </c>
      <c r="I290" s="26" t="s">
        <v>3019</v>
      </c>
      <c r="J290" s="26" t="s">
        <v>3016</v>
      </c>
      <c r="K290" s="26">
        <v>5.079702912E9</v>
      </c>
      <c r="L290" s="28" t="s">
        <v>3020</v>
      </c>
      <c r="M290" s="28" t="s">
        <v>3000</v>
      </c>
      <c r="N290" s="28" t="s">
        <v>1931</v>
      </c>
      <c r="O290" s="41" t="s">
        <v>738</v>
      </c>
      <c r="P290" s="26" t="s">
        <v>599</v>
      </c>
      <c r="Q290" s="28" t="s">
        <v>3021</v>
      </c>
      <c r="R290" s="28" t="s">
        <v>3022</v>
      </c>
      <c r="S290" s="28" t="s">
        <v>156</v>
      </c>
      <c r="T290" s="28" t="s">
        <v>3023</v>
      </c>
      <c r="U290" s="28" t="s">
        <v>3024</v>
      </c>
      <c r="V290" s="28" t="s">
        <v>158</v>
      </c>
      <c r="W290" s="26" t="s">
        <v>141</v>
      </c>
      <c r="X290" s="26" t="s">
        <v>141</v>
      </c>
      <c r="Y290" s="28">
        <v>2000.0</v>
      </c>
      <c r="Z290" s="28">
        <v>23.0</v>
      </c>
      <c r="AA290" s="26" t="s">
        <v>127</v>
      </c>
      <c r="AB290" s="30">
        <v>3000.0</v>
      </c>
      <c r="AC290" s="30">
        <v>3000.0</v>
      </c>
      <c r="AD290" s="31" t="s">
        <v>127</v>
      </c>
      <c r="AE290" s="31" t="s">
        <v>127</v>
      </c>
      <c r="AF290" s="31">
        <v>3000.0</v>
      </c>
      <c r="AG290" s="30">
        <v>3000.0</v>
      </c>
      <c r="AH290" s="30" t="s">
        <v>127</v>
      </c>
      <c r="AI290" s="31" t="s">
        <v>127</v>
      </c>
      <c r="AJ290" s="31" t="s">
        <v>141</v>
      </c>
      <c r="AK290" s="31" t="s">
        <v>141</v>
      </c>
      <c r="AL290" s="31" t="s">
        <v>141</v>
      </c>
      <c r="AM290" s="26" t="s">
        <v>140</v>
      </c>
      <c r="AN290" s="28" t="s">
        <v>3025</v>
      </c>
      <c r="AO290" s="26" t="s">
        <v>3026</v>
      </c>
      <c r="AP290" s="31">
        <v>4260.0</v>
      </c>
      <c r="AQ290" s="26" t="s">
        <v>127</v>
      </c>
      <c r="AR290" s="26" t="s">
        <v>127</v>
      </c>
      <c r="AS290" s="26" t="s">
        <v>127</v>
      </c>
      <c r="AT290" s="26" t="s">
        <v>161</v>
      </c>
      <c r="AU290" s="32" t="s">
        <v>263</v>
      </c>
      <c r="AV290" s="26" t="s">
        <v>1305</v>
      </c>
      <c r="AW290" s="28"/>
      <c r="AX290" s="28"/>
      <c r="AY290" s="28"/>
    </row>
    <row r="291" ht="15.75" customHeight="1">
      <c r="A291" s="26" t="s">
        <v>3027</v>
      </c>
      <c r="B291" s="26" t="s">
        <v>3028</v>
      </c>
      <c r="C291" s="28" t="s">
        <v>3029</v>
      </c>
      <c r="D291" s="28"/>
      <c r="E291" s="28"/>
      <c r="F291" s="26" t="s">
        <v>148</v>
      </c>
      <c r="G291" s="28" t="s">
        <v>1942</v>
      </c>
      <c r="H291" s="26" t="s">
        <v>1943</v>
      </c>
      <c r="I291" s="26" t="s">
        <v>1944</v>
      </c>
      <c r="J291" s="26" t="s">
        <v>3028</v>
      </c>
      <c r="K291" s="26">
        <v>5.000575826E9</v>
      </c>
      <c r="L291" s="28" t="s">
        <v>3030</v>
      </c>
      <c r="M291" s="28" t="s">
        <v>3031</v>
      </c>
      <c r="N291" s="28" t="s">
        <v>1931</v>
      </c>
      <c r="O291" s="41" t="s">
        <v>738</v>
      </c>
      <c r="P291" s="26" t="s">
        <v>599</v>
      </c>
      <c r="Q291" s="28" t="s">
        <v>3032</v>
      </c>
      <c r="R291" s="28" t="s">
        <v>3033</v>
      </c>
      <c r="S291" s="28" t="s">
        <v>156</v>
      </c>
      <c r="T291" s="28" t="s">
        <v>3034</v>
      </c>
      <c r="U291" s="28" t="s">
        <v>3035</v>
      </c>
      <c r="V291" s="26" t="s">
        <v>261</v>
      </c>
      <c r="W291" s="26" t="s">
        <v>141</v>
      </c>
      <c r="X291" s="26" t="s">
        <v>141</v>
      </c>
      <c r="Y291" s="28">
        <v>1919.0</v>
      </c>
      <c r="Z291" s="28">
        <v>104.0</v>
      </c>
      <c r="AA291" s="26">
        <v>2021.0</v>
      </c>
      <c r="AB291" s="30">
        <v>6000.0</v>
      </c>
      <c r="AC291" s="30">
        <v>6000.0</v>
      </c>
      <c r="AD291" s="31" t="s">
        <v>127</v>
      </c>
      <c r="AE291" s="31" t="s">
        <v>127</v>
      </c>
      <c r="AF291" s="31">
        <v>6000.0</v>
      </c>
      <c r="AG291" s="30">
        <v>6000.0</v>
      </c>
      <c r="AH291" s="30" t="s">
        <v>127</v>
      </c>
      <c r="AI291" s="31" t="s">
        <v>127</v>
      </c>
      <c r="AJ291" s="31" t="s">
        <v>141</v>
      </c>
      <c r="AK291" s="31" t="s">
        <v>141</v>
      </c>
      <c r="AL291" s="31" t="s">
        <v>141</v>
      </c>
      <c r="AM291" s="26" t="s">
        <v>159</v>
      </c>
      <c r="AN291" s="28" t="s">
        <v>3036</v>
      </c>
      <c r="AO291" s="26" t="s">
        <v>141</v>
      </c>
      <c r="AP291" s="31">
        <v>13316.0</v>
      </c>
      <c r="AQ291" s="26" t="s">
        <v>141</v>
      </c>
      <c r="AR291" s="26" t="s">
        <v>141</v>
      </c>
      <c r="AS291" s="26" t="s">
        <v>127</v>
      </c>
      <c r="AT291" s="26" t="s">
        <v>161</v>
      </c>
      <c r="AU291" s="32" t="s">
        <v>263</v>
      </c>
      <c r="AV291" s="26" t="s">
        <v>3037</v>
      </c>
      <c r="AW291" s="28"/>
      <c r="AX291" s="28"/>
      <c r="AY291" s="28"/>
    </row>
    <row r="292" ht="15.75" customHeight="1">
      <c r="A292" s="26" t="s">
        <v>3038</v>
      </c>
      <c r="B292" s="26" t="s">
        <v>3039</v>
      </c>
      <c r="C292" s="26" t="s">
        <v>3040</v>
      </c>
      <c r="D292" s="28"/>
      <c r="E292" s="28"/>
      <c r="F292" s="26" t="s">
        <v>148</v>
      </c>
      <c r="G292" s="28" t="s">
        <v>1942</v>
      </c>
      <c r="H292" s="26" t="s">
        <v>2262</v>
      </c>
      <c r="I292" s="26" t="s">
        <v>1944</v>
      </c>
      <c r="J292" s="26" t="s">
        <v>3039</v>
      </c>
      <c r="K292" s="26" t="s">
        <v>3041</v>
      </c>
      <c r="L292" s="26" t="s">
        <v>3042</v>
      </c>
      <c r="M292" s="26" t="s">
        <v>3031</v>
      </c>
      <c r="N292" s="26" t="s">
        <v>1931</v>
      </c>
      <c r="O292" s="41" t="s">
        <v>738</v>
      </c>
      <c r="P292" s="26" t="s">
        <v>599</v>
      </c>
      <c r="Q292" s="26" t="s">
        <v>3043</v>
      </c>
      <c r="R292" s="26" t="s">
        <v>3044</v>
      </c>
      <c r="S292" s="26" t="s">
        <v>137</v>
      </c>
      <c r="T292" s="26" t="s">
        <v>3045</v>
      </c>
      <c r="U292" s="26" t="s">
        <v>3046</v>
      </c>
      <c r="V292" s="26" t="s">
        <v>189</v>
      </c>
      <c r="W292" s="34">
        <v>44621.0</v>
      </c>
      <c r="X292" s="26" t="s">
        <v>141</v>
      </c>
      <c r="Y292" s="26">
        <v>2022.0</v>
      </c>
      <c r="Z292" s="28">
        <v>1.0</v>
      </c>
      <c r="AA292" s="26" t="s">
        <v>127</v>
      </c>
      <c r="AB292" s="30">
        <v>1800.0</v>
      </c>
      <c r="AC292" s="31" t="s">
        <v>127</v>
      </c>
      <c r="AD292" s="31">
        <v>1800.0</v>
      </c>
      <c r="AE292" s="31" t="s">
        <v>127</v>
      </c>
      <c r="AF292" s="31" t="s">
        <v>127</v>
      </c>
      <c r="AG292" s="31" t="s">
        <v>127</v>
      </c>
      <c r="AH292" s="31" t="s">
        <v>127</v>
      </c>
      <c r="AI292" s="31" t="s">
        <v>127</v>
      </c>
      <c r="AJ292" s="31" t="s">
        <v>127</v>
      </c>
      <c r="AK292" s="31" t="s">
        <v>127</v>
      </c>
      <c r="AL292" s="31" t="s">
        <v>127</v>
      </c>
      <c r="AM292" s="26" t="s">
        <v>141</v>
      </c>
      <c r="AN292" s="26" t="s">
        <v>141</v>
      </c>
      <c r="AO292" s="26" t="s">
        <v>141</v>
      </c>
      <c r="AP292" s="31">
        <v>1316.0</v>
      </c>
      <c r="AQ292" s="26" t="s">
        <v>127</v>
      </c>
      <c r="AR292" s="26" t="s">
        <v>127</v>
      </c>
      <c r="AS292" s="26" t="s">
        <v>127</v>
      </c>
      <c r="AT292" s="32" t="s">
        <v>142</v>
      </c>
      <c r="AU292" s="32" t="s">
        <v>31</v>
      </c>
      <c r="AV292" s="31" t="s">
        <v>3047</v>
      </c>
      <c r="AW292" s="28"/>
      <c r="AX292" s="28"/>
      <c r="AY292" s="28"/>
    </row>
    <row r="293" ht="15.75" customHeight="1">
      <c r="A293" s="26" t="s">
        <v>3048</v>
      </c>
      <c r="B293" s="26" t="s">
        <v>3049</v>
      </c>
      <c r="C293" s="26" t="s">
        <v>3040</v>
      </c>
      <c r="D293" s="28"/>
      <c r="E293" s="28"/>
      <c r="F293" s="26" t="s">
        <v>148</v>
      </c>
      <c r="G293" s="28" t="s">
        <v>1942</v>
      </c>
      <c r="H293" s="26" t="s">
        <v>2262</v>
      </c>
      <c r="I293" s="26" t="s">
        <v>1944</v>
      </c>
      <c r="J293" s="26" t="s">
        <v>3039</v>
      </c>
      <c r="K293" s="26" t="s">
        <v>3041</v>
      </c>
      <c r="L293" s="26" t="s">
        <v>3042</v>
      </c>
      <c r="M293" s="26" t="s">
        <v>3031</v>
      </c>
      <c r="N293" s="26" t="s">
        <v>1931</v>
      </c>
      <c r="O293" s="41" t="s">
        <v>738</v>
      </c>
      <c r="P293" s="26" t="s">
        <v>599</v>
      </c>
      <c r="Q293" s="26" t="s">
        <v>3043</v>
      </c>
      <c r="R293" s="26" t="s">
        <v>3044</v>
      </c>
      <c r="S293" s="26" t="s">
        <v>137</v>
      </c>
      <c r="T293" s="26" t="s">
        <v>3045</v>
      </c>
      <c r="U293" s="26" t="s">
        <v>3046</v>
      </c>
      <c r="V293" s="26" t="s">
        <v>189</v>
      </c>
      <c r="W293" s="34">
        <v>44652.0</v>
      </c>
      <c r="X293" s="26" t="s">
        <v>141</v>
      </c>
      <c r="Y293" s="26">
        <v>2022.0</v>
      </c>
      <c r="Z293" s="28">
        <v>1.0</v>
      </c>
      <c r="AA293" s="26" t="s">
        <v>127</v>
      </c>
      <c r="AB293" s="30" t="s">
        <v>127</v>
      </c>
      <c r="AC293" s="31" t="s">
        <v>127</v>
      </c>
      <c r="AD293" s="31" t="s">
        <v>127</v>
      </c>
      <c r="AE293" s="31" t="s">
        <v>127</v>
      </c>
      <c r="AF293" s="31">
        <v>1110.0</v>
      </c>
      <c r="AG293" s="31" t="s">
        <v>127</v>
      </c>
      <c r="AH293" s="31">
        <v>1110.0</v>
      </c>
      <c r="AI293" s="31" t="s">
        <v>127</v>
      </c>
      <c r="AJ293" s="31" t="s">
        <v>127</v>
      </c>
      <c r="AK293" s="31" t="s">
        <v>127</v>
      </c>
      <c r="AL293" s="31" t="s">
        <v>127</v>
      </c>
      <c r="AM293" s="26" t="s">
        <v>127</v>
      </c>
      <c r="AN293" s="26" t="s">
        <v>127</v>
      </c>
      <c r="AO293" s="26" t="s">
        <v>127</v>
      </c>
      <c r="AP293" s="31" t="s">
        <v>141</v>
      </c>
      <c r="AQ293" s="26" t="s">
        <v>127</v>
      </c>
      <c r="AR293" s="26" t="s">
        <v>127</v>
      </c>
      <c r="AS293" s="26" t="s">
        <v>127</v>
      </c>
      <c r="AT293" s="26" t="s">
        <v>167</v>
      </c>
      <c r="AU293" s="26" t="s">
        <v>29</v>
      </c>
      <c r="AV293" s="26" t="s">
        <v>3050</v>
      </c>
      <c r="AW293" s="28"/>
      <c r="AX293" s="28"/>
      <c r="AY293" s="28"/>
    </row>
    <row r="294" ht="15.75" customHeight="1">
      <c r="A294" s="26" t="s">
        <v>3051</v>
      </c>
      <c r="B294" s="26" t="s">
        <v>3052</v>
      </c>
      <c r="C294" s="26" t="s">
        <v>3053</v>
      </c>
      <c r="D294" s="26"/>
      <c r="E294" s="26"/>
      <c r="F294" s="26" t="s">
        <v>127</v>
      </c>
      <c r="G294" s="28"/>
      <c r="H294" s="26" t="s">
        <v>3054</v>
      </c>
      <c r="I294" s="26" t="s">
        <v>3055</v>
      </c>
      <c r="J294" s="26" t="s">
        <v>3052</v>
      </c>
      <c r="K294" s="37" t="s">
        <v>3056</v>
      </c>
      <c r="L294" s="26" t="s">
        <v>3057</v>
      </c>
      <c r="M294" s="26" t="s">
        <v>3058</v>
      </c>
      <c r="N294" s="26" t="s">
        <v>3059</v>
      </c>
      <c r="O294" s="26" t="s">
        <v>738</v>
      </c>
      <c r="P294" s="26" t="s">
        <v>599</v>
      </c>
      <c r="Q294" s="26" t="s">
        <v>3060</v>
      </c>
      <c r="R294" s="26" t="s">
        <v>3061</v>
      </c>
      <c r="S294" s="26" t="s">
        <v>156</v>
      </c>
      <c r="T294" s="29" t="s">
        <v>3062</v>
      </c>
      <c r="U294" s="29" t="s">
        <v>3063</v>
      </c>
      <c r="V294" s="26" t="s">
        <v>158</v>
      </c>
      <c r="W294" s="26" t="s">
        <v>141</v>
      </c>
      <c r="X294" s="26" t="s">
        <v>141</v>
      </c>
      <c r="Y294" s="26">
        <v>2001.0</v>
      </c>
      <c r="Z294" s="28">
        <v>22.0</v>
      </c>
      <c r="AA294" s="26" t="s">
        <v>127</v>
      </c>
      <c r="AB294" s="30">
        <v>1100.0</v>
      </c>
      <c r="AC294" s="31">
        <v>1100.0</v>
      </c>
      <c r="AD294" s="31" t="s">
        <v>127</v>
      </c>
      <c r="AE294" s="31" t="s">
        <v>127</v>
      </c>
      <c r="AF294" s="31">
        <v>1000.0</v>
      </c>
      <c r="AG294" s="31">
        <v>1000.0</v>
      </c>
      <c r="AH294" s="31" t="s">
        <v>127</v>
      </c>
      <c r="AI294" s="31" t="s">
        <v>127</v>
      </c>
      <c r="AJ294" s="31" t="s">
        <v>468</v>
      </c>
      <c r="AK294" s="31" t="s">
        <v>127</v>
      </c>
      <c r="AL294" s="31" t="s">
        <v>468</v>
      </c>
      <c r="AM294" s="26" t="s">
        <v>140</v>
      </c>
      <c r="AN294" s="26" t="s">
        <v>3064</v>
      </c>
      <c r="AO294" s="26" t="s">
        <v>2114</v>
      </c>
      <c r="AP294" s="31">
        <v>2314.0</v>
      </c>
      <c r="AQ294" s="26" t="s">
        <v>141</v>
      </c>
      <c r="AR294" s="26" t="s">
        <v>141</v>
      </c>
      <c r="AS294" s="26" t="s">
        <v>127</v>
      </c>
      <c r="AT294" s="26" t="s">
        <v>161</v>
      </c>
      <c r="AU294" s="26" t="s">
        <v>263</v>
      </c>
      <c r="AV294" s="31" t="s">
        <v>1048</v>
      </c>
      <c r="AW294" s="28"/>
      <c r="AX294" s="28"/>
      <c r="AY294" s="28"/>
    </row>
    <row r="295" ht="15.75" customHeight="1">
      <c r="A295" s="26" t="s">
        <v>3065</v>
      </c>
      <c r="B295" s="26" t="s">
        <v>3066</v>
      </c>
      <c r="C295" s="28" t="s">
        <v>3067</v>
      </c>
      <c r="D295" s="28" t="s">
        <v>3068</v>
      </c>
      <c r="E295" s="28" t="s">
        <v>3069</v>
      </c>
      <c r="F295" s="26" t="s">
        <v>127</v>
      </c>
      <c r="G295" s="28"/>
      <c r="H295" s="26" t="s">
        <v>3070</v>
      </c>
      <c r="I295" s="26" t="s">
        <v>3071</v>
      </c>
      <c r="J295" s="26" t="s">
        <v>3066</v>
      </c>
      <c r="K295" s="26">
        <v>5.066564315E9</v>
      </c>
      <c r="L295" s="28" t="s">
        <v>3072</v>
      </c>
      <c r="M295" s="28" t="s">
        <v>3073</v>
      </c>
      <c r="N295" s="28" t="s">
        <v>3059</v>
      </c>
      <c r="O295" s="41" t="s">
        <v>738</v>
      </c>
      <c r="P295" s="26" t="s">
        <v>599</v>
      </c>
      <c r="Q295" s="28" t="s">
        <v>3074</v>
      </c>
      <c r="R295" s="28" t="s">
        <v>3075</v>
      </c>
      <c r="S295" s="28" t="s">
        <v>156</v>
      </c>
      <c r="T295" s="28" t="s">
        <v>3076</v>
      </c>
      <c r="U295" s="28" t="s">
        <v>3077</v>
      </c>
      <c r="V295" s="28" t="s">
        <v>158</v>
      </c>
      <c r="W295" s="26" t="s">
        <v>141</v>
      </c>
      <c r="X295" s="26" t="s">
        <v>141</v>
      </c>
      <c r="Y295" s="28">
        <v>1952.0</v>
      </c>
      <c r="Z295" s="28">
        <v>71.0</v>
      </c>
      <c r="AA295" s="26" t="s">
        <v>127</v>
      </c>
      <c r="AB295" s="31">
        <v>2200.0</v>
      </c>
      <c r="AC295" s="31" t="s">
        <v>468</v>
      </c>
      <c r="AD295" s="31" t="s">
        <v>468</v>
      </c>
      <c r="AE295" s="31" t="s">
        <v>127</v>
      </c>
      <c r="AF295" s="31">
        <v>404.5999999999999</v>
      </c>
      <c r="AG295" s="31">
        <f>2*(0.954*450-227)</f>
        <v>404.6</v>
      </c>
      <c r="AH295" s="30" t="s">
        <v>127</v>
      </c>
      <c r="AI295" s="31" t="s">
        <v>127</v>
      </c>
      <c r="AJ295" s="31" t="s">
        <v>141</v>
      </c>
      <c r="AK295" s="31" t="s">
        <v>141</v>
      </c>
      <c r="AL295" s="31" t="s">
        <v>141</v>
      </c>
      <c r="AM295" s="26" t="s">
        <v>159</v>
      </c>
      <c r="AN295" s="28" t="s">
        <v>3078</v>
      </c>
      <c r="AO295" s="26" t="s">
        <v>141</v>
      </c>
      <c r="AP295" s="31">
        <v>3800.0</v>
      </c>
      <c r="AQ295" s="26" t="s">
        <v>327</v>
      </c>
      <c r="AR295" s="26" t="s">
        <v>127</v>
      </c>
      <c r="AS295" s="26" t="s">
        <v>127</v>
      </c>
      <c r="AT295" s="26" t="s">
        <v>161</v>
      </c>
      <c r="AU295" s="32" t="s">
        <v>817</v>
      </c>
      <c r="AV295" s="26" t="s">
        <v>3079</v>
      </c>
      <c r="AW295" s="28"/>
      <c r="AX295" s="28"/>
      <c r="AY295" s="28"/>
    </row>
    <row r="296" ht="15.75" customHeight="1">
      <c r="A296" s="26" t="s">
        <v>3080</v>
      </c>
      <c r="B296" s="26" t="s">
        <v>3081</v>
      </c>
      <c r="C296" s="28" t="s">
        <v>3082</v>
      </c>
      <c r="D296" s="28"/>
      <c r="E296" s="28"/>
      <c r="F296" s="26" t="s">
        <v>127</v>
      </c>
      <c r="G296" s="28"/>
      <c r="H296" s="26" t="s">
        <v>3083</v>
      </c>
      <c r="I296" s="26" t="s">
        <v>3084</v>
      </c>
      <c r="J296" s="26" t="s">
        <v>3081</v>
      </c>
      <c r="K296" s="26">
        <v>5.000695241E9</v>
      </c>
      <c r="L296" s="28" t="s">
        <v>3085</v>
      </c>
      <c r="M296" s="28" t="s">
        <v>3086</v>
      </c>
      <c r="N296" s="28" t="s">
        <v>3059</v>
      </c>
      <c r="O296" s="41" t="s">
        <v>738</v>
      </c>
      <c r="P296" s="26" t="s">
        <v>599</v>
      </c>
      <c r="Q296" s="28" t="s">
        <v>3087</v>
      </c>
      <c r="R296" s="28" t="s">
        <v>3088</v>
      </c>
      <c r="S296" s="28" t="s">
        <v>156</v>
      </c>
      <c r="T296" s="28" t="s">
        <v>3089</v>
      </c>
      <c r="U296" s="28" t="s">
        <v>3090</v>
      </c>
      <c r="V296" s="28" t="s">
        <v>158</v>
      </c>
      <c r="W296" s="26" t="s">
        <v>141</v>
      </c>
      <c r="X296" s="26" t="s">
        <v>141</v>
      </c>
      <c r="Y296" s="28">
        <v>2003.0</v>
      </c>
      <c r="Z296" s="28">
        <v>20.0</v>
      </c>
      <c r="AA296" s="26" t="s">
        <v>127</v>
      </c>
      <c r="AB296" s="30">
        <v>2000.0</v>
      </c>
      <c r="AC296" s="31">
        <v>2000.0</v>
      </c>
      <c r="AD296" s="31" t="s">
        <v>127</v>
      </c>
      <c r="AE296" s="31" t="s">
        <v>127</v>
      </c>
      <c r="AF296" s="31">
        <v>2000.0</v>
      </c>
      <c r="AG296" s="31">
        <v>2000.0</v>
      </c>
      <c r="AH296" s="30" t="s">
        <v>141</v>
      </c>
      <c r="AI296" s="31" t="s">
        <v>127</v>
      </c>
      <c r="AJ296" s="31">
        <v>2240.0</v>
      </c>
      <c r="AK296" s="30">
        <v>1600.0</v>
      </c>
      <c r="AL296" s="31">
        <v>1600.0</v>
      </c>
      <c r="AM296" s="26" t="s">
        <v>140</v>
      </c>
      <c r="AN296" s="28" t="s">
        <v>3091</v>
      </c>
      <c r="AO296" s="26" t="s">
        <v>141</v>
      </c>
      <c r="AP296" s="31">
        <v>3504.0</v>
      </c>
      <c r="AQ296" s="26">
        <v>2019.0</v>
      </c>
      <c r="AR296" s="26" t="s">
        <v>127</v>
      </c>
      <c r="AS296" s="26" t="s">
        <v>127</v>
      </c>
      <c r="AT296" s="26" t="s">
        <v>161</v>
      </c>
      <c r="AU296" s="32" t="s">
        <v>263</v>
      </c>
      <c r="AV296" s="26" t="s">
        <v>3092</v>
      </c>
      <c r="AW296" s="28"/>
      <c r="AX296" s="28"/>
      <c r="AY296" s="28"/>
    </row>
    <row r="297" ht="15.75" customHeight="1">
      <c r="A297" s="26" t="s">
        <v>3093</v>
      </c>
      <c r="B297" s="26" t="s">
        <v>3094</v>
      </c>
      <c r="C297" s="28" t="s">
        <v>3095</v>
      </c>
      <c r="D297" s="28" t="s">
        <v>3096</v>
      </c>
      <c r="E297" s="28" t="s">
        <v>3097</v>
      </c>
      <c r="F297" s="26" t="s">
        <v>127</v>
      </c>
      <c r="G297" s="28"/>
      <c r="H297" s="26" t="s">
        <v>3098</v>
      </c>
      <c r="I297" s="26" t="s">
        <v>3099</v>
      </c>
      <c r="J297" s="26" t="s">
        <v>3094</v>
      </c>
      <c r="K297" s="26" t="s">
        <v>3100</v>
      </c>
      <c r="L297" s="28" t="s">
        <v>3101</v>
      </c>
      <c r="M297" s="28" t="s">
        <v>3102</v>
      </c>
      <c r="N297" s="28" t="s">
        <v>3059</v>
      </c>
      <c r="O297" s="41" t="s">
        <v>738</v>
      </c>
      <c r="P297" s="26" t="s">
        <v>599</v>
      </c>
      <c r="Q297" s="28" t="s">
        <v>3103</v>
      </c>
      <c r="R297" s="28" t="s">
        <v>3104</v>
      </c>
      <c r="S297" s="28" t="s">
        <v>156</v>
      </c>
      <c r="T297" s="26" t="s">
        <v>3105</v>
      </c>
      <c r="U297" s="28" t="s">
        <v>3106</v>
      </c>
      <c r="V297" s="28" t="s">
        <v>158</v>
      </c>
      <c r="W297" s="26" t="s">
        <v>141</v>
      </c>
      <c r="X297" s="26" t="s">
        <v>141</v>
      </c>
      <c r="Y297" s="28">
        <v>1966.0</v>
      </c>
      <c r="Z297" s="28">
        <v>57.0</v>
      </c>
      <c r="AA297" s="26" t="s">
        <v>127</v>
      </c>
      <c r="AB297" s="30">
        <v>4200.0</v>
      </c>
      <c r="AC297" s="31">
        <v>4200.0</v>
      </c>
      <c r="AD297" s="31" t="s">
        <v>127</v>
      </c>
      <c r="AE297" s="31" t="s">
        <v>127</v>
      </c>
      <c r="AF297" s="31">
        <v>3360.0</v>
      </c>
      <c r="AG297" s="31">
        <v>3360.0</v>
      </c>
      <c r="AH297" s="30" t="s">
        <v>141</v>
      </c>
      <c r="AI297" s="31" t="s">
        <v>127</v>
      </c>
      <c r="AJ297" s="31" t="s">
        <v>141</v>
      </c>
      <c r="AK297" s="31" t="s">
        <v>141</v>
      </c>
      <c r="AL297" s="31" t="s">
        <v>141</v>
      </c>
      <c r="AM297" s="26" t="s">
        <v>140</v>
      </c>
      <c r="AN297" s="28" t="s">
        <v>3107</v>
      </c>
      <c r="AO297" s="26" t="s">
        <v>141</v>
      </c>
      <c r="AP297" s="31">
        <v>4978.0</v>
      </c>
      <c r="AQ297" s="26" t="s">
        <v>327</v>
      </c>
      <c r="AR297" s="26" t="s">
        <v>327</v>
      </c>
      <c r="AS297" s="26" t="s">
        <v>127</v>
      </c>
      <c r="AT297" s="26" t="s">
        <v>161</v>
      </c>
      <c r="AU297" s="32" t="s">
        <v>263</v>
      </c>
      <c r="AV297" s="26" t="s">
        <v>2450</v>
      </c>
      <c r="AW297" s="28"/>
      <c r="AX297" s="28"/>
      <c r="AY297" s="28"/>
    </row>
    <row r="298" ht="15.75" customHeight="1">
      <c r="A298" s="26" t="s">
        <v>3108</v>
      </c>
      <c r="B298" s="26" t="s">
        <v>3109</v>
      </c>
      <c r="C298" s="28" t="s">
        <v>3110</v>
      </c>
      <c r="D298" s="28"/>
      <c r="E298" s="28"/>
      <c r="F298" s="26" t="s">
        <v>173</v>
      </c>
      <c r="G298" s="28" t="s">
        <v>3111</v>
      </c>
      <c r="H298" s="26" t="s">
        <v>3112</v>
      </c>
      <c r="I298" s="26" t="s">
        <v>3113</v>
      </c>
      <c r="J298" s="50" t="s">
        <v>3109</v>
      </c>
      <c r="K298" s="26">
        <v>4.295864803E9</v>
      </c>
      <c r="L298" s="28" t="s">
        <v>3114</v>
      </c>
      <c r="M298" s="28" t="s">
        <v>3115</v>
      </c>
      <c r="N298" s="28" t="s">
        <v>3116</v>
      </c>
      <c r="O298" s="41" t="s">
        <v>738</v>
      </c>
      <c r="P298" s="26" t="s">
        <v>599</v>
      </c>
      <c r="Q298" s="28" t="s">
        <v>3117</v>
      </c>
      <c r="R298" s="28" t="s">
        <v>3118</v>
      </c>
      <c r="S298" s="28" t="s">
        <v>156</v>
      </c>
      <c r="T298" s="28" t="s">
        <v>3119</v>
      </c>
      <c r="U298" s="28" t="s">
        <v>3120</v>
      </c>
      <c r="V298" s="28" t="s">
        <v>158</v>
      </c>
      <c r="W298" s="26" t="s">
        <v>141</v>
      </c>
      <c r="X298" s="26" t="s">
        <v>141</v>
      </c>
      <c r="Y298" s="28">
        <v>1958.0</v>
      </c>
      <c r="Z298" s="28">
        <v>65.0</v>
      </c>
      <c r="AA298" s="26" t="s">
        <v>127</v>
      </c>
      <c r="AB298" s="31">
        <v>9380.0</v>
      </c>
      <c r="AC298" s="31" t="s">
        <v>468</v>
      </c>
      <c r="AD298" s="31" t="s">
        <v>468</v>
      </c>
      <c r="AE298" s="31" t="s">
        <v>127</v>
      </c>
      <c r="AF298" s="31">
        <v>9820.0</v>
      </c>
      <c r="AG298" s="31">
        <v>9820.0</v>
      </c>
      <c r="AH298" s="30" t="s">
        <v>127</v>
      </c>
      <c r="AI298" s="31" t="s">
        <v>127</v>
      </c>
      <c r="AJ298" s="31" t="s">
        <v>141</v>
      </c>
      <c r="AK298" s="31" t="s">
        <v>141</v>
      </c>
      <c r="AL298" s="31" t="s">
        <v>141</v>
      </c>
      <c r="AM298" s="26" t="s">
        <v>140</v>
      </c>
      <c r="AN298" s="28" t="s">
        <v>3121</v>
      </c>
      <c r="AO298" s="26" t="s">
        <v>141</v>
      </c>
      <c r="AP298" s="31">
        <v>12462.0</v>
      </c>
      <c r="AQ298" s="26" t="s">
        <v>127</v>
      </c>
      <c r="AR298" s="26" t="s">
        <v>127</v>
      </c>
      <c r="AS298" s="26" t="s">
        <v>127</v>
      </c>
      <c r="AT298" s="26" t="s">
        <v>161</v>
      </c>
      <c r="AU298" s="32" t="s">
        <v>817</v>
      </c>
      <c r="AV298" s="26" t="s">
        <v>3122</v>
      </c>
      <c r="AW298" s="28"/>
      <c r="AX298" s="28"/>
      <c r="AY298" s="28"/>
    </row>
    <row r="299" ht="15.75" customHeight="1">
      <c r="A299" s="26" t="s">
        <v>3123</v>
      </c>
      <c r="B299" s="26" t="s">
        <v>3124</v>
      </c>
      <c r="C299" s="28" t="s">
        <v>3125</v>
      </c>
      <c r="D299" s="28"/>
      <c r="E299" s="28"/>
      <c r="F299" s="26" t="s">
        <v>173</v>
      </c>
      <c r="G299" s="28" t="s">
        <v>3126</v>
      </c>
      <c r="H299" s="26" t="s">
        <v>3127</v>
      </c>
      <c r="I299" s="26" t="s">
        <v>3128</v>
      </c>
      <c r="J299" s="26" t="s">
        <v>3124</v>
      </c>
      <c r="K299" s="26">
        <v>4.297970274E9</v>
      </c>
      <c r="L299" s="28" t="s">
        <v>3129</v>
      </c>
      <c r="M299" s="28" t="s">
        <v>3115</v>
      </c>
      <c r="N299" s="28" t="s">
        <v>3116</v>
      </c>
      <c r="O299" s="41" t="s">
        <v>738</v>
      </c>
      <c r="P299" s="26" t="s">
        <v>599</v>
      </c>
      <c r="Q299" s="28" t="s">
        <v>3130</v>
      </c>
      <c r="R299" s="28" t="s">
        <v>3131</v>
      </c>
      <c r="S299" s="28" t="s">
        <v>156</v>
      </c>
      <c r="T299" s="28" t="s">
        <v>3132</v>
      </c>
      <c r="U299" s="28" t="s">
        <v>3133</v>
      </c>
      <c r="V299" s="28" t="s">
        <v>158</v>
      </c>
      <c r="W299" s="26" t="s">
        <v>141</v>
      </c>
      <c r="X299" s="26" t="s">
        <v>141</v>
      </c>
      <c r="Y299" s="28">
        <v>1970.0</v>
      </c>
      <c r="Z299" s="28">
        <v>53.0</v>
      </c>
      <c r="AA299" s="26" t="s">
        <v>127</v>
      </c>
      <c r="AB299" s="31">
        <v>5000.0</v>
      </c>
      <c r="AC299" s="31" t="s">
        <v>468</v>
      </c>
      <c r="AD299" s="31" t="s">
        <v>468</v>
      </c>
      <c r="AE299" s="31" t="s">
        <v>127</v>
      </c>
      <c r="AF299" s="31">
        <v>1124.0</v>
      </c>
      <c r="AG299" s="31">
        <v>1124.0</v>
      </c>
      <c r="AH299" s="30" t="s">
        <v>127</v>
      </c>
      <c r="AI299" s="31" t="s">
        <v>127</v>
      </c>
      <c r="AJ299" s="31" t="s">
        <v>141</v>
      </c>
      <c r="AK299" s="31" t="s">
        <v>141</v>
      </c>
      <c r="AL299" s="31" t="s">
        <v>141</v>
      </c>
      <c r="AM299" s="26" t="s">
        <v>140</v>
      </c>
      <c r="AN299" s="28" t="s">
        <v>3134</v>
      </c>
      <c r="AO299" s="26" t="s">
        <v>141</v>
      </c>
      <c r="AP299" s="31">
        <v>5820.0</v>
      </c>
      <c r="AQ299" s="26" t="s">
        <v>127</v>
      </c>
      <c r="AR299" s="26" t="s">
        <v>127</v>
      </c>
      <c r="AS299" s="26" t="s">
        <v>127</v>
      </c>
      <c r="AT299" s="26" t="s">
        <v>2388</v>
      </c>
      <c r="AU299" s="26" t="s">
        <v>2389</v>
      </c>
      <c r="AV299" s="26" t="s">
        <v>3135</v>
      </c>
      <c r="AW299" s="28" t="s">
        <v>3136</v>
      </c>
      <c r="AX299" s="28"/>
      <c r="AY299" s="28"/>
    </row>
    <row r="300" ht="15.75" customHeight="1">
      <c r="A300" s="26" t="s">
        <v>3137</v>
      </c>
      <c r="B300" s="26" t="s">
        <v>3138</v>
      </c>
      <c r="C300" s="28" t="s">
        <v>3139</v>
      </c>
      <c r="D300" s="28" t="s">
        <v>3140</v>
      </c>
      <c r="E300" s="28" t="s">
        <v>3141</v>
      </c>
      <c r="F300" s="26" t="s">
        <v>127</v>
      </c>
      <c r="G300" s="28"/>
      <c r="H300" s="26" t="s">
        <v>3142</v>
      </c>
      <c r="I300" s="26" t="s">
        <v>3143</v>
      </c>
      <c r="J300" s="26" t="s">
        <v>3138</v>
      </c>
      <c r="K300" s="26">
        <v>5.000551917E9</v>
      </c>
      <c r="L300" s="28" t="s">
        <v>3144</v>
      </c>
      <c r="M300" s="28" t="s">
        <v>3115</v>
      </c>
      <c r="N300" s="28" t="s">
        <v>3116</v>
      </c>
      <c r="O300" s="41" t="s">
        <v>738</v>
      </c>
      <c r="P300" s="26" t="s">
        <v>599</v>
      </c>
      <c r="Q300" s="28" t="s">
        <v>3145</v>
      </c>
      <c r="R300" s="28" t="s">
        <v>3146</v>
      </c>
      <c r="S300" s="28" t="s">
        <v>156</v>
      </c>
      <c r="T300" s="28" t="s">
        <v>3147</v>
      </c>
      <c r="U300" s="28" t="s">
        <v>3148</v>
      </c>
      <c r="V300" s="28" t="s">
        <v>158</v>
      </c>
      <c r="W300" s="26" t="s">
        <v>141</v>
      </c>
      <c r="X300" s="26" t="s">
        <v>141</v>
      </c>
      <c r="Y300" s="28">
        <v>1993.0</v>
      </c>
      <c r="Z300" s="28">
        <v>30.0</v>
      </c>
      <c r="AA300" s="26" t="s">
        <v>127</v>
      </c>
      <c r="AB300" s="30">
        <v>2600.0</v>
      </c>
      <c r="AC300" s="31">
        <v>2600.0</v>
      </c>
      <c r="AD300" s="31" t="s">
        <v>127</v>
      </c>
      <c r="AE300" s="31" t="s">
        <v>127</v>
      </c>
      <c r="AF300" s="31">
        <v>2600.0</v>
      </c>
      <c r="AG300" s="31">
        <v>2600.0</v>
      </c>
      <c r="AH300" s="30" t="s">
        <v>127</v>
      </c>
      <c r="AI300" s="31" t="s">
        <v>127</v>
      </c>
      <c r="AJ300" s="31" t="s">
        <v>141</v>
      </c>
      <c r="AK300" s="31" t="s">
        <v>141</v>
      </c>
      <c r="AL300" s="31" t="s">
        <v>141</v>
      </c>
      <c r="AM300" s="26" t="s">
        <v>159</v>
      </c>
      <c r="AN300" s="28" t="s">
        <v>3149</v>
      </c>
      <c r="AO300" s="26" t="s">
        <v>141</v>
      </c>
      <c r="AP300" s="31">
        <v>2114.0</v>
      </c>
      <c r="AQ300" s="26" t="s">
        <v>127</v>
      </c>
      <c r="AR300" s="26" t="s">
        <v>127</v>
      </c>
      <c r="AS300" s="26" t="s">
        <v>127</v>
      </c>
      <c r="AT300" s="26" t="s">
        <v>161</v>
      </c>
      <c r="AU300" s="32" t="s">
        <v>263</v>
      </c>
      <c r="AV300" s="26" t="s">
        <v>1305</v>
      </c>
      <c r="AW300" s="28"/>
      <c r="AX300" s="28"/>
      <c r="AY300" s="28"/>
    </row>
    <row r="301" ht="15.75" customHeight="1">
      <c r="A301" s="26" t="s">
        <v>3150</v>
      </c>
      <c r="B301" s="26" t="s">
        <v>3151</v>
      </c>
      <c r="C301" s="28" t="s">
        <v>3152</v>
      </c>
      <c r="D301" s="28" t="s">
        <v>3153</v>
      </c>
      <c r="E301" s="28" t="s">
        <v>3154</v>
      </c>
      <c r="F301" s="26" t="s">
        <v>127</v>
      </c>
      <c r="G301" s="28"/>
      <c r="H301" s="26" t="s">
        <v>3155</v>
      </c>
      <c r="I301" s="26" t="s">
        <v>3156</v>
      </c>
      <c r="J301" s="26" t="s">
        <v>3151</v>
      </c>
      <c r="K301" s="26" t="s">
        <v>3157</v>
      </c>
      <c r="L301" s="28" t="s">
        <v>3158</v>
      </c>
      <c r="M301" s="28" t="s">
        <v>3115</v>
      </c>
      <c r="N301" s="28" t="s">
        <v>3116</v>
      </c>
      <c r="O301" s="41" t="s">
        <v>738</v>
      </c>
      <c r="P301" s="26" t="s">
        <v>599</v>
      </c>
      <c r="Q301" s="28" t="s">
        <v>3159</v>
      </c>
      <c r="R301" s="28" t="s">
        <v>3160</v>
      </c>
      <c r="S301" s="28" t="s">
        <v>156</v>
      </c>
      <c r="T301" s="28" t="s">
        <v>3161</v>
      </c>
      <c r="U301" s="28" t="s">
        <v>3162</v>
      </c>
      <c r="V301" s="28" t="s">
        <v>158</v>
      </c>
      <c r="W301" s="26" t="s">
        <v>141</v>
      </c>
      <c r="X301" s="26" t="s">
        <v>141</v>
      </c>
      <c r="Y301" s="28">
        <v>2005.0</v>
      </c>
      <c r="Z301" s="28">
        <v>18.0</v>
      </c>
      <c r="AA301" s="26" t="s">
        <v>127</v>
      </c>
      <c r="AB301" s="30">
        <v>2000.0</v>
      </c>
      <c r="AC301" s="30">
        <v>2000.0</v>
      </c>
      <c r="AD301" s="31" t="s">
        <v>127</v>
      </c>
      <c r="AE301" s="31" t="s">
        <v>127</v>
      </c>
      <c r="AF301" s="31">
        <v>1600.0</v>
      </c>
      <c r="AG301" s="30">
        <v>1600.0</v>
      </c>
      <c r="AH301" s="30" t="s">
        <v>127</v>
      </c>
      <c r="AI301" s="31" t="s">
        <v>127</v>
      </c>
      <c r="AJ301" s="31" t="s">
        <v>141</v>
      </c>
      <c r="AK301" s="31" t="s">
        <v>141</v>
      </c>
      <c r="AL301" s="31" t="s">
        <v>141</v>
      </c>
      <c r="AM301" s="26" t="s">
        <v>159</v>
      </c>
      <c r="AN301" s="28" t="s">
        <v>3163</v>
      </c>
      <c r="AO301" s="26" t="s">
        <v>141</v>
      </c>
      <c r="AP301" s="31">
        <v>2411.0</v>
      </c>
      <c r="AQ301" s="26" t="s">
        <v>327</v>
      </c>
      <c r="AR301" s="26" t="s">
        <v>127</v>
      </c>
      <c r="AS301" s="26" t="s">
        <v>127</v>
      </c>
      <c r="AT301" s="26" t="s">
        <v>161</v>
      </c>
      <c r="AU301" s="32" t="s">
        <v>263</v>
      </c>
      <c r="AV301" s="26" t="s">
        <v>906</v>
      </c>
      <c r="AW301" s="28"/>
      <c r="AX301" s="28"/>
      <c r="AY301" s="28"/>
    </row>
    <row r="302" ht="15.75" customHeight="1">
      <c r="A302" s="26" t="s">
        <v>3164</v>
      </c>
      <c r="B302" s="26" t="s">
        <v>3165</v>
      </c>
      <c r="C302" s="28" t="s">
        <v>3166</v>
      </c>
      <c r="D302" s="28" t="s">
        <v>3167</v>
      </c>
      <c r="E302" s="28" t="s">
        <v>3168</v>
      </c>
      <c r="F302" s="26" t="s">
        <v>127</v>
      </c>
      <c r="G302" s="28"/>
      <c r="H302" s="26" t="s">
        <v>3169</v>
      </c>
      <c r="I302" s="26" t="s">
        <v>3170</v>
      </c>
      <c r="J302" s="26" t="s">
        <v>3165</v>
      </c>
      <c r="K302" s="26" t="s">
        <v>3171</v>
      </c>
      <c r="L302" s="28" t="s">
        <v>3172</v>
      </c>
      <c r="M302" s="28" t="s">
        <v>3115</v>
      </c>
      <c r="N302" s="28" t="s">
        <v>3116</v>
      </c>
      <c r="O302" s="41" t="s">
        <v>738</v>
      </c>
      <c r="P302" s="26" t="s">
        <v>599</v>
      </c>
      <c r="Q302" s="28" t="s">
        <v>3173</v>
      </c>
      <c r="R302" s="28" t="s">
        <v>3174</v>
      </c>
      <c r="S302" s="28" t="s">
        <v>156</v>
      </c>
      <c r="T302" s="28" t="s">
        <v>3175</v>
      </c>
      <c r="U302" s="28" t="s">
        <v>3176</v>
      </c>
      <c r="V302" s="28" t="s">
        <v>158</v>
      </c>
      <c r="W302" s="26" t="s">
        <v>141</v>
      </c>
      <c r="X302" s="26" t="s">
        <v>141</v>
      </c>
      <c r="Y302" s="28">
        <v>2003.0</v>
      </c>
      <c r="Z302" s="28">
        <v>20.0</v>
      </c>
      <c r="AA302" s="26" t="s">
        <v>127</v>
      </c>
      <c r="AB302" s="30">
        <v>1800.0</v>
      </c>
      <c r="AC302" s="31">
        <v>1800.0</v>
      </c>
      <c r="AD302" s="31" t="s">
        <v>127</v>
      </c>
      <c r="AE302" s="31" t="s">
        <v>127</v>
      </c>
      <c r="AF302" s="31">
        <v>2190.0</v>
      </c>
      <c r="AG302" s="31">
        <v>2190.0</v>
      </c>
      <c r="AH302" s="30" t="s">
        <v>127</v>
      </c>
      <c r="AI302" s="31" t="s">
        <v>127</v>
      </c>
      <c r="AJ302" s="31" t="s">
        <v>141</v>
      </c>
      <c r="AK302" s="31" t="s">
        <v>141</v>
      </c>
      <c r="AL302" s="31" t="s">
        <v>141</v>
      </c>
      <c r="AM302" s="26" t="s">
        <v>140</v>
      </c>
      <c r="AN302" s="28" t="s">
        <v>3177</v>
      </c>
      <c r="AO302" s="26" t="s">
        <v>141</v>
      </c>
      <c r="AP302" s="31">
        <v>1730.0</v>
      </c>
      <c r="AQ302" s="26" t="s">
        <v>141</v>
      </c>
      <c r="AR302" s="26" t="s">
        <v>141</v>
      </c>
      <c r="AS302" s="26" t="s">
        <v>127</v>
      </c>
      <c r="AT302" s="26" t="s">
        <v>161</v>
      </c>
      <c r="AU302" s="32" t="s">
        <v>263</v>
      </c>
      <c r="AV302" s="26" t="s">
        <v>3178</v>
      </c>
      <c r="AW302" s="28"/>
      <c r="AX302" s="28"/>
      <c r="AY302" s="28"/>
    </row>
    <row r="303" ht="15.75" customHeight="1">
      <c r="A303" s="26" t="s">
        <v>3179</v>
      </c>
      <c r="B303" s="26" t="s">
        <v>3180</v>
      </c>
      <c r="C303" s="26" t="s">
        <v>3181</v>
      </c>
      <c r="D303" s="28" t="s">
        <v>3182</v>
      </c>
      <c r="E303" s="28" t="s">
        <v>3183</v>
      </c>
      <c r="F303" s="26" t="s">
        <v>127</v>
      </c>
      <c r="G303" s="28"/>
      <c r="H303" s="26" t="s">
        <v>3184</v>
      </c>
      <c r="I303" s="26" t="s">
        <v>3185</v>
      </c>
      <c r="J303" s="26" t="s">
        <v>3180</v>
      </c>
      <c r="K303" s="26" t="s">
        <v>3186</v>
      </c>
      <c r="L303" s="28" t="s">
        <v>3187</v>
      </c>
      <c r="M303" s="28" t="s">
        <v>3115</v>
      </c>
      <c r="N303" s="28" t="s">
        <v>3116</v>
      </c>
      <c r="O303" s="41" t="s">
        <v>738</v>
      </c>
      <c r="P303" s="26" t="s">
        <v>599</v>
      </c>
      <c r="Q303" s="28" t="s">
        <v>3188</v>
      </c>
      <c r="R303" s="28" t="s">
        <v>3189</v>
      </c>
      <c r="S303" s="28" t="s">
        <v>156</v>
      </c>
      <c r="T303" s="28" t="s">
        <v>3190</v>
      </c>
      <c r="U303" s="28" t="s">
        <v>3191</v>
      </c>
      <c r="V303" s="28" t="s">
        <v>158</v>
      </c>
      <c r="W303" s="26" t="s">
        <v>141</v>
      </c>
      <c r="X303" s="26" t="s">
        <v>141</v>
      </c>
      <c r="Y303" s="28">
        <v>2004.0</v>
      </c>
      <c r="Z303" s="28">
        <v>19.0</v>
      </c>
      <c r="AA303" s="26" t="s">
        <v>127</v>
      </c>
      <c r="AB303" s="30">
        <v>960.0</v>
      </c>
      <c r="AC303" s="31">
        <v>960.0</v>
      </c>
      <c r="AD303" s="31" t="s">
        <v>127</v>
      </c>
      <c r="AE303" s="31" t="s">
        <v>127</v>
      </c>
      <c r="AF303" s="31">
        <v>850.0</v>
      </c>
      <c r="AG303" s="31">
        <v>850.0</v>
      </c>
      <c r="AH303" s="30" t="s">
        <v>141</v>
      </c>
      <c r="AI303" s="31" t="s">
        <v>127</v>
      </c>
      <c r="AJ303" s="31" t="s">
        <v>141</v>
      </c>
      <c r="AK303" s="31" t="s">
        <v>141</v>
      </c>
      <c r="AL303" s="31" t="s">
        <v>141</v>
      </c>
      <c r="AM303" s="26" t="s">
        <v>2284</v>
      </c>
      <c r="AN303" s="28" t="s">
        <v>3192</v>
      </c>
      <c r="AO303" s="26" t="s">
        <v>141</v>
      </c>
      <c r="AP303" s="31">
        <v>120.0</v>
      </c>
      <c r="AQ303" s="26" t="s">
        <v>141</v>
      </c>
      <c r="AR303" s="26" t="s">
        <v>141</v>
      </c>
      <c r="AS303" s="26" t="s">
        <v>127</v>
      </c>
      <c r="AT303" s="26" t="s">
        <v>161</v>
      </c>
      <c r="AU303" s="32" t="s">
        <v>263</v>
      </c>
      <c r="AV303" s="26" t="s">
        <v>3193</v>
      </c>
      <c r="AW303" s="28"/>
      <c r="AX303" s="28"/>
      <c r="AY303" s="28"/>
    </row>
    <row r="304" ht="15.75" customHeight="1">
      <c r="A304" s="26" t="s">
        <v>3194</v>
      </c>
      <c r="B304" s="26" t="s">
        <v>3195</v>
      </c>
      <c r="C304" s="26" t="s">
        <v>3196</v>
      </c>
      <c r="D304" s="28" t="s">
        <v>3197</v>
      </c>
      <c r="E304" s="28" t="s">
        <v>3198</v>
      </c>
      <c r="F304" s="26" t="s">
        <v>127</v>
      </c>
      <c r="G304" s="28"/>
      <c r="H304" s="26" t="s">
        <v>3199</v>
      </c>
      <c r="I304" s="26" t="s">
        <v>3200</v>
      </c>
      <c r="J304" s="26" t="s">
        <v>3195</v>
      </c>
      <c r="K304" s="26" t="s">
        <v>3201</v>
      </c>
      <c r="L304" s="28" t="s">
        <v>3202</v>
      </c>
      <c r="M304" s="32" t="s">
        <v>3203</v>
      </c>
      <c r="N304" s="32" t="s">
        <v>3116</v>
      </c>
      <c r="O304" s="41" t="s">
        <v>738</v>
      </c>
      <c r="P304" s="26" t="s">
        <v>599</v>
      </c>
      <c r="Q304" s="26" t="s">
        <v>3204</v>
      </c>
      <c r="R304" s="28" t="s">
        <v>3205</v>
      </c>
      <c r="S304" s="28" t="s">
        <v>156</v>
      </c>
      <c r="T304" s="32" t="s">
        <v>3206</v>
      </c>
      <c r="U304" s="32" t="s">
        <v>3207</v>
      </c>
      <c r="V304" s="32" t="s">
        <v>158</v>
      </c>
      <c r="W304" s="26" t="s">
        <v>141</v>
      </c>
      <c r="X304" s="26" t="s">
        <v>141</v>
      </c>
      <c r="Y304" s="26">
        <v>2005.0</v>
      </c>
      <c r="Z304" s="28">
        <v>18.0</v>
      </c>
      <c r="AA304" s="26" t="s">
        <v>127</v>
      </c>
      <c r="AB304" s="30">
        <v>800.0</v>
      </c>
      <c r="AC304" s="31">
        <v>800.0</v>
      </c>
      <c r="AD304" s="31" t="s">
        <v>127</v>
      </c>
      <c r="AE304" s="31" t="s">
        <v>127</v>
      </c>
      <c r="AF304" s="31" t="s">
        <v>127</v>
      </c>
      <c r="AG304" s="31" t="s">
        <v>127</v>
      </c>
      <c r="AH304" s="31" t="s">
        <v>127</v>
      </c>
      <c r="AI304" s="31" t="s">
        <v>127</v>
      </c>
      <c r="AJ304" s="31" t="s">
        <v>127</v>
      </c>
      <c r="AK304" s="31" t="s">
        <v>127</v>
      </c>
      <c r="AL304" s="31" t="s">
        <v>127</v>
      </c>
      <c r="AM304" s="26" t="s">
        <v>140</v>
      </c>
      <c r="AN304" s="26" t="s">
        <v>3208</v>
      </c>
      <c r="AO304" s="26" t="s">
        <v>141</v>
      </c>
      <c r="AP304" s="31">
        <v>1010.0</v>
      </c>
      <c r="AQ304" s="26" t="s">
        <v>327</v>
      </c>
      <c r="AR304" s="26" t="s">
        <v>127</v>
      </c>
      <c r="AS304" s="26" t="s">
        <v>127</v>
      </c>
      <c r="AT304" s="32" t="s">
        <v>142</v>
      </c>
      <c r="AU304" s="32" t="s">
        <v>31</v>
      </c>
      <c r="AV304" s="31" t="s">
        <v>3209</v>
      </c>
      <c r="AW304" s="28"/>
      <c r="AX304" s="28"/>
      <c r="AY304" s="28"/>
    </row>
    <row r="305" ht="15.75" customHeight="1">
      <c r="A305" s="26" t="s">
        <v>3210</v>
      </c>
      <c r="B305" s="26" t="s">
        <v>3211</v>
      </c>
      <c r="C305" s="26" t="s">
        <v>3212</v>
      </c>
      <c r="D305" s="28" t="s">
        <v>3211</v>
      </c>
      <c r="E305" s="28" t="s">
        <v>3213</v>
      </c>
      <c r="F305" s="26" t="s">
        <v>127</v>
      </c>
      <c r="G305" s="28"/>
      <c r="H305" s="26" t="s">
        <v>3214</v>
      </c>
      <c r="I305" s="26" t="s">
        <v>3215</v>
      </c>
      <c r="J305" s="26" t="s">
        <v>3211</v>
      </c>
      <c r="K305" s="26" t="s">
        <v>3216</v>
      </c>
      <c r="L305" s="28" t="s">
        <v>3217</v>
      </c>
      <c r="M305" s="28" t="s">
        <v>3218</v>
      </c>
      <c r="N305" s="28" t="s">
        <v>3116</v>
      </c>
      <c r="O305" s="41" t="s">
        <v>738</v>
      </c>
      <c r="P305" s="26" t="s">
        <v>599</v>
      </c>
      <c r="Q305" s="28" t="s">
        <v>3219</v>
      </c>
      <c r="R305" s="28" t="s">
        <v>3220</v>
      </c>
      <c r="S305" s="28" t="s">
        <v>156</v>
      </c>
      <c r="T305" s="28" t="s">
        <v>3221</v>
      </c>
      <c r="U305" s="28" t="s">
        <v>3222</v>
      </c>
      <c r="V305" s="28" t="s">
        <v>158</v>
      </c>
      <c r="W305" s="26" t="s">
        <v>141</v>
      </c>
      <c r="X305" s="26" t="s">
        <v>141</v>
      </c>
      <c r="Y305" s="28">
        <v>2008.0</v>
      </c>
      <c r="Z305" s="28">
        <v>15.0</v>
      </c>
      <c r="AA305" s="26" t="s">
        <v>127</v>
      </c>
      <c r="AB305" s="30">
        <v>1900.0</v>
      </c>
      <c r="AC305" s="31">
        <v>1900.0</v>
      </c>
      <c r="AD305" s="31" t="s">
        <v>127</v>
      </c>
      <c r="AE305" s="31" t="s">
        <v>127</v>
      </c>
      <c r="AF305" s="31">
        <v>1660.0</v>
      </c>
      <c r="AG305" s="31">
        <v>1660.0</v>
      </c>
      <c r="AH305" s="30" t="s">
        <v>127</v>
      </c>
      <c r="AI305" s="31" t="s">
        <v>127</v>
      </c>
      <c r="AJ305" s="31" t="s">
        <v>141</v>
      </c>
      <c r="AK305" s="31" t="s">
        <v>141</v>
      </c>
      <c r="AL305" s="31" t="s">
        <v>141</v>
      </c>
      <c r="AM305" s="26" t="s">
        <v>140</v>
      </c>
      <c r="AN305" s="28" t="s">
        <v>3223</v>
      </c>
      <c r="AO305" s="26" t="s">
        <v>141</v>
      </c>
      <c r="AP305" s="31" t="s">
        <v>141</v>
      </c>
      <c r="AQ305" s="26" t="s">
        <v>141</v>
      </c>
      <c r="AR305" s="26" t="s">
        <v>141</v>
      </c>
      <c r="AS305" s="26" t="s">
        <v>127</v>
      </c>
      <c r="AT305" s="26" t="s">
        <v>161</v>
      </c>
      <c r="AU305" s="26" t="s">
        <v>263</v>
      </c>
      <c r="AV305" s="26" t="s">
        <v>3224</v>
      </c>
      <c r="AW305" s="28"/>
      <c r="AX305" s="28"/>
      <c r="AY305" s="28"/>
    </row>
    <row r="306" ht="15.75" customHeight="1">
      <c r="A306" s="26" t="s">
        <v>3225</v>
      </c>
      <c r="B306" s="26" t="s">
        <v>3226</v>
      </c>
      <c r="C306" s="28" t="s">
        <v>3227</v>
      </c>
      <c r="D306" s="28"/>
      <c r="E306" s="28"/>
      <c r="F306" s="26" t="s">
        <v>127</v>
      </c>
      <c r="G306" s="28"/>
      <c r="H306" s="26" t="s">
        <v>3228</v>
      </c>
      <c r="I306" s="26" t="s">
        <v>3229</v>
      </c>
      <c r="J306" s="26" t="s">
        <v>3226</v>
      </c>
      <c r="K306" s="26">
        <v>4.29815524E9</v>
      </c>
      <c r="L306" s="28" t="s">
        <v>3230</v>
      </c>
      <c r="M306" s="28" t="s">
        <v>3231</v>
      </c>
      <c r="N306" s="28" t="s">
        <v>3116</v>
      </c>
      <c r="O306" s="41" t="s">
        <v>738</v>
      </c>
      <c r="P306" s="26" t="s">
        <v>599</v>
      </c>
      <c r="Q306" s="26" t="s">
        <v>3232</v>
      </c>
      <c r="R306" s="28" t="s">
        <v>3233</v>
      </c>
      <c r="S306" s="28" t="s">
        <v>156</v>
      </c>
      <c r="T306" s="28" t="s">
        <v>3234</v>
      </c>
      <c r="U306" s="28" t="s">
        <v>3235</v>
      </c>
      <c r="V306" s="28" t="s">
        <v>158</v>
      </c>
      <c r="W306" s="26" t="s">
        <v>141</v>
      </c>
      <c r="X306" s="26" t="s">
        <v>141</v>
      </c>
      <c r="Y306" s="28">
        <v>1958.0</v>
      </c>
      <c r="Z306" s="28">
        <v>65.0</v>
      </c>
      <c r="AA306" s="26" t="s">
        <v>127</v>
      </c>
      <c r="AB306" s="30">
        <v>5000.0</v>
      </c>
      <c r="AC306" s="30">
        <v>5000.0</v>
      </c>
      <c r="AD306" s="31" t="s">
        <v>127</v>
      </c>
      <c r="AE306" s="31" t="s">
        <v>127</v>
      </c>
      <c r="AF306" s="31">
        <v>1948.328</v>
      </c>
      <c r="AG306" s="31">
        <f>4*(0.954*508-227)+(0.954*1200-227)</f>
        <v>1948.328</v>
      </c>
      <c r="AH306" s="30" t="s">
        <v>127</v>
      </c>
      <c r="AI306" s="31" t="s">
        <v>127</v>
      </c>
      <c r="AJ306" s="31" t="s">
        <v>141</v>
      </c>
      <c r="AK306" s="31" t="s">
        <v>141</v>
      </c>
      <c r="AL306" s="31" t="s">
        <v>141</v>
      </c>
      <c r="AM306" s="26" t="s">
        <v>140</v>
      </c>
      <c r="AN306" s="28" t="s">
        <v>3236</v>
      </c>
      <c r="AO306" s="26" t="s">
        <v>141</v>
      </c>
      <c r="AP306" s="31">
        <v>6500.0</v>
      </c>
      <c r="AQ306" s="26" t="s">
        <v>127</v>
      </c>
      <c r="AR306" s="26" t="s">
        <v>127</v>
      </c>
      <c r="AS306" s="26" t="s">
        <v>127</v>
      </c>
      <c r="AT306" s="26" t="s">
        <v>161</v>
      </c>
      <c r="AU306" s="32" t="s">
        <v>263</v>
      </c>
      <c r="AV306" s="26" t="s">
        <v>3237</v>
      </c>
      <c r="AW306" s="28"/>
      <c r="AX306" s="28"/>
      <c r="AY306" s="28"/>
    </row>
    <row r="307" ht="15.75" customHeight="1">
      <c r="A307" s="26" t="s">
        <v>3238</v>
      </c>
      <c r="B307" s="26" t="s">
        <v>3239</v>
      </c>
      <c r="C307" s="28" t="s">
        <v>3227</v>
      </c>
      <c r="D307" s="28"/>
      <c r="E307" s="28"/>
      <c r="F307" s="26" t="s">
        <v>127</v>
      </c>
      <c r="G307" s="28"/>
      <c r="H307" s="26" t="s">
        <v>3228</v>
      </c>
      <c r="I307" s="26" t="s">
        <v>3229</v>
      </c>
      <c r="J307" s="26" t="s">
        <v>3226</v>
      </c>
      <c r="K307" s="26">
        <v>4.29815524E9</v>
      </c>
      <c r="L307" s="28" t="s">
        <v>3230</v>
      </c>
      <c r="M307" s="28" t="s">
        <v>3231</v>
      </c>
      <c r="N307" s="28" t="s">
        <v>3116</v>
      </c>
      <c r="O307" s="41" t="s">
        <v>738</v>
      </c>
      <c r="P307" s="26" t="s">
        <v>599</v>
      </c>
      <c r="Q307" s="26" t="s">
        <v>3232</v>
      </c>
      <c r="R307" s="28" t="s">
        <v>3233</v>
      </c>
      <c r="S307" s="28" t="s">
        <v>156</v>
      </c>
      <c r="T307" s="28" t="s">
        <v>3234</v>
      </c>
      <c r="U307" s="28" t="s">
        <v>3235</v>
      </c>
      <c r="V307" s="26" t="s">
        <v>139</v>
      </c>
      <c r="W307" s="34">
        <v>44378.0</v>
      </c>
      <c r="X307" s="34">
        <v>44774.0</v>
      </c>
      <c r="Y307" s="26" t="s">
        <v>141</v>
      </c>
      <c r="Z307" s="28" t="s">
        <v>141</v>
      </c>
      <c r="AA307" s="26" t="s">
        <v>127</v>
      </c>
      <c r="AB307" s="30" t="s">
        <v>127</v>
      </c>
      <c r="AC307" s="31" t="s">
        <v>127</v>
      </c>
      <c r="AD307" s="31" t="s">
        <v>127</v>
      </c>
      <c r="AE307" s="31" t="s">
        <v>127</v>
      </c>
      <c r="AF307" s="31">
        <v>1191.0</v>
      </c>
      <c r="AG307" s="31">
        <v>1191.0</v>
      </c>
      <c r="AH307" s="30" t="s">
        <v>127</v>
      </c>
      <c r="AI307" s="31" t="s">
        <v>127</v>
      </c>
      <c r="AJ307" s="31" t="s">
        <v>141</v>
      </c>
      <c r="AK307" s="31" t="s">
        <v>141</v>
      </c>
      <c r="AL307" s="31" t="s">
        <v>141</v>
      </c>
      <c r="AM307" s="26" t="s">
        <v>127</v>
      </c>
      <c r="AN307" s="26" t="s">
        <v>127</v>
      </c>
      <c r="AO307" s="26" t="s">
        <v>127</v>
      </c>
      <c r="AP307" s="31" t="s">
        <v>141</v>
      </c>
      <c r="AQ307" s="26" t="s">
        <v>127</v>
      </c>
      <c r="AR307" s="26" t="s">
        <v>127</v>
      </c>
      <c r="AS307" s="26" t="s">
        <v>127</v>
      </c>
      <c r="AT307" s="26" t="s">
        <v>974</v>
      </c>
      <c r="AU307" s="26" t="s">
        <v>25</v>
      </c>
      <c r="AV307" s="26" t="s">
        <v>141</v>
      </c>
      <c r="AW307" s="28"/>
      <c r="AX307" s="28"/>
      <c r="AY307" s="28"/>
    </row>
    <row r="308" ht="15.75" customHeight="1">
      <c r="A308" s="26" t="s">
        <v>3240</v>
      </c>
      <c r="B308" s="26" t="s">
        <v>3241</v>
      </c>
      <c r="C308" s="28" t="s">
        <v>3227</v>
      </c>
      <c r="D308" s="28"/>
      <c r="E308" s="28"/>
      <c r="F308" s="26" t="s">
        <v>127</v>
      </c>
      <c r="G308" s="28"/>
      <c r="H308" s="26" t="s">
        <v>3228</v>
      </c>
      <c r="I308" s="26" t="s">
        <v>3229</v>
      </c>
      <c r="J308" s="26" t="s">
        <v>3226</v>
      </c>
      <c r="K308" s="26">
        <v>4.29815524E9</v>
      </c>
      <c r="L308" s="28" t="s">
        <v>3230</v>
      </c>
      <c r="M308" s="28" t="s">
        <v>3231</v>
      </c>
      <c r="N308" s="28" t="s">
        <v>3116</v>
      </c>
      <c r="O308" s="41" t="s">
        <v>738</v>
      </c>
      <c r="P308" s="26" t="s">
        <v>599</v>
      </c>
      <c r="Q308" s="26" t="s">
        <v>3232</v>
      </c>
      <c r="R308" s="28" t="s">
        <v>3233</v>
      </c>
      <c r="S308" s="28" t="s">
        <v>156</v>
      </c>
      <c r="T308" s="28" t="s">
        <v>3234</v>
      </c>
      <c r="U308" s="28" t="s">
        <v>3235</v>
      </c>
      <c r="V308" s="26" t="s">
        <v>189</v>
      </c>
      <c r="W308" s="34">
        <v>44378.0</v>
      </c>
      <c r="X308" s="26" t="s">
        <v>141</v>
      </c>
      <c r="Y308" s="26">
        <v>2023.0</v>
      </c>
      <c r="Z308" s="28">
        <v>0.0</v>
      </c>
      <c r="AA308" s="26" t="s">
        <v>127</v>
      </c>
      <c r="AB308" s="30">
        <v>1600.0</v>
      </c>
      <c r="AC308" s="31">
        <v>1190.0</v>
      </c>
      <c r="AD308" s="51">
        <v>410.0</v>
      </c>
      <c r="AE308" s="31" t="s">
        <v>127</v>
      </c>
      <c r="AF308" s="31">
        <v>1191.0</v>
      </c>
      <c r="AG308" s="31">
        <v>1191.0</v>
      </c>
      <c r="AH308" s="30" t="s">
        <v>127</v>
      </c>
      <c r="AI308" s="31" t="s">
        <v>127</v>
      </c>
      <c r="AJ308" s="31" t="s">
        <v>141</v>
      </c>
      <c r="AK308" s="31" t="s">
        <v>141</v>
      </c>
      <c r="AL308" s="31" t="s">
        <v>141</v>
      </c>
      <c r="AM308" s="26" t="s">
        <v>127</v>
      </c>
      <c r="AN308" s="26" t="s">
        <v>127</v>
      </c>
      <c r="AO308" s="26" t="s">
        <v>127</v>
      </c>
      <c r="AP308" s="31" t="s">
        <v>141</v>
      </c>
      <c r="AQ308" s="26" t="s">
        <v>127</v>
      </c>
      <c r="AR308" s="26" t="s">
        <v>127</v>
      </c>
      <c r="AS308" s="26" t="s">
        <v>127</v>
      </c>
      <c r="AT308" s="26" t="s">
        <v>161</v>
      </c>
      <c r="AU308" s="32" t="s">
        <v>817</v>
      </c>
      <c r="AV308" s="26" t="s">
        <v>3242</v>
      </c>
      <c r="AW308" s="28"/>
      <c r="AX308" s="28"/>
      <c r="AY308" s="28"/>
    </row>
    <row r="309" ht="15.75" customHeight="1">
      <c r="A309" s="26" t="s">
        <v>3243</v>
      </c>
      <c r="B309" s="26" t="s">
        <v>3244</v>
      </c>
      <c r="C309" s="28" t="s">
        <v>3245</v>
      </c>
      <c r="D309" s="28" t="s">
        <v>3246</v>
      </c>
      <c r="E309" s="28" t="s">
        <v>3247</v>
      </c>
      <c r="F309" s="26" t="s">
        <v>127</v>
      </c>
      <c r="G309" s="28"/>
      <c r="H309" s="26" t="s">
        <v>3248</v>
      </c>
      <c r="I309" s="26" t="s">
        <v>3249</v>
      </c>
      <c r="J309" s="26" t="s">
        <v>3244</v>
      </c>
      <c r="K309" s="26" t="s">
        <v>3250</v>
      </c>
      <c r="L309" s="28" t="s">
        <v>3251</v>
      </c>
      <c r="M309" s="28" t="s">
        <v>3252</v>
      </c>
      <c r="N309" s="28" t="s">
        <v>3116</v>
      </c>
      <c r="O309" s="41" t="s">
        <v>738</v>
      </c>
      <c r="P309" s="26" t="s">
        <v>599</v>
      </c>
      <c r="Q309" s="28" t="s">
        <v>3253</v>
      </c>
      <c r="R309" s="28" t="s">
        <v>3254</v>
      </c>
      <c r="S309" s="28" t="s">
        <v>156</v>
      </c>
      <c r="T309" s="28" t="s">
        <v>3255</v>
      </c>
      <c r="U309" s="28" t="s">
        <v>3256</v>
      </c>
      <c r="V309" s="28" t="s">
        <v>158</v>
      </c>
      <c r="W309" s="26" t="s">
        <v>141</v>
      </c>
      <c r="X309" s="26" t="s">
        <v>141</v>
      </c>
      <c r="Y309" s="28">
        <v>2001.0</v>
      </c>
      <c r="Z309" s="28">
        <v>22.0</v>
      </c>
      <c r="AA309" s="26" t="s">
        <v>127</v>
      </c>
      <c r="AB309" s="30">
        <v>2000.0</v>
      </c>
      <c r="AC309" s="31">
        <v>2000.0</v>
      </c>
      <c r="AD309" s="31" t="s">
        <v>127</v>
      </c>
      <c r="AE309" s="31" t="s">
        <v>127</v>
      </c>
      <c r="AF309" s="31">
        <v>1540.0</v>
      </c>
      <c r="AG309" s="31">
        <v>1540.0</v>
      </c>
      <c r="AH309" s="30" t="s">
        <v>127</v>
      </c>
      <c r="AI309" s="31" t="s">
        <v>127</v>
      </c>
      <c r="AJ309" s="31" t="s">
        <v>141</v>
      </c>
      <c r="AK309" s="31" t="s">
        <v>141</v>
      </c>
      <c r="AL309" s="31" t="s">
        <v>141</v>
      </c>
      <c r="AM309" s="26" t="s">
        <v>140</v>
      </c>
      <c r="AN309" s="28" t="s">
        <v>3257</v>
      </c>
      <c r="AO309" s="26" t="s">
        <v>141</v>
      </c>
      <c r="AP309" s="31">
        <v>1614.0</v>
      </c>
      <c r="AQ309" s="26" t="s">
        <v>327</v>
      </c>
      <c r="AR309" s="26" t="s">
        <v>127</v>
      </c>
      <c r="AS309" s="26" t="s">
        <v>127</v>
      </c>
      <c r="AT309" s="26" t="s">
        <v>161</v>
      </c>
      <c r="AU309" s="32" t="s">
        <v>263</v>
      </c>
      <c r="AV309" s="26" t="s">
        <v>1037</v>
      </c>
      <c r="AW309" s="28"/>
      <c r="AX309" s="28"/>
      <c r="AY309" s="28"/>
    </row>
    <row r="310" ht="15.75" customHeight="1">
      <c r="A310" s="26" t="s">
        <v>3258</v>
      </c>
      <c r="B310" s="26" t="s">
        <v>3259</v>
      </c>
      <c r="C310" s="28" t="s">
        <v>3245</v>
      </c>
      <c r="D310" s="28" t="s">
        <v>3246</v>
      </c>
      <c r="E310" s="28" t="s">
        <v>3247</v>
      </c>
      <c r="F310" s="26" t="s">
        <v>127</v>
      </c>
      <c r="G310" s="28"/>
      <c r="H310" s="26" t="s">
        <v>3248</v>
      </c>
      <c r="I310" s="26" t="s">
        <v>3249</v>
      </c>
      <c r="J310" s="26" t="s">
        <v>3244</v>
      </c>
      <c r="K310" s="26" t="s">
        <v>3250</v>
      </c>
      <c r="L310" s="28" t="s">
        <v>3251</v>
      </c>
      <c r="M310" s="28" t="s">
        <v>3252</v>
      </c>
      <c r="N310" s="28" t="s">
        <v>3116</v>
      </c>
      <c r="O310" s="41" t="s">
        <v>738</v>
      </c>
      <c r="P310" s="26" t="s">
        <v>599</v>
      </c>
      <c r="Q310" s="28" t="s">
        <v>3253</v>
      </c>
      <c r="R310" s="28" t="s">
        <v>3254</v>
      </c>
      <c r="S310" s="28" t="s">
        <v>156</v>
      </c>
      <c r="T310" s="28" t="s">
        <v>3255</v>
      </c>
      <c r="U310" s="28" t="s">
        <v>3256</v>
      </c>
      <c r="V310" s="26" t="s">
        <v>139</v>
      </c>
      <c r="W310" s="34">
        <v>42917.0</v>
      </c>
      <c r="X310" s="26" t="s">
        <v>141</v>
      </c>
      <c r="Y310" s="26">
        <v>2022.0</v>
      </c>
      <c r="Z310" s="28">
        <v>1.0</v>
      </c>
      <c r="AA310" s="26" t="s">
        <v>127</v>
      </c>
      <c r="AB310" s="30" t="s">
        <v>127</v>
      </c>
      <c r="AC310" s="31" t="s">
        <v>127</v>
      </c>
      <c r="AD310" s="31" t="s">
        <v>127</v>
      </c>
      <c r="AE310" s="31" t="s">
        <v>127</v>
      </c>
      <c r="AF310" s="31">
        <v>1520.0</v>
      </c>
      <c r="AG310" s="31">
        <v>1520.0</v>
      </c>
      <c r="AH310" s="30" t="s">
        <v>127</v>
      </c>
      <c r="AI310" s="31" t="s">
        <v>127</v>
      </c>
      <c r="AJ310" s="31" t="s">
        <v>141</v>
      </c>
      <c r="AK310" s="31" t="s">
        <v>141</v>
      </c>
      <c r="AL310" s="31" t="s">
        <v>141</v>
      </c>
      <c r="AM310" s="26" t="s">
        <v>127</v>
      </c>
      <c r="AN310" s="26" t="s">
        <v>127</v>
      </c>
      <c r="AO310" s="26" t="s">
        <v>127</v>
      </c>
      <c r="AP310" s="31" t="s">
        <v>141</v>
      </c>
      <c r="AQ310" s="26" t="s">
        <v>127</v>
      </c>
      <c r="AR310" s="26" t="s">
        <v>127</v>
      </c>
      <c r="AS310" s="26" t="s">
        <v>127</v>
      </c>
      <c r="AT310" s="26" t="s">
        <v>974</v>
      </c>
      <c r="AU310" s="26" t="s">
        <v>25</v>
      </c>
      <c r="AV310" s="26" t="s">
        <v>141</v>
      </c>
      <c r="AW310" s="28"/>
      <c r="AX310" s="28"/>
      <c r="AY310" s="28"/>
    </row>
    <row r="311" ht="15.75" customHeight="1">
      <c r="A311" s="26" t="s">
        <v>3260</v>
      </c>
      <c r="B311" s="26" t="s">
        <v>3261</v>
      </c>
      <c r="C311" s="28" t="s">
        <v>3262</v>
      </c>
      <c r="D311" s="28" t="s">
        <v>3263</v>
      </c>
      <c r="E311" s="28" t="s">
        <v>3264</v>
      </c>
      <c r="F311" s="26" t="s">
        <v>148</v>
      </c>
      <c r="G311" s="28" t="s">
        <v>3265</v>
      </c>
      <c r="H311" s="26" t="s">
        <v>3266</v>
      </c>
      <c r="I311" s="26" t="s">
        <v>3267</v>
      </c>
      <c r="J311" s="26" t="s">
        <v>3268</v>
      </c>
      <c r="K311" s="26" t="s">
        <v>3269</v>
      </c>
      <c r="L311" s="28" t="s">
        <v>3270</v>
      </c>
      <c r="M311" s="32" t="s">
        <v>3252</v>
      </c>
      <c r="N311" s="32" t="s">
        <v>3116</v>
      </c>
      <c r="O311" s="41" t="s">
        <v>738</v>
      </c>
      <c r="P311" s="26" t="s">
        <v>599</v>
      </c>
      <c r="Q311" s="32" t="s">
        <v>3271</v>
      </c>
      <c r="R311" s="28" t="s">
        <v>3272</v>
      </c>
      <c r="S311" s="28" t="s">
        <v>156</v>
      </c>
      <c r="T311" s="32" t="s">
        <v>3273</v>
      </c>
      <c r="U311" s="32" t="s">
        <v>3274</v>
      </c>
      <c r="V311" s="32" t="s">
        <v>158</v>
      </c>
      <c r="W311" s="26" t="s">
        <v>141</v>
      </c>
      <c r="X311" s="26" t="s">
        <v>141</v>
      </c>
      <c r="Y311" s="28">
        <v>1969.0</v>
      </c>
      <c r="Z311" s="28">
        <v>54.0</v>
      </c>
      <c r="AA311" s="26" t="s">
        <v>127</v>
      </c>
      <c r="AB311" s="30" t="s">
        <v>127</v>
      </c>
      <c r="AC311" s="31" t="s">
        <v>127</v>
      </c>
      <c r="AD311" s="31" t="s">
        <v>127</v>
      </c>
      <c r="AE311" s="31" t="s">
        <v>127</v>
      </c>
      <c r="AF311" s="31">
        <v>600.0</v>
      </c>
      <c r="AG311" s="30">
        <v>600.0</v>
      </c>
      <c r="AH311" s="31" t="s">
        <v>141</v>
      </c>
      <c r="AI311" s="31" t="s">
        <v>141</v>
      </c>
      <c r="AJ311" s="31" t="s">
        <v>141</v>
      </c>
      <c r="AK311" s="31" t="s">
        <v>141</v>
      </c>
      <c r="AL311" s="31" t="s">
        <v>141</v>
      </c>
      <c r="AM311" s="26" t="s">
        <v>141</v>
      </c>
      <c r="AN311" s="26" t="s">
        <v>141</v>
      </c>
      <c r="AO311" s="26" t="s">
        <v>141</v>
      </c>
      <c r="AP311" s="31" t="s">
        <v>141</v>
      </c>
      <c r="AQ311" s="26" t="s">
        <v>141</v>
      </c>
      <c r="AR311" s="26" t="s">
        <v>141</v>
      </c>
      <c r="AS311" s="26" t="s">
        <v>127</v>
      </c>
      <c r="AT311" s="26" t="s">
        <v>974</v>
      </c>
      <c r="AU311" s="26" t="s">
        <v>25</v>
      </c>
      <c r="AV311" s="26" t="s">
        <v>141</v>
      </c>
      <c r="AW311" s="28"/>
      <c r="AX311" s="28"/>
      <c r="AY311" s="28"/>
    </row>
    <row r="312" ht="15.75" customHeight="1">
      <c r="A312" s="26" t="s">
        <v>3275</v>
      </c>
      <c r="B312" s="26" t="s">
        <v>3276</v>
      </c>
      <c r="C312" s="26" t="s">
        <v>3277</v>
      </c>
      <c r="D312" s="28"/>
      <c r="E312" s="28"/>
      <c r="F312" s="26" t="s">
        <v>127</v>
      </c>
      <c r="G312" s="28"/>
      <c r="H312" s="26" t="s">
        <v>3278</v>
      </c>
      <c r="I312" s="26" t="s">
        <v>3279</v>
      </c>
      <c r="J312" s="26" t="s">
        <v>3276</v>
      </c>
      <c r="K312" s="26" t="s">
        <v>3280</v>
      </c>
      <c r="L312" s="26" t="s">
        <v>3281</v>
      </c>
      <c r="M312" s="26" t="s">
        <v>3282</v>
      </c>
      <c r="N312" s="32" t="s">
        <v>3116</v>
      </c>
      <c r="O312" s="41" t="s">
        <v>738</v>
      </c>
      <c r="P312" s="26" t="s">
        <v>599</v>
      </c>
      <c r="Q312" s="26" t="s">
        <v>3283</v>
      </c>
      <c r="R312" s="26" t="s">
        <v>3284</v>
      </c>
      <c r="S312" s="28" t="s">
        <v>156</v>
      </c>
      <c r="T312" s="26" t="s">
        <v>3285</v>
      </c>
      <c r="U312" s="26" t="s">
        <v>3286</v>
      </c>
      <c r="V312" s="26" t="s">
        <v>158</v>
      </c>
      <c r="W312" s="26" t="s">
        <v>141</v>
      </c>
      <c r="X312" s="26" t="s">
        <v>141</v>
      </c>
      <c r="Y312" s="26">
        <v>2003.0</v>
      </c>
      <c r="Z312" s="28">
        <v>20.0</v>
      </c>
      <c r="AA312" s="26">
        <v>2022.0</v>
      </c>
      <c r="AB312" s="30">
        <v>850.0</v>
      </c>
      <c r="AC312" s="31" t="s">
        <v>127</v>
      </c>
      <c r="AD312" s="31">
        <v>850.0</v>
      </c>
      <c r="AE312" s="31" t="s">
        <v>127</v>
      </c>
      <c r="AF312" s="31" t="s">
        <v>127</v>
      </c>
      <c r="AG312" s="31" t="s">
        <v>127</v>
      </c>
      <c r="AH312" s="30" t="s">
        <v>127</v>
      </c>
      <c r="AI312" s="31" t="s">
        <v>127</v>
      </c>
      <c r="AJ312" s="31" t="s">
        <v>127</v>
      </c>
      <c r="AK312" s="31" t="s">
        <v>127</v>
      </c>
      <c r="AL312" s="31" t="s">
        <v>127</v>
      </c>
      <c r="AM312" s="26" t="s">
        <v>140</v>
      </c>
      <c r="AN312" s="26" t="s">
        <v>298</v>
      </c>
      <c r="AO312" s="26" t="s">
        <v>141</v>
      </c>
      <c r="AP312" s="31">
        <v>1000.0</v>
      </c>
      <c r="AQ312" s="26" t="s">
        <v>327</v>
      </c>
      <c r="AR312" s="26" t="s">
        <v>127</v>
      </c>
      <c r="AS312" s="26" t="s">
        <v>127</v>
      </c>
      <c r="AT312" s="32" t="s">
        <v>142</v>
      </c>
      <c r="AU312" s="32" t="s">
        <v>31</v>
      </c>
      <c r="AV312" s="26" t="s">
        <v>3287</v>
      </c>
      <c r="AW312" s="28"/>
      <c r="AX312" s="28"/>
      <c r="AY312" s="28"/>
    </row>
    <row r="313" ht="15.75" customHeight="1">
      <c r="A313" s="26" t="s">
        <v>3288</v>
      </c>
      <c r="B313" s="26" t="s">
        <v>3289</v>
      </c>
      <c r="C313" s="28" t="s">
        <v>3290</v>
      </c>
      <c r="D313" s="28"/>
      <c r="E313" s="28"/>
      <c r="F313" s="26" t="s">
        <v>127</v>
      </c>
      <c r="G313" s="28"/>
      <c r="H313" s="26" t="s">
        <v>3291</v>
      </c>
      <c r="I313" s="26" t="s">
        <v>3292</v>
      </c>
      <c r="J313" s="26" t="s">
        <v>3289</v>
      </c>
      <c r="K313" s="26" t="s">
        <v>3293</v>
      </c>
      <c r="L313" s="28" t="s">
        <v>3294</v>
      </c>
      <c r="M313" s="28" t="s">
        <v>3295</v>
      </c>
      <c r="N313" s="28" t="s">
        <v>3116</v>
      </c>
      <c r="O313" s="41" t="s">
        <v>738</v>
      </c>
      <c r="P313" s="26" t="s">
        <v>599</v>
      </c>
      <c r="Q313" s="28" t="s">
        <v>3296</v>
      </c>
      <c r="R313" s="28" t="s">
        <v>3297</v>
      </c>
      <c r="S313" s="28" t="s">
        <v>156</v>
      </c>
      <c r="T313" s="28" t="s">
        <v>3298</v>
      </c>
      <c r="U313" s="28" t="s">
        <v>3299</v>
      </c>
      <c r="V313" s="28" t="s">
        <v>158</v>
      </c>
      <c r="W313" s="26" t="s">
        <v>141</v>
      </c>
      <c r="X313" s="26" t="s">
        <v>141</v>
      </c>
      <c r="Y313" s="28">
        <v>2003.0</v>
      </c>
      <c r="Z313" s="28">
        <v>20.0</v>
      </c>
      <c r="AA313" s="26" t="s">
        <v>127</v>
      </c>
      <c r="AB313" s="30">
        <v>2588.0</v>
      </c>
      <c r="AC313" s="30">
        <v>2588.0</v>
      </c>
      <c r="AD313" s="31" t="s">
        <v>127</v>
      </c>
      <c r="AE313" s="31" t="s">
        <v>127</v>
      </c>
      <c r="AF313" s="31">
        <v>2244.0</v>
      </c>
      <c r="AG313" s="31">
        <v>2244.0</v>
      </c>
      <c r="AH313" s="30" t="s">
        <v>127</v>
      </c>
      <c r="AI313" s="31" t="s">
        <v>127</v>
      </c>
      <c r="AJ313" s="31" t="s">
        <v>141</v>
      </c>
      <c r="AK313" s="31" t="s">
        <v>141</v>
      </c>
      <c r="AL313" s="31" t="s">
        <v>141</v>
      </c>
      <c r="AM313" s="26" t="s">
        <v>140</v>
      </c>
      <c r="AN313" s="28" t="s">
        <v>3300</v>
      </c>
      <c r="AO313" s="26" t="s">
        <v>141</v>
      </c>
      <c r="AP313" s="31">
        <v>3303.0</v>
      </c>
      <c r="AQ313" s="26" t="s">
        <v>141</v>
      </c>
      <c r="AR313" s="26" t="s">
        <v>141</v>
      </c>
      <c r="AS313" s="26" t="s">
        <v>127</v>
      </c>
      <c r="AT313" s="26" t="s">
        <v>161</v>
      </c>
      <c r="AU313" s="32" t="s">
        <v>263</v>
      </c>
      <c r="AV313" s="26" t="s">
        <v>3092</v>
      </c>
      <c r="AW313" s="28"/>
      <c r="AX313" s="28" t="s">
        <v>3301</v>
      </c>
      <c r="AY313" s="28" t="s">
        <v>3302</v>
      </c>
    </row>
    <row r="314" ht="15.75" customHeight="1">
      <c r="A314" s="26" t="s">
        <v>3303</v>
      </c>
      <c r="B314" s="26" t="s">
        <v>3304</v>
      </c>
      <c r="C314" s="26" t="s">
        <v>3305</v>
      </c>
      <c r="D314" s="28"/>
      <c r="E314" s="28"/>
      <c r="F314" s="26" t="s">
        <v>127</v>
      </c>
      <c r="G314" s="28"/>
      <c r="H314" s="26" t="s">
        <v>3306</v>
      </c>
      <c r="I314" s="26" t="s">
        <v>3307</v>
      </c>
      <c r="J314" s="26" t="s">
        <v>3304</v>
      </c>
      <c r="K314" s="26" t="s">
        <v>3308</v>
      </c>
      <c r="L314" s="26" t="s">
        <v>3309</v>
      </c>
      <c r="M314" s="26" t="s">
        <v>3310</v>
      </c>
      <c r="N314" s="26" t="s">
        <v>3116</v>
      </c>
      <c r="O314" s="41" t="s">
        <v>738</v>
      </c>
      <c r="P314" s="26" t="s">
        <v>599</v>
      </c>
      <c r="Q314" s="26" t="s">
        <v>3311</v>
      </c>
      <c r="R314" s="26" t="s">
        <v>3312</v>
      </c>
      <c r="S314" s="28" t="s">
        <v>156</v>
      </c>
      <c r="T314" s="26" t="s">
        <v>3313</v>
      </c>
      <c r="U314" s="29" t="s">
        <v>3314</v>
      </c>
      <c r="V314" s="26" t="s">
        <v>158</v>
      </c>
      <c r="W314" s="26" t="s">
        <v>141</v>
      </c>
      <c r="X314" s="26" t="s">
        <v>141</v>
      </c>
      <c r="Y314" s="26">
        <v>2002.0</v>
      </c>
      <c r="Z314" s="28">
        <v>21.0</v>
      </c>
      <c r="AA314" s="26" t="s">
        <v>127</v>
      </c>
      <c r="AB314" s="30" t="s">
        <v>127</v>
      </c>
      <c r="AC314" s="31" t="s">
        <v>127</v>
      </c>
      <c r="AD314" s="31" t="s">
        <v>127</v>
      </c>
      <c r="AE314" s="31" t="s">
        <v>127</v>
      </c>
      <c r="AF314" s="31">
        <v>1220.0</v>
      </c>
      <c r="AG314" s="31">
        <v>1220.0</v>
      </c>
      <c r="AH314" s="31" t="s">
        <v>127</v>
      </c>
      <c r="AI314" s="31" t="s">
        <v>127</v>
      </c>
      <c r="AJ314" s="31" t="s">
        <v>141</v>
      </c>
      <c r="AK314" s="31" t="s">
        <v>127</v>
      </c>
      <c r="AL314" s="31" t="s">
        <v>127</v>
      </c>
      <c r="AM314" s="26" t="s">
        <v>3315</v>
      </c>
      <c r="AN314" s="26" t="s">
        <v>127</v>
      </c>
      <c r="AO314" s="26" t="s">
        <v>141</v>
      </c>
      <c r="AP314" s="31">
        <v>626.0</v>
      </c>
      <c r="AQ314" s="26" t="s">
        <v>127</v>
      </c>
      <c r="AR314" s="26" t="s">
        <v>127</v>
      </c>
      <c r="AS314" s="26" t="s">
        <v>127</v>
      </c>
      <c r="AT314" s="26" t="s">
        <v>974</v>
      </c>
      <c r="AU314" s="26" t="s">
        <v>25</v>
      </c>
      <c r="AV314" s="26" t="s">
        <v>3316</v>
      </c>
      <c r="AW314" s="28"/>
      <c r="AX314" s="28"/>
      <c r="AY314" s="28"/>
    </row>
    <row r="315" ht="15.75" customHeight="1">
      <c r="A315" s="26" t="s">
        <v>3317</v>
      </c>
      <c r="B315" s="26" t="s">
        <v>3318</v>
      </c>
      <c r="C315" s="28" t="s">
        <v>3319</v>
      </c>
      <c r="D315" s="28"/>
      <c r="E315" s="28"/>
      <c r="F315" s="26" t="s">
        <v>173</v>
      </c>
      <c r="G315" s="28" t="s">
        <v>3320</v>
      </c>
      <c r="H315" s="26" t="s">
        <v>3321</v>
      </c>
      <c r="I315" s="26" t="s">
        <v>3322</v>
      </c>
      <c r="J315" s="26" t="s">
        <v>3318</v>
      </c>
      <c r="K315" s="26">
        <v>5.000540428E9</v>
      </c>
      <c r="L315" s="28" t="s">
        <v>3323</v>
      </c>
      <c r="M315" s="28" t="s">
        <v>3324</v>
      </c>
      <c r="N315" s="28" t="s">
        <v>3116</v>
      </c>
      <c r="O315" s="41" t="s">
        <v>738</v>
      </c>
      <c r="P315" s="26" t="s">
        <v>599</v>
      </c>
      <c r="Q315" s="28" t="s">
        <v>3325</v>
      </c>
      <c r="R315" s="28" t="s">
        <v>3326</v>
      </c>
      <c r="S315" s="28" t="s">
        <v>156</v>
      </c>
      <c r="T315" s="28" t="s">
        <v>3327</v>
      </c>
      <c r="U315" s="28" t="s">
        <v>3328</v>
      </c>
      <c r="V315" s="28" t="s">
        <v>158</v>
      </c>
      <c r="W315" s="26" t="s">
        <v>141</v>
      </c>
      <c r="X315" s="26" t="s">
        <v>141</v>
      </c>
      <c r="Y315" s="28">
        <v>1970.0</v>
      </c>
      <c r="Z315" s="28">
        <v>53.0</v>
      </c>
      <c r="AA315" s="26" t="s">
        <v>127</v>
      </c>
      <c r="AB315" s="30">
        <v>3600.0</v>
      </c>
      <c r="AC315" s="30">
        <v>3600.0</v>
      </c>
      <c r="AD315" s="31" t="s">
        <v>127</v>
      </c>
      <c r="AE315" s="31" t="s">
        <v>127</v>
      </c>
      <c r="AF315" s="31">
        <v>1400.0</v>
      </c>
      <c r="AG315" s="31">
        <v>1400.0</v>
      </c>
      <c r="AH315" s="30" t="s">
        <v>127</v>
      </c>
      <c r="AI315" s="31" t="s">
        <v>127</v>
      </c>
      <c r="AJ315" s="31" t="s">
        <v>141</v>
      </c>
      <c r="AK315" s="30">
        <v>600.0</v>
      </c>
      <c r="AL315" s="31" t="s">
        <v>141</v>
      </c>
      <c r="AM315" s="26" t="s">
        <v>140</v>
      </c>
      <c r="AN315" s="28" t="s">
        <v>3329</v>
      </c>
      <c r="AO315" s="26" t="s">
        <v>141</v>
      </c>
      <c r="AP315" s="31">
        <v>4480.0</v>
      </c>
      <c r="AQ315" s="26" t="s">
        <v>327</v>
      </c>
      <c r="AR315" s="26" t="s">
        <v>327</v>
      </c>
      <c r="AS315" s="26" t="s">
        <v>127</v>
      </c>
      <c r="AT315" s="26" t="s">
        <v>161</v>
      </c>
      <c r="AU315" s="32" t="s">
        <v>263</v>
      </c>
      <c r="AV315" s="26" t="s">
        <v>1833</v>
      </c>
      <c r="AW315" s="28"/>
      <c r="AX315" s="28"/>
      <c r="AY315" s="28"/>
    </row>
    <row r="316" ht="15.75" customHeight="1">
      <c r="A316" s="26" t="s">
        <v>3330</v>
      </c>
      <c r="B316" s="26" t="s">
        <v>3331</v>
      </c>
      <c r="C316" s="28" t="s">
        <v>3319</v>
      </c>
      <c r="D316" s="28"/>
      <c r="E316" s="28"/>
      <c r="F316" s="26" t="s">
        <v>173</v>
      </c>
      <c r="G316" s="28" t="s">
        <v>3320</v>
      </c>
      <c r="H316" s="26" t="s">
        <v>3321</v>
      </c>
      <c r="I316" s="26" t="s">
        <v>3322</v>
      </c>
      <c r="J316" s="26" t="s">
        <v>3318</v>
      </c>
      <c r="K316" s="26">
        <v>5.000540428E9</v>
      </c>
      <c r="L316" s="28" t="s">
        <v>3323</v>
      </c>
      <c r="M316" s="28" t="s">
        <v>3324</v>
      </c>
      <c r="N316" s="28" t="s">
        <v>3116</v>
      </c>
      <c r="O316" s="41" t="s">
        <v>738</v>
      </c>
      <c r="P316" s="26" t="s">
        <v>599</v>
      </c>
      <c r="Q316" s="28" t="s">
        <v>3325</v>
      </c>
      <c r="R316" s="28" t="s">
        <v>3326</v>
      </c>
      <c r="S316" s="28" t="s">
        <v>156</v>
      </c>
      <c r="T316" s="28" t="s">
        <v>3327</v>
      </c>
      <c r="U316" s="28" t="s">
        <v>3328</v>
      </c>
      <c r="V316" s="26" t="s">
        <v>158</v>
      </c>
      <c r="W316" s="34">
        <v>44652.0</v>
      </c>
      <c r="X316" s="26" t="s">
        <v>141</v>
      </c>
      <c r="Y316" s="26">
        <v>2022.0</v>
      </c>
      <c r="Z316" s="28">
        <v>1.0</v>
      </c>
      <c r="AA316" s="26" t="s">
        <v>127</v>
      </c>
      <c r="AB316" s="30" t="s">
        <v>127</v>
      </c>
      <c r="AC316" s="31" t="s">
        <v>127</v>
      </c>
      <c r="AD316" s="31" t="s">
        <v>127</v>
      </c>
      <c r="AE316" s="31" t="s">
        <v>127</v>
      </c>
      <c r="AF316" s="31">
        <v>1150.0</v>
      </c>
      <c r="AG316" s="31">
        <v>1150.0</v>
      </c>
      <c r="AH316" s="30" t="s">
        <v>127</v>
      </c>
      <c r="AI316" s="31" t="s">
        <v>127</v>
      </c>
      <c r="AJ316" s="31" t="s">
        <v>141</v>
      </c>
      <c r="AK316" s="31" t="s">
        <v>141</v>
      </c>
      <c r="AL316" s="31" t="s">
        <v>141</v>
      </c>
      <c r="AM316" s="26" t="s">
        <v>140</v>
      </c>
      <c r="AN316" s="28" t="s">
        <v>3329</v>
      </c>
      <c r="AO316" s="26" t="s">
        <v>141</v>
      </c>
      <c r="AP316" s="31" t="s">
        <v>141</v>
      </c>
      <c r="AQ316" s="26" t="s">
        <v>327</v>
      </c>
      <c r="AR316" s="26" t="s">
        <v>327</v>
      </c>
      <c r="AS316" s="26" t="s">
        <v>127</v>
      </c>
      <c r="AT316" s="26" t="s">
        <v>974</v>
      </c>
      <c r="AU316" s="26" t="s">
        <v>25</v>
      </c>
      <c r="AV316" s="26" t="s">
        <v>141</v>
      </c>
      <c r="AW316" s="28"/>
      <c r="AX316" s="28"/>
      <c r="AY316" s="28"/>
    </row>
    <row r="317" ht="15.75" customHeight="1">
      <c r="A317" s="26" t="s">
        <v>3332</v>
      </c>
      <c r="B317" s="26" t="s">
        <v>3331</v>
      </c>
      <c r="C317" s="28" t="s">
        <v>3319</v>
      </c>
      <c r="D317" s="28"/>
      <c r="E317" s="28"/>
      <c r="F317" s="26" t="s">
        <v>173</v>
      </c>
      <c r="G317" s="28" t="s">
        <v>3320</v>
      </c>
      <c r="H317" s="26" t="s">
        <v>3321</v>
      </c>
      <c r="I317" s="26" t="s">
        <v>3322</v>
      </c>
      <c r="J317" s="26" t="s">
        <v>3318</v>
      </c>
      <c r="K317" s="26">
        <v>5.000540428E9</v>
      </c>
      <c r="L317" s="28" t="s">
        <v>3323</v>
      </c>
      <c r="M317" s="28" t="s">
        <v>3324</v>
      </c>
      <c r="N317" s="28" t="s">
        <v>3116</v>
      </c>
      <c r="O317" s="41" t="s">
        <v>738</v>
      </c>
      <c r="P317" s="26" t="s">
        <v>599</v>
      </c>
      <c r="Q317" s="28" t="s">
        <v>3325</v>
      </c>
      <c r="R317" s="28" t="s">
        <v>3326</v>
      </c>
      <c r="S317" s="28" t="s">
        <v>156</v>
      </c>
      <c r="T317" s="28" t="s">
        <v>3327</v>
      </c>
      <c r="U317" s="28" t="s">
        <v>3328</v>
      </c>
      <c r="V317" s="26" t="s">
        <v>189</v>
      </c>
      <c r="W317" s="48">
        <v>44652.0</v>
      </c>
      <c r="X317" s="26" t="s">
        <v>141</v>
      </c>
      <c r="Y317" s="28">
        <v>2024.0</v>
      </c>
      <c r="Z317" s="28">
        <v>-1.0</v>
      </c>
      <c r="AA317" s="26" t="s">
        <v>127</v>
      </c>
      <c r="AB317" s="30" t="s">
        <v>127</v>
      </c>
      <c r="AC317" s="30" t="s">
        <v>127</v>
      </c>
      <c r="AD317" s="31" t="s">
        <v>127</v>
      </c>
      <c r="AE317" s="31" t="s">
        <v>127</v>
      </c>
      <c r="AF317" s="31">
        <v>1138.0</v>
      </c>
      <c r="AG317" s="31">
        <v>1138.0</v>
      </c>
      <c r="AH317" s="30" t="s">
        <v>127</v>
      </c>
      <c r="AI317" s="31" t="s">
        <v>127</v>
      </c>
      <c r="AJ317" s="31" t="s">
        <v>141</v>
      </c>
      <c r="AK317" s="31" t="s">
        <v>141</v>
      </c>
      <c r="AL317" s="31" t="s">
        <v>141</v>
      </c>
      <c r="AM317" s="26" t="s">
        <v>140</v>
      </c>
      <c r="AN317" s="28" t="s">
        <v>3329</v>
      </c>
      <c r="AO317" s="26" t="s">
        <v>141</v>
      </c>
      <c r="AP317" s="31" t="s">
        <v>141</v>
      </c>
      <c r="AQ317" s="26" t="s">
        <v>327</v>
      </c>
      <c r="AR317" s="26" t="s">
        <v>327</v>
      </c>
      <c r="AS317" s="26" t="s">
        <v>127</v>
      </c>
      <c r="AT317" s="26" t="s">
        <v>974</v>
      </c>
      <c r="AU317" s="32" t="s">
        <v>25</v>
      </c>
      <c r="AV317" s="26" t="s">
        <v>141</v>
      </c>
      <c r="AW317" s="28"/>
      <c r="AX317" s="28"/>
      <c r="AY317" s="28"/>
    </row>
    <row r="318" ht="15.75" customHeight="1">
      <c r="A318" s="32" t="s">
        <v>3333</v>
      </c>
      <c r="B318" s="26" t="s">
        <v>3334</v>
      </c>
      <c r="C318" s="28" t="s">
        <v>3335</v>
      </c>
      <c r="D318" s="28" t="s">
        <v>3336</v>
      </c>
      <c r="E318" s="28" t="s">
        <v>3337</v>
      </c>
      <c r="F318" s="26" t="s">
        <v>127</v>
      </c>
      <c r="G318" s="28"/>
      <c r="H318" s="26" t="s">
        <v>3338</v>
      </c>
      <c r="I318" s="26" t="s">
        <v>3339</v>
      </c>
      <c r="J318" s="26" t="s">
        <v>3334</v>
      </c>
      <c r="K318" s="28">
        <v>5.082134752E9</v>
      </c>
      <c r="L318" s="28" t="s">
        <v>3340</v>
      </c>
      <c r="M318" s="26" t="s">
        <v>3341</v>
      </c>
      <c r="N318" s="26" t="s">
        <v>3116</v>
      </c>
      <c r="O318" s="41" t="s">
        <v>738</v>
      </c>
      <c r="P318" s="26" t="s">
        <v>599</v>
      </c>
      <c r="Q318" s="26" t="s">
        <v>3342</v>
      </c>
      <c r="R318" s="26" t="s">
        <v>3343</v>
      </c>
      <c r="S318" s="28" t="s">
        <v>156</v>
      </c>
      <c r="T318" s="26" t="s">
        <v>3344</v>
      </c>
      <c r="U318" s="26" t="s">
        <v>3345</v>
      </c>
      <c r="V318" s="32" t="s">
        <v>158</v>
      </c>
      <c r="W318" s="26" t="s">
        <v>141</v>
      </c>
      <c r="X318" s="26" t="s">
        <v>141</v>
      </c>
      <c r="Y318" s="26">
        <v>2003.0</v>
      </c>
      <c r="Z318" s="28">
        <v>20.0</v>
      </c>
      <c r="AA318" s="26" t="s">
        <v>127</v>
      </c>
      <c r="AB318" s="30">
        <v>3000.0</v>
      </c>
      <c r="AC318" s="31">
        <v>3000.0</v>
      </c>
      <c r="AD318" s="31" t="s">
        <v>127</v>
      </c>
      <c r="AE318" s="31" t="s">
        <v>127</v>
      </c>
      <c r="AF318" s="31">
        <v>3000.0</v>
      </c>
      <c r="AG318" s="31">
        <v>3000.0</v>
      </c>
      <c r="AH318" s="30" t="s">
        <v>127</v>
      </c>
      <c r="AI318" s="31" t="s">
        <v>127</v>
      </c>
      <c r="AJ318" s="31" t="s">
        <v>141</v>
      </c>
      <c r="AK318" s="31" t="s">
        <v>141</v>
      </c>
      <c r="AL318" s="31" t="s">
        <v>141</v>
      </c>
      <c r="AM318" s="26" t="s">
        <v>140</v>
      </c>
      <c r="AN318" s="26" t="s">
        <v>3346</v>
      </c>
      <c r="AO318" s="26" t="s">
        <v>845</v>
      </c>
      <c r="AP318" s="31">
        <v>931.0</v>
      </c>
      <c r="AQ318" s="26">
        <v>2019.0</v>
      </c>
      <c r="AR318" s="26">
        <v>2019.0</v>
      </c>
      <c r="AS318" s="26" t="s">
        <v>127</v>
      </c>
      <c r="AT318" s="26" t="s">
        <v>161</v>
      </c>
      <c r="AU318" s="26" t="s">
        <v>263</v>
      </c>
      <c r="AV318" s="26" t="s">
        <v>3347</v>
      </c>
      <c r="AW318" s="28"/>
      <c r="AX318" s="28"/>
      <c r="AY318" s="28"/>
    </row>
    <row r="319" ht="15.75" customHeight="1">
      <c r="A319" s="26" t="s">
        <v>3348</v>
      </c>
      <c r="B319" s="26" t="s">
        <v>3349</v>
      </c>
      <c r="C319" s="26" t="s">
        <v>3335</v>
      </c>
      <c r="D319" s="28" t="s">
        <v>3336</v>
      </c>
      <c r="E319" s="28" t="s">
        <v>3337</v>
      </c>
      <c r="F319" s="26" t="s">
        <v>127</v>
      </c>
      <c r="G319" s="28"/>
      <c r="H319" s="26" t="s">
        <v>3338</v>
      </c>
      <c r="I319" s="26" t="s">
        <v>3339</v>
      </c>
      <c r="J319" s="26" t="s">
        <v>3334</v>
      </c>
      <c r="K319" s="28">
        <v>5.082134752E9</v>
      </c>
      <c r="L319" s="28" t="s">
        <v>3340</v>
      </c>
      <c r="M319" s="26" t="s">
        <v>3341</v>
      </c>
      <c r="N319" s="26" t="s">
        <v>3116</v>
      </c>
      <c r="O319" s="41" t="s">
        <v>738</v>
      </c>
      <c r="P319" s="26" t="s">
        <v>599</v>
      </c>
      <c r="Q319" s="26" t="s">
        <v>3342</v>
      </c>
      <c r="R319" s="26" t="s">
        <v>3343</v>
      </c>
      <c r="S319" s="28" t="s">
        <v>156</v>
      </c>
      <c r="T319" s="26" t="s">
        <v>3344</v>
      </c>
      <c r="U319" s="26" t="s">
        <v>3345</v>
      </c>
      <c r="V319" s="26" t="s">
        <v>189</v>
      </c>
      <c r="W319" s="34">
        <v>44743.0</v>
      </c>
      <c r="X319" s="26" t="s">
        <v>141</v>
      </c>
      <c r="Y319" s="26" t="s">
        <v>141</v>
      </c>
      <c r="Z319" s="28" t="s">
        <v>141</v>
      </c>
      <c r="AA319" s="26" t="s">
        <v>127</v>
      </c>
      <c r="AB319" s="31">
        <v>3375.0</v>
      </c>
      <c r="AC319" s="31" t="s">
        <v>127</v>
      </c>
      <c r="AD319" s="31" t="s">
        <v>127</v>
      </c>
      <c r="AE319" s="31" t="s">
        <v>127</v>
      </c>
      <c r="AF319" s="31">
        <v>1475.0</v>
      </c>
      <c r="AG319" s="31" t="s">
        <v>127</v>
      </c>
      <c r="AH319" s="30" t="s">
        <v>127</v>
      </c>
      <c r="AI319" s="31" t="s">
        <v>127</v>
      </c>
      <c r="AJ319" s="31" t="s">
        <v>141</v>
      </c>
      <c r="AK319" s="31" t="s">
        <v>141</v>
      </c>
      <c r="AL319" s="31" t="s">
        <v>141</v>
      </c>
      <c r="AM319" s="26" t="s">
        <v>127</v>
      </c>
      <c r="AN319" s="26" t="s">
        <v>127</v>
      </c>
      <c r="AO319" s="26" t="s">
        <v>127</v>
      </c>
      <c r="AP319" s="31" t="s">
        <v>141</v>
      </c>
      <c r="AQ319" s="26" t="s">
        <v>127</v>
      </c>
      <c r="AR319" s="26" t="s">
        <v>127</v>
      </c>
      <c r="AS319" s="26" t="s">
        <v>127</v>
      </c>
      <c r="AT319" s="26" t="s">
        <v>141</v>
      </c>
      <c r="AU319" s="26" t="s">
        <v>141</v>
      </c>
      <c r="AV319" s="26" t="s">
        <v>141</v>
      </c>
      <c r="AW319" s="28"/>
      <c r="AX319" s="28"/>
      <c r="AY319" s="28"/>
    </row>
    <row r="320" ht="15.75" customHeight="1">
      <c r="A320" s="26" t="s">
        <v>3350</v>
      </c>
      <c r="B320" s="26" t="s">
        <v>3351</v>
      </c>
      <c r="C320" s="26" t="s">
        <v>3352</v>
      </c>
      <c r="D320" s="28"/>
      <c r="E320" s="28"/>
      <c r="F320" s="26" t="s">
        <v>127</v>
      </c>
      <c r="G320" s="28"/>
      <c r="H320" s="26" t="s">
        <v>3353</v>
      </c>
      <c r="I320" s="26" t="s">
        <v>3354</v>
      </c>
      <c r="J320" s="26" t="s">
        <v>3351</v>
      </c>
      <c r="K320" s="26">
        <v>4.298505577E9</v>
      </c>
      <c r="L320" s="28" t="s">
        <v>3355</v>
      </c>
      <c r="M320" s="28" t="s">
        <v>3356</v>
      </c>
      <c r="N320" s="28" t="s">
        <v>3116</v>
      </c>
      <c r="O320" s="41" t="s">
        <v>738</v>
      </c>
      <c r="P320" s="26" t="s">
        <v>599</v>
      </c>
      <c r="Q320" s="28" t="s">
        <v>3357</v>
      </c>
      <c r="R320" s="28" t="s">
        <v>3358</v>
      </c>
      <c r="S320" s="28" t="s">
        <v>156</v>
      </c>
      <c r="T320" s="28" t="s">
        <v>3359</v>
      </c>
      <c r="U320" s="28" t="s">
        <v>3360</v>
      </c>
      <c r="V320" s="28" t="s">
        <v>158</v>
      </c>
      <c r="W320" s="26" t="s">
        <v>141</v>
      </c>
      <c r="X320" s="26" t="s">
        <v>141</v>
      </c>
      <c r="Y320" s="28">
        <v>1993.0</v>
      </c>
      <c r="Z320" s="28">
        <v>30.0</v>
      </c>
      <c r="AA320" s="26" t="s">
        <v>127</v>
      </c>
      <c r="AB320" s="30">
        <v>850.0</v>
      </c>
      <c r="AC320" s="31" t="s">
        <v>127</v>
      </c>
      <c r="AD320" s="31">
        <f>500+350</f>
        <v>850</v>
      </c>
      <c r="AE320" s="31" t="s">
        <v>127</v>
      </c>
      <c r="AF320" s="31" t="s">
        <v>127</v>
      </c>
      <c r="AG320" s="31" t="s">
        <v>127</v>
      </c>
      <c r="AH320" s="30" t="s">
        <v>127</v>
      </c>
      <c r="AI320" s="31" t="s">
        <v>127</v>
      </c>
      <c r="AJ320" s="31" t="s">
        <v>127</v>
      </c>
      <c r="AK320" s="31" t="s">
        <v>127</v>
      </c>
      <c r="AL320" s="31" t="s">
        <v>127</v>
      </c>
      <c r="AM320" s="26" t="s">
        <v>140</v>
      </c>
      <c r="AN320" s="28" t="s">
        <v>3361</v>
      </c>
      <c r="AO320" s="26" t="s">
        <v>141</v>
      </c>
      <c r="AP320" s="31">
        <v>218.0</v>
      </c>
      <c r="AQ320" s="26" t="s">
        <v>327</v>
      </c>
      <c r="AR320" s="26" t="s">
        <v>327</v>
      </c>
      <c r="AS320" s="26" t="s">
        <v>127</v>
      </c>
      <c r="AT320" s="26" t="s">
        <v>142</v>
      </c>
      <c r="AU320" s="32" t="s">
        <v>31</v>
      </c>
      <c r="AV320" s="26" t="s">
        <v>3362</v>
      </c>
      <c r="AW320" s="28"/>
      <c r="AX320" s="28"/>
      <c r="AY320" s="28"/>
    </row>
    <row r="321" ht="15.75" customHeight="1">
      <c r="A321" s="32" t="s">
        <v>3363</v>
      </c>
      <c r="B321" s="26" t="s">
        <v>3364</v>
      </c>
      <c r="C321" s="28" t="s">
        <v>3365</v>
      </c>
      <c r="D321" s="28"/>
      <c r="E321" s="28"/>
      <c r="F321" s="26" t="s">
        <v>173</v>
      </c>
      <c r="G321" s="26" t="s">
        <v>1068</v>
      </c>
      <c r="H321" s="26" t="s">
        <v>3366</v>
      </c>
      <c r="I321" s="26" t="s">
        <v>3367</v>
      </c>
      <c r="J321" s="26" t="s">
        <v>3364</v>
      </c>
      <c r="K321" s="28">
        <v>5.076379108E9</v>
      </c>
      <c r="L321" s="28" t="s">
        <v>3368</v>
      </c>
      <c r="M321" s="32" t="s">
        <v>3369</v>
      </c>
      <c r="N321" s="32" t="s">
        <v>3116</v>
      </c>
      <c r="O321" s="41" t="s">
        <v>738</v>
      </c>
      <c r="P321" s="26" t="s">
        <v>599</v>
      </c>
      <c r="Q321" s="28" t="s">
        <v>3370</v>
      </c>
      <c r="R321" s="32" t="s">
        <v>3371</v>
      </c>
      <c r="S321" s="32" t="s">
        <v>156</v>
      </c>
      <c r="T321" s="32" t="s">
        <v>3372</v>
      </c>
      <c r="U321" s="32" t="s">
        <v>3373</v>
      </c>
      <c r="V321" s="26" t="s">
        <v>158</v>
      </c>
      <c r="W321" s="26" t="s">
        <v>141</v>
      </c>
      <c r="X321" s="26" t="s">
        <v>141</v>
      </c>
      <c r="Y321" s="26">
        <v>2021.0</v>
      </c>
      <c r="Z321" s="28">
        <v>2.0</v>
      </c>
      <c r="AA321" s="26" t="s">
        <v>127</v>
      </c>
      <c r="AB321" s="30">
        <v>1750.0</v>
      </c>
      <c r="AC321" s="30">
        <v>1750.0</v>
      </c>
      <c r="AD321" s="30" t="s">
        <v>127</v>
      </c>
      <c r="AE321" s="30" t="s">
        <v>127</v>
      </c>
      <c r="AF321" s="30">
        <v>1580.0</v>
      </c>
      <c r="AG321" s="30">
        <v>1580.0</v>
      </c>
      <c r="AH321" s="30" t="s">
        <v>141</v>
      </c>
      <c r="AI321" s="30" t="s">
        <v>127</v>
      </c>
      <c r="AJ321" s="30" t="s">
        <v>141</v>
      </c>
      <c r="AK321" s="30" t="s">
        <v>141</v>
      </c>
      <c r="AL321" s="30" t="s">
        <v>141</v>
      </c>
      <c r="AM321" s="32" t="s">
        <v>141</v>
      </c>
      <c r="AN321" s="32" t="s">
        <v>141</v>
      </c>
      <c r="AO321" s="32" t="s">
        <v>141</v>
      </c>
      <c r="AP321" s="31">
        <v>217.0</v>
      </c>
      <c r="AQ321" s="26" t="s">
        <v>327</v>
      </c>
      <c r="AR321" s="26" t="s">
        <v>127</v>
      </c>
      <c r="AS321" s="26" t="s">
        <v>127</v>
      </c>
      <c r="AT321" s="32" t="s">
        <v>161</v>
      </c>
      <c r="AU321" s="32" t="s">
        <v>263</v>
      </c>
      <c r="AV321" s="26" t="s">
        <v>3374</v>
      </c>
      <c r="AW321" s="28"/>
      <c r="AX321" s="28"/>
      <c r="AY321" s="28"/>
    </row>
    <row r="322" ht="15.75" customHeight="1">
      <c r="A322" s="26" t="s">
        <v>3375</v>
      </c>
      <c r="B322" s="26" t="s">
        <v>3376</v>
      </c>
      <c r="C322" s="26" t="s">
        <v>3377</v>
      </c>
      <c r="D322" s="26" t="s">
        <v>3378</v>
      </c>
      <c r="E322" s="26" t="s">
        <v>3379</v>
      </c>
      <c r="F322" s="26" t="s">
        <v>148</v>
      </c>
      <c r="G322" s="26" t="s">
        <v>3380</v>
      </c>
      <c r="H322" s="26" t="s">
        <v>3381</v>
      </c>
      <c r="I322" s="26" t="s">
        <v>3382</v>
      </c>
      <c r="J322" s="26" t="s">
        <v>3376</v>
      </c>
      <c r="K322" s="26">
        <v>4.298154971E9</v>
      </c>
      <c r="L322" s="28" t="s">
        <v>3383</v>
      </c>
      <c r="M322" s="28" t="s">
        <v>3384</v>
      </c>
      <c r="N322" s="28" t="s">
        <v>3385</v>
      </c>
      <c r="O322" s="41" t="s">
        <v>738</v>
      </c>
      <c r="P322" s="26" t="s">
        <v>599</v>
      </c>
      <c r="Q322" s="28" t="s">
        <v>3386</v>
      </c>
      <c r="R322" s="28" t="s">
        <v>3387</v>
      </c>
      <c r="S322" s="28" t="s">
        <v>156</v>
      </c>
      <c r="T322" s="28" t="s">
        <v>3388</v>
      </c>
      <c r="U322" s="28" t="s">
        <v>3389</v>
      </c>
      <c r="V322" s="28" t="s">
        <v>158</v>
      </c>
      <c r="W322" s="26" t="s">
        <v>141</v>
      </c>
      <c r="X322" s="26" t="s">
        <v>141</v>
      </c>
      <c r="Y322" s="28">
        <v>1958.0</v>
      </c>
      <c r="Z322" s="28">
        <v>65.0</v>
      </c>
      <c r="AA322" s="26" t="s">
        <v>127</v>
      </c>
      <c r="AB322" s="30">
        <v>4400.0</v>
      </c>
      <c r="AC322" s="31">
        <v>4400.0</v>
      </c>
      <c r="AD322" s="31" t="s">
        <v>127</v>
      </c>
      <c r="AE322" s="31" t="s">
        <v>127</v>
      </c>
      <c r="AF322" s="31">
        <v>3300.0</v>
      </c>
      <c r="AG322" s="31">
        <v>3300.0</v>
      </c>
      <c r="AH322" s="30" t="s">
        <v>141</v>
      </c>
      <c r="AI322" s="31" t="s">
        <v>127</v>
      </c>
      <c r="AJ322" s="31" t="s">
        <v>141</v>
      </c>
      <c r="AK322" s="31" t="s">
        <v>141</v>
      </c>
      <c r="AL322" s="31" t="s">
        <v>141</v>
      </c>
      <c r="AM322" s="26" t="s">
        <v>140</v>
      </c>
      <c r="AN322" s="28" t="s">
        <v>3390</v>
      </c>
      <c r="AO322" s="26" t="s">
        <v>141</v>
      </c>
      <c r="AP322" s="31">
        <v>7250.0</v>
      </c>
      <c r="AQ322" s="26" t="s">
        <v>127</v>
      </c>
      <c r="AR322" s="26" t="s">
        <v>127</v>
      </c>
      <c r="AS322" s="26" t="s">
        <v>127</v>
      </c>
      <c r="AT322" s="26" t="s">
        <v>161</v>
      </c>
      <c r="AU322" s="32" t="s">
        <v>263</v>
      </c>
      <c r="AV322" s="26" t="s">
        <v>3391</v>
      </c>
      <c r="AW322" s="28"/>
      <c r="AX322" s="28"/>
      <c r="AY322" s="28"/>
    </row>
    <row r="323" ht="15.75" customHeight="1">
      <c r="A323" s="26" t="s">
        <v>3392</v>
      </c>
      <c r="B323" s="26" t="s">
        <v>3393</v>
      </c>
      <c r="C323" s="26" t="s">
        <v>3377</v>
      </c>
      <c r="D323" s="28" t="s">
        <v>3378</v>
      </c>
      <c r="E323" s="28" t="s">
        <v>3379</v>
      </c>
      <c r="F323" s="26" t="s">
        <v>148</v>
      </c>
      <c r="G323" s="28" t="s">
        <v>3380</v>
      </c>
      <c r="H323" s="26" t="s">
        <v>3381</v>
      </c>
      <c r="I323" s="26" t="s">
        <v>3382</v>
      </c>
      <c r="J323" s="26" t="s">
        <v>3376</v>
      </c>
      <c r="K323" s="26">
        <v>4.298154971E9</v>
      </c>
      <c r="L323" s="28" t="s">
        <v>3383</v>
      </c>
      <c r="M323" s="28" t="s">
        <v>3384</v>
      </c>
      <c r="N323" s="28" t="s">
        <v>3385</v>
      </c>
      <c r="O323" s="41" t="s">
        <v>738</v>
      </c>
      <c r="P323" s="26" t="s">
        <v>599</v>
      </c>
      <c r="Q323" s="28" t="s">
        <v>3386</v>
      </c>
      <c r="R323" s="28" t="s">
        <v>3387</v>
      </c>
      <c r="S323" s="28" t="s">
        <v>156</v>
      </c>
      <c r="T323" s="28" t="s">
        <v>3388</v>
      </c>
      <c r="U323" s="28" t="s">
        <v>3389</v>
      </c>
      <c r="V323" s="28" t="s">
        <v>139</v>
      </c>
      <c r="W323" s="34">
        <v>43497.0</v>
      </c>
      <c r="X323" s="34">
        <v>43525.0</v>
      </c>
      <c r="Y323" s="26" t="s">
        <v>141</v>
      </c>
      <c r="Z323" s="28" t="s">
        <v>141</v>
      </c>
      <c r="AA323" s="26" t="s">
        <v>127</v>
      </c>
      <c r="AB323" s="31">
        <v>1350.0</v>
      </c>
      <c r="AC323" s="31">
        <v>1350.0</v>
      </c>
      <c r="AD323" s="31" t="s">
        <v>127</v>
      </c>
      <c r="AE323" s="31" t="s">
        <v>127</v>
      </c>
      <c r="AF323" s="31" t="s">
        <v>127</v>
      </c>
      <c r="AG323" s="31" t="s">
        <v>127</v>
      </c>
      <c r="AH323" s="30" t="s">
        <v>127</v>
      </c>
      <c r="AI323" s="31" t="s">
        <v>127</v>
      </c>
      <c r="AJ323" s="31" t="s">
        <v>141</v>
      </c>
      <c r="AK323" s="31" t="s">
        <v>141</v>
      </c>
      <c r="AL323" s="31" t="s">
        <v>141</v>
      </c>
      <c r="AM323" s="26" t="s">
        <v>127</v>
      </c>
      <c r="AN323" s="28" t="s">
        <v>127</v>
      </c>
      <c r="AO323" s="26" t="s">
        <v>127</v>
      </c>
      <c r="AP323" s="31" t="s">
        <v>141</v>
      </c>
      <c r="AQ323" s="26" t="s">
        <v>127</v>
      </c>
      <c r="AR323" s="26" t="s">
        <v>127</v>
      </c>
      <c r="AS323" s="26" t="s">
        <v>127</v>
      </c>
      <c r="AT323" s="26" t="s">
        <v>824</v>
      </c>
      <c r="AU323" s="32" t="s">
        <v>27</v>
      </c>
      <c r="AV323" s="26" t="s">
        <v>1048</v>
      </c>
      <c r="AW323" s="28"/>
      <c r="AX323" s="28"/>
      <c r="AY323" s="28"/>
    </row>
    <row r="324" ht="15.75" customHeight="1">
      <c r="A324" s="26" t="s">
        <v>3394</v>
      </c>
      <c r="B324" s="26" t="s">
        <v>3395</v>
      </c>
      <c r="C324" s="28" t="s">
        <v>3396</v>
      </c>
      <c r="D324" s="28"/>
      <c r="E324" s="28"/>
      <c r="F324" s="26" t="s">
        <v>127</v>
      </c>
      <c r="G324" s="28"/>
      <c r="H324" s="26" t="s">
        <v>3397</v>
      </c>
      <c r="I324" s="26" t="s">
        <v>3398</v>
      </c>
      <c r="J324" s="26" t="s">
        <v>3395</v>
      </c>
      <c r="K324" s="26" t="s">
        <v>3399</v>
      </c>
      <c r="L324" s="28" t="s">
        <v>3400</v>
      </c>
      <c r="M324" s="28" t="s">
        <v>3384</v>
      </c>
      <c r="N324" s="28" t="s">
        <v>3385</v>
      </c>
      <c r="O324" s="41" t="s">
        <v>738</v>
      </c>
      <c r="P324" s="26" t="s">
        <v>599</v>
      </c>
      <c r="Q324" s="26" t="s">
        <v>3401</v>
      </c>
      <c r="R324" s="28" t="s">
        <v>3402</v>
      </c>
      <c r="S324" s="28" t="s">
        <v>156</v>
      </c>
      <c r="T324" s="28" t="s">
        <v>3403</v>
      </c>
      <c r="U324" s="28" t="s">
        <v>3404</v>
      </c>
      <c r="V324" s="28" t="s">
        <v>158</v>
      </c>
      <c r="W324" s="26" t="s">
        <v>141</v>
      </c>
      <c r="X324" s="26" t="s">
        <v>141</v>
      </c>
      <c r="Y324" s="28">
        <v>2003.0</v>
      </c>
      <c r="Z324" s="28">
        <v>20.0</v>
      </c>
      <c r="AA324" s="26" t="s">
        <v>127</v>
      </c>
      <c r="AB324" s="30">
        <v>1200.0</v>
      </c>
      <c r="AC324" s="31" t="s">
        <v>127</v>
      </c>
      <c r="AD324" s="30">
        <v>1200.0</v>
      </c>
      <c r="AE324" s="31" t="s">
        <v>127</v>
      </c>
      <c r="AF324" s="31" t="s">
        <v>127</v>
      </c>
      <c r="AG324" s="31" t="s">
        <v>127</v>
      </c>
      <c r="AH324" s="30" t="s">
        <v>127</v>
      </c>
      <c r="AI324" s="31" t="s">
        <v>127</v>
      </c>
      <c r="AJ324" s="31" t="s">
        <v>127</v>
      </c>
      <c r="AK324" s="31" t="s">
        <v>127</v>
      </c>
      <c r="AL324" s="31" t="s">
        <v>127</v>
      </c>
      <c r="AM324" s="26" t="s">
        <v>159</v>
      </c>
      <c r="AN324" s="28" t="s">
        <v>3405</v>
      </c>
      <c r="AO324" s="26" t="s">
        <v>141</v>
      </c>
      <c r="AP324" s="31">
        <v>772.0</v>
      </c>
      <c r="AQ324" s="26" t="s">
        <v>327</v>
      </c>
      <c r="AR324" s="26" t="s">
        <v>127</v>
      </c>
      <c r="AS324" s="26" t="s">
        <v>127</v>
      </c>
      <c r="AT324" s="28" t="s">
        <v>142</v>
      </c>
      <c r="AU324" s="32" t="s">
        <v>31</v>
      </c>
      <c r="AV324" s="28" t="s">
        <v>3406</v>
      </c>
      <c r="AW324" s="28"/>
      <c r="AX324" s="28"/>
      <c r="AY324" s="28"/>
    </row>
    <row r="325" ht="15.75" customHeight="1">
      <c r="A325" s="26" t="s">
        <v>3407</v>
      </c>
      <c r="B325" s="26" t="s">
        <v>3408</v>
      </c>
      <c r="C325" s="28" t="s">
        <v>3396</v>
      </c>
      <c r="D325" s="28"/>
      <c r="E325" s="28"/>
      <c r="F325" s="26" t="s">
        <v>127</v>
      </c>
      <c r="G325" s="28"/>
      <c r="H325" s="26" t="s">
        <v>3397</v>
      </c>
      <c r="I325" s="26" t="s">
        <v>3398</v>
      </c>
      <c r="J325" s="26" t="s">
        <v>3395</v>
      </c>
      <c r="K325" s="26" t="s">
        <v>3399</v>
      </c>
      <c r="L325" s="28" t="s">
        <v>3400</v>
      </c>
      <c r="M325" s="28" t="s">
        <v>3384</v>
      </c>
      <c r="N325" s="28" t="s">
        <v>3385</v>
      </c>
      <c r="O325" s="41" t="s">
        <v>738</v>
      </c>
      <c r="P325" s="26" t="s">
        <v>599</v>
      </c>
      <c r="Q325" s="26" t="s">
        <v>3401</v>
      </c>
      <c r="R325" s="28" t="s">
        <v>3402</v>
      </c>
      <c r="S325" s="28" t="s">
        <v>156</v>
      </c>
      <c r="T325" s="28" t="s">
        <v>3403</v>
      </c>
      <c r="U325" s="28" t="s">
        <v>3404</v>
      </c>
      <c r="V325" s="26" t="s">
        <v>189</v>
      </c>
      <c r="W325" s="48">
        <v>44531.0</v>
      </c>
      <c r="X325" s="26" t="s">
        <v>141</v>
      </c>
      <c r="Y325" s="28">
        <v>2023.0</v>
      </c>
      <c r="Z325" s="28">
        <v>0.0</v>
      </c>
      <c r="AA325" s="26" t="s">
        <v>127</v>
      </c>
      <c r="AB325" s="30">
        <v>750.0</v>
      </c>
      <c r="AC325" s="31" t="s">
        <v>127</v>
      </c>
      <c r="AD325" s="30">
        <v>750.0</v>
      </c>
      <c r="AE325" s="31" t="s">
        <v>127</v>
      </c>
      <c r="AF325" s="31" t="s">
        <v>127</v>
      </c>
      <c r="AG325" s="31" t="s">
        <v>127</v>
      </c>
      <c r="AH325" s="30" t="s">
        <v>127</v>
      </c>
      <c r="AI325" s="31" t="s">
        <v>127</v>
      </c>
      <c r="AJ325" s="31" t="s">
        <v>127</v>
      </c>
      <c r="AK325" s="31" t="s">
        <v>127</v>
      </c>
      <c r="AL325" s="31" t="s">
        <v>127</v>
      </c>
      <c r="AM325" s="26" t="s">
        <v>127</v>
      </c>
      <c r="AN325" s="28" t="s">
        <v>127</v>
      </c>
      <c r="AO325" s="26" t="s">
        <v>127</v>
      </c>
      <c r="AP325" s="31" t="s">
        <v>141</v>
      </c>
      <c r="AQ325" s="26" t="s">
        <v>127</v>
      </c>
      <c r="AR325" s="26" t="s">
        <v>127</v>
      </c>
      <c r="AS325" s="26" t="s">
        <v>127</v>
      </c>
      <c r="AT325" s="28" t="s">
        <v>142</v>
      </c>
      <c r="AU325" s="32" t="s">
        <v>31</v>
      </c>
      <c r="AV325" s="28" t="s">
        <v>1536</v>
      </c>
      <c r="AW325" s="28"/>
      <c r="AX325" s="28"/>
      <c r="AY325" s="28"/>
    </row>
    <row r="326" ht="15.75" customHeight="1">
      <c r="A326" s="26" t="s">
        <v>3409</v>
      </c>
      <c r="B326" s="26" t="s">
        <v>3410</v>
      </c>
      <c r="C326" s="35" t="s">
        <v>3411</v>
      </c>
      <c r="D326" s="28"/>
      <c r="E326" s="28"/>
      <c r="F326" s="26" t="s">
        <v>127</v>
      </c>
      <c r="G326" s="28"/>
      <c r="H326" s="26" t="s">
        <v>3412</v>
      </c>
      <c r="I326" s="26" t="s">
        <v>3413</v>
      </c>
      <c r="J326" s="26" t="s">
        <v>3410</v>
      </c>
      <c r="K326" s="37" t="s">
        <v>3414</v>
      </c>
      <c r="L326" s="26" t="s">
        <v>3415</v>
      </c>
      <c r="M326" s="26" t="s">
        <v>3384</v>
      </c>
      <c r="N326" s="26" t="s">
        <v>3385</v>
      </c>
      <c r="O326" s="41" t="s">
        <v>738</v>
      </c>
      <c r="P326" s="26" t="s">
        <v>599</v>
      </c>
      <c r="Q326" s="28" t="s">
        <v>3416</v>
      </c>
      <c r="R326" s="35" t="s">
        <v>3417</v>
      </c>
      <c r="S326" s="28" t="s">
        <v>156</v>
      </c>
      <c r="T326" s="26" t="s">
        <v>3418</v>
      </c>
      <c r="U326" s="26" t="s">
        <v>3419</v>
      </c>
      <c r="V326" s="26" t="s">
        <v>158</v>
      </c>
      <c r="W326" s="26" t="s">
        <v>141</v>
      </c>
      <c r="X326" s="26" t="s">
        <v>141</v>
      </c>
      <c r="Y326" s="26">
        <v>1997.0</v>
      </c>
      <c r="Z326" s="28">
        <v>26.0</v>
      </c>
      <c r="AA326" s="26" t="s">
        <v>127</v>
      </c>
      <c r="AB326" s="30">
        <v>1100.0</v>
      </c>
      <c r="AC326" s="31" t="s">
        <v>127</v>
      </c>
      <c r="AD326" s="31">
        <v>1100.0</v>
      </c>
      <c r="AE326" s="31" t="s">
        <v>127</v>
      </c>
      <c r="AF326" s="31" t="s">
        <v>127</v>
      </c>
      <c r="AG326" s="31" t="s">
        <v>127</v>
      </c>
      <c r="AH326" s="30" t="s">
        <v>127</v>
      </c>
      <c r="AI326" s="31" t="s">
        <v>127</v>
      </c>
      <c r="AJ326" s="31" t="s">
        <v>127</v>
      </c>
      <c r="AK326" s="31" t="s">
        <v>127</v>
      </c>
      <c r="AL326" s="31" t="s">
        <v>127</v>
      </c>
      <c r="AM326" s="26" t="s">
        <v>141</v>
      </c>
      <c r="AN326" s="26" t="s">
        <v>141</v>
      </c>
      <c r="AO326" s="26" t="s">
        <v>141</v>
      </c>
      <c r="AP326" s="31">
        <v>110.0</v>
      </c>
      <c r="AQ326" s="26" t="s">
        <v>141</v>
      </c>
      <c r="AR326" s="26" t="s">
        <v>141</v>
      </c>
      <c r="AS326" s="26" t="s">
        <v>127</v>
      </c>
      <c r="AT326" s="32" t="s">
        <v>142</v>
      </c>
      <c r="AU326" s="32" t="s">
        <v>31</v>
      </c>
      <c r="AV326" s="31" t="s">
        <v>3420</v>
      </c>
      <c r="AW326" s="28"/>
      <c r="AX326" s="28"/>
      <c r="AY326" s="28"/>
    </row>
    <row r="327" ht="15.75" customHeight="1">
      <c r="A327" s="26" t="s">
        <v>3421</v>
      </c>
      <c r="B327" s="26" t="s">
        <v>3422</v>
      </c>
      <c r="C327" s="26" t="s">
        <v>3423</v>
      </c>
      <c r="D327" s="28" t="s">
        <v>3424</v>
      </c>
      <c r="E327" s="28" t="s">
        <v>3425</v>
      </c>
      <c r="F327" s="26" t="s">
        <v>127</v>
      </c>
      <c r="G327" s="28"/>
      <c r="H327" s="26" t="s">
        <v>3426</v>
      </c>
      <c r="I327" s="26" t="s">
        <v>3427</v>
      </c>
      <c r="J327" s="26" t="s">
        <v>3422</v>
      </c>
      <c r="K327" s="26">
        <v>5.03639745E9</v>
      </c>
      <c r="L327" s="28" t="s">
        <v>3428</v>
      </c>
      <c r="M327" s="28" t="s">
        <v>3429</v>
      </c>
      <c r="N327" s="28" t="s">
        <v>3385</v>
      </c>
      <c r="O327" s="41" t="s">
        <v>738</v>
      </c>
      <c r="P327" s="26" t="s">
        <v>599</v>
      </c>
      <c r="Q327" s="28" t="s">
        <v>3430</v>
      </c>
      <c r="R327" s="28" t="s">
        <v>3431</v>
      </c>
      <c r="S327" s="28" t="s">
        <v>156</v>
      </c>
      <c r="T327" s="28" t="s">
        <v>3432</v>
      </c>
      <c r="U327" s="28" t="s">
        <v>3433</v>
      </c>
      <c r="V327" s="28" t="s">
        <v>158</v>
      </c>
      <c r="W327" s="26" t="s">
        <v>141</v>
      </c>
      <c r="X327" s="26" t="s">
        <v>141</v>
      </c>
      <c r="Y327" s="26">
        <v>2007.0</v>
      </c>
      <c r="Z327" s="28">
        <v>16.0</v>
      </c>
      <c r="AA327" s="26" t="s">
        <v>127</v>
      </c>
      <c r="AB327" s="31">
        <v>3500.0</v>
      </c>
      <c r="AC327" s="31" t="s">
        <v>141</v>
      </c>
      <c r="AD327" s="31" t="s">
        <v>141</v>
      </c>
      <c r="AE327" s="31" t="s">
        <v>141</v>
      </c>
      <c r="AF327" s="31">
        <v>2009.2799999999997</v>
      </c>
      <c r="AG327" s="31">
        <f>2*(0.954*520-227)+(0.954*1780-227)</f>
        <v>2009.28</v>
      </c>
      <c r="AH327" s="30" t="s">
        <v>127</v>
      </c>
      <c r="AI327" s="31" t="s">
        <v>127</v>
      </c>
      <c r="AJ327" s="31" t="s">
        <v>141</v>
      </c>
      <c r="AK327" s="31" t="s">
        <v>141</v>
      </c>
      <c r="AL327" s="31" t="s">
        <v>141</v>
      </c>
      <c r="AM327" s="26" t="s">
        <v>140</v>
      </c>
      <c r="AN327" s="28" t="s">
        <v>3434</v>
      </c>
      <c r="AO327" s="26" t="s">
        <v>141</v>
      </c>
      <c r="AP327" s="31">
        <v>4566.0</v>
      </c>
      <c r="AQ327" s="26" t="s">
        <v>141</v>
      </c>
      <c r="AR327" s="26" t="s">
        <v>141</v>
      </c>
      <c r="AS327" s="26" t="s">
        <v>127</v>
      </c>
      <c r="AT327" s="26" t="s">
        <v>161</v>
      </c>
      <c r="AU327" s="32" t="s">
        <v>817</v>
      </c>
      <c r="AV327" s="26" t="s">
        <v>3435</v>
      </c>
      <c r="AW327" s="28"/>
      <c r="AX327" s="28"/>
      <c r="AY327" s="28"/>
    </row>
    <row r="328" ht="15.75" customHeight="1">
      <c r="A328" s="26" t="s">
        <v>3436</v>
      </c>
      <c r="B328" s="26" t="s">
        <v>3437</v>
      </c>
      <c r="C328" s="26" t="s">
        <v>3423</v>
      </c>
      <c r="D328" s="28" t="s">
        <v>3424</v>
      </c>
      <c r="E328" s="28" t="s">
        <v>3425</v>
      </c>
      <c r="F328" s="26" t="s">
        <v>127</v>
      </c>
      <c r="G328" s="28"/>
      <c r="H328" s="26" t="s">
        <v>3426</v>
      </c>
      <c r="I328" s="26" t="s">
        <v>3427</v>
      </c>
      <c r="J328" s="26" t="s">
        <v>3422</v>
      </c>
      <c r="K328" s="26">
        <v>5.03639745E9</v>
      </c>
      <c r="L328" s="28" t="s">
        <v>3428</v>
      </c>
      <c r="M328" s="28" t="s">
        <v>3429</v>
      </c>
      <c r="N328" s="28" t="s">
        <v>3385</v>
      </c>
      <c r="O328" s="41" t="s">
        <v>738</v>
      </c>
      <c r="P328" s="26" t="s">
        <v>599</v>
      </c>
      <c r="Q328" s="28" t="s">
        <v>3430</v>
      </c>
      <c r="R328" s="28" t="s">
        <v>3431</v>
      </c>
      <c r="S328" s="28" t="s">
        <v>156</v>
      </c>
      <c r="T328" s="28" t="s">
        <v>3432</v>
      </c>
      <c r="U328" s="28" t="s">
        <v>3433</v>
      </c>
      <c r="V328" s="26" t="s">
        <v>139</v>
      </c>
      <c r="W328" s="26">
        <v>2017.0</v>
      </c>
      <c r="X328" s="26" t="s">
        <v>141</v>
      </c>
      <c r="Y328" s="26" t="s">
        <v>141</v>
      </c>
      <c r="Z328" s="28" t="s">
        <v>141</v>
      </c>
      <c r="AA328" s="26" t="s">
        <v>127</v>
      </c>
      <c r="AB328" s="30" t="s">
        <v>127</v>
      </c>
      <c r="AC328" s="31" t="s">
        <v>127</v>
      </c>
      <c r="AD328" s="31" t="s">
        <v>127</v>
      </c>
      <c r="AE328" s="31" t="s">
        <v>127</v>
      </c>
      <c r="AF328" s="31">
        <v>1180.0</v>
      </c>
      <c r="AG328" s="31">
        <v>1180.0</v>
      </c>
      <c r="AH328" s="30" t="s">
        <v>127</v>
      </c>
      <c r="AI328" s="31" t="s">
        <v>127</v>
      </c>
      <c r="AJ328" s="31" t="s">
        <v>141</v>
      </c>
      <c r="AK328" s="31" t="s">
        <v>141</v>
      </c>
      <c r="AL328" s="31" t="s">
        <v>141</v>
      </c>
      <c r="AM328" s="26" t="s">
        <v>127</v>
      </c>
      <c r="AN328" s="26" t="s">
        <v>127</v>
      </c>
      <c r="AO328" s="26" t="s">
        <v>127</v>
      </c>
      <c r="AP328" s="31" t="s">
        <v>141</v>
      </c>
      <c r="AQ328" s="26" t="s">
        <v>127</v>
      </c>
      <c r="AR328" s="26" t="s">
        <v>127</v>
      </c>
      <c r="AS328" s="26" t="s">
        <v>127</v>
      </c>
      <c r="AT328" s="26" t="s">
        <v>974</v>
      </c>
      <c r="AU328" s="26" t="s">
        <v>25</v>
      </c>
      <c r="AV328" s="26" t="s">
        <v>141</v>
      </c>
      <c r="AW328" s="28"/>
      <c r="AX328" s="28"/>
      <c r="AY328" s="28"/>
    </row>
    <row r="329" ht="15.75" customHeight="1">
      <c r="A329" s="26" t="s">
        <v>3438</v>
      </c>
      <c r="B329" s="26" t="s">
        <v>3439</v>
      </c>
      <c r="C329" s="26" t="s">
        <v>3423</v>
      </c>
      <c r="D329" s="28" t="s">
        <v>3424</v>
      </c>
      <c r="E329" s="28" t="s">
        <v>3425</v>
      </c>
      <c r="F329" s="26" t="s">
        <v>127</v>
      </c>
      <c r="G329" s="28"/>
      <c r="H329" s="26" t="s">
        <v>3426</v>
      </c>
      <c r="I329" s="26" t="s">
        <v>3427</v>
      </c>
      <c r="J329" s="26" t="s">
        <v>3422</v>
      </c>
      <c r="K329" s="26">
        <v>5.03639745E9</v>
      </c>
      <c r="L329" s="28" t="s">
        <v>3428</v>
      </c>
      <c r="M329" s="28" t="s">
        <v>3429</v>
      </c>
      <c r="N329" s="28" t="s">
        <v>3385</v>
      </c>
      <c r="O329" s="41" t="s">
        <v>738</v>
      </c>
      <c r="P329" s="26" t="s">
        <v>599</v>
      </c>
      <c r="Q329" s="28" t="s">
        <v>3430</v>
      </c>
      <c r="R329" s="28" t="s">
        <v>3431</v>
      </c>
      <c r="S329" s="28" t="s">
        <v>156</v>
      </c>
      <c r="T329" s="28" t="s">
        <v>3432</v>
      </c>
      <c r="U329" s="28" t="s">
        <v>3433</v>
      </c>
      <c r="V329" s="26" t="s">
        <v>189</v>
      </c>
      <c r="W329" s="34">
        <v>44501.0</v>
      </c>
      <c r="X329" s="26" t="s">
        <v>141</v>
      </c>
      <c r="Y329" s="26">
        <v>2024.0</v>
      </c>
      <c r="Z329" s="28">
        <v>-1.0</v>
      </c>
      <c r="AA329" s="26" t="s">
        <v>127</v>
      </c>
      <c r="AB329" s="30">
        <v>360.0</v>
      </c>
      <c r="AC329" s="31" t="s">
        <v>127</v>
      </c>
      <c r="AD329" s="31">
        <v>360.0</v>
      </c>
      <c r="AE329" s="31" t="s">
        <v>127</v>
      </c>
      <c r="AF329" s="31" t="s">
        <v>127</v>
      </c>
      <c r="AG329" s="30" t="s">
        <v>127</v>
      </c>
      <c r="AH329" s="30" t="s">
        <v>127</v>
      </c>
      <c r="AI329" s="31" t="s">
        <v>127</v>
      </c>
      <c r="AJ329" s="31" t="s">
        <v>141</v>
      </c>
      <c r="AK329" s="31" t="s">
        <v>141</v>
      </c>
      <c r="AL329" s="31" t="s">
        <v>141</v>
      </c>
      <c r="AM329" s="26" t="s">
        <v>127</v>
      </c>
      <c r="AN329" s="26" t="s">
        <v>127</v>
      </c>
      <c r="AO329" s="26" t="s">
        <v>127</v>
      </c>
      <c r="AP329" s="31" t="s">
        <v>141</v>
      </c>
      <c r="AQ329" s="26" t="s">
        <v>127</v>
      </c>
      <c r="AR329" s="26" t="s">
        <v>127</v>
      </c>
      <c r="AS329" s="26" t="s">
        <v>127</v>
      </c>
      <c r="AT329" s="26" t="s">
        <v>142</v>
      </c>
      <c r="AU329" s="26" t="s">
        <v>31</v>
      </c>
      <c r="AV329" s="26" t="s">
        <v>3440</v>
      </c>
      <c r="AW329" s="28"/>
      <c r="AX329" s="28"/>
      <c r="AY329" s="28"/>
    </row>
    <row r="330" ht="15.75" customHeight="1">
      <c r="A330" s="26" t="s">
        <v>3441</v>
      </c>
      <c r="B330" s="26" t="s">
        <v>3442</v>
      </c>
      <c r="C330" s="28" t="s">
        <v>3443</v>
      </c>
      <c r="D330" s="28"/>
      <c r="E330" s="28"/>
      <c r="F330" s="26" t="s">
        <v>127</v>
      </c>
      <c r="G330" s="28"/>
      <c r="H330" s="26" t="s">
        <v>3444</v>
      </c>
      <c r="I330" s="26" t="s">
        <v>3445</v>
      </c>
      <c r="J330" s="26" t="s">
        <v>3442</v>
      </c>
      <c r="K330" s="26" t="s">
        <v>3446</v>
      </c>
      <c r="L330" s="26" t="s">
        <v>3447</v>
      </c>
      <c r="M330" s="26" t="s">
        <v>3429</v>
      </c>
      <c r="N330" s="26" t="s">
        <v>3385</v>
      </c>
      <c r="O330" s="41" t="s">
        <v>738</v>
      </c>
      <c r="P330" s="26" t="s">
        <v>599</v>
      </c>
      <c r="Q330" s="26" t="s">
        <v>3448</v>
      </c>
      <c r="R330" s="26" t="s">
        <v>3449</v>
      </c>
      <c r="S330" s="28" t="s">
        <v>156</v>
      </c>
      <c r="T330" s="26" t="s">
        <v>3450</v>
      </c>
      <c r="U330" s="26" t="s">
        <v>3451</v>
      </c>
      <c r="V330" s="26" t="s">
        <v>158</v>
      </c>
      <c r="W330" s="26" t="s">
        <v>141</v>
      </c>
      <c r="X330" s="26" t="s">
        <v>141</v>
      </c>
      <c r="Y330" s="26">
        <v>2000.0</v>
      </c>
      <c r="Z330" s="28">
        <v>23.0</v>
      </c>
      <c r="AA330" s="26" t="s">
        <v>127</v>
      </c>
      <c r="AB330" s="30">
        <v>500.0</v>
      </c>
      <c r="AC330" s="30">
        <v>500.0</v>
      </c>
      <c r="AD330" s="31" t="s">
        <v>127</v>
      </c>
      <c r="AE330" s="31" t="s">
        <v>127</v>
      </c>
      <c r="AF330" s="31" t="s">
        <v>127</v>
      </c>
      <c r="AG330" s="30">
        <v>500.0</v>
      </c>
      <c r="AH330" s="31" t="s">
        <v>127</v>
      </c>
      <c r="AI330" s="31" t="s">
        <v>127</v>
      </c>
      <c r="AJ330" s="31" t="s">
        <v>141</v>
      </c>
      <c r="AK330" s="31" t="s">
        <v>127</v>
      </c>
      <c r="AL330" s="31" t="s">
        <v>141</v>
      </c>
      <c r="AM330" s="26" t="s">
        <v>140</v>
      </c>
      <c r="AN330" s="26" t="s">
        <v>3452</v>
      </c>
      <c r="AO330" s="26" t="s">
        <v>141</v>
      </c>
      <c r="AP330" s="31">
        <v>1900.0</v>
      </c>
      <c r="AQ330" s="26" t="s">
        <v>141</v>
      </c>
      <c r="AR330" s="26" t="s">
        <v>141</v>
      </c>
      <c r="AS330" s="26" t="s">
        <v>127</v>
      </c>
      <c r="AT330" s="26" t="s">
        <v>161</v>
      </c>
      <c r="AU330" s="26" t="s">
        <v>263</v>
      </c>
      <c r="AV330" s="26" t="s">
        <v>3453</v>
      </c>
      <c r="AW330" s="28"/>
      <c r="AX330" s="28"/>
      <c r="AY330" s="28"/>
    </row>
    <row r="331" ht="15.75" customHeight="1">
      <c r="A331" s="26" t="s">
        <v>3454</v>
      </c>
      <c r="B331" s="26" t="s">
        <v>3455</v>
      </c>
      <c r="C331" s="26" t="s">
        <v>3456</v>
      </c>
      <c r="D331" s="28"/>
      <c r="E331" s="28"/>
      <c r="F331" s="26" t="s">
        <v>127</v>
      </c>
      <c r="G331" s="28"/>
      <c r="H331" s="26" t="s">
        <v>3457</v>
      </c>
      <c r="I331" s="26" t="s">
        <v>3458</v>
      </c>
      <c r="J331" s="26" t="s">
        <v>3455</v>
      </c>
      <c r="K331" s="26" t="s">
        <v>3459</v>
      </c>
      <c r="L331" s="26" t="s">
        <v>3447</v>
      </c>
      <c r="M331" s="26" t="s">
        <v>3429</v>
      </c>
      <c r="N331" s="26" t="s">
        <v>3385</v>
      </c>
      <c r="O331" s="41" t="s">
        <v>738</v>
      </c>
      <c r="P331" s="26" t="s">
        <v>599</v>
      </c>
      <c r="Q331" s="26" t="s">
        <v>3448</v>
      </c>
      <c r="R331" s="26" t="s">
        <v>3460</v>
      </c>
      <c r="S331" s="28" t="s">
        <v>156</v>
      </c>
      <c r="T331" s="26" t="s">
        <v>3461</v>
      </c>
      <c r="U331" s="26" t="s">
        <v>3462</v>
      </c>
      <c r="V331" s="26" t="s">
        <v>158</v>
      </c>
      <c r="W331" s="26" t="s">
        <v>141</v>
      </c>
      <c r="X331" s="26" t="s">
        <v>141</v>
      </c>
      <c r="Y331" s="26">
        <v>2003.0</v>
      </c>
      <c r="Z331" s="28">
        <v>20.0</v>
      </c>
      <c r="AA331" s="26" t="s">
        <v>127</v>
      </c>
      <c r="AB331" s="30">
        <v>1215.0</v>
      </c>
      <c r="AC331" s="31">
        <v>1215.0</v>
      </c>
      <c r="AD331" s="31" t="s">
        <v>127</v>
      </c>
      <c r="AE331" s="31" t="s">
        <v>127</v>
      </c>
      <c r="AF331" s="31">
        <v>1200.0</v>
      </c>
      <c r="AG331" s="31">
        <v>1200.0</v>
      </c>
      <c r="AH331" s="31" t="s">
        <v>127</v>
      </c>
      <c r="AI331" s="31" t="s">
        <v>127</v>
      </c>
      <c r="AJ331" s="31">
        <v>1320.0</v>
      </c>
      <c r="AK331" s="31" t="s">
        <v>127</v>
      </c>
      <c r="AL331" s="31">
        <v>1000.0</v>
      </c>
      <c r="AM331" s="26" t="s">
        <v>140</v>
      </c>
      <c r="AN331" s="26" t="s">
        <v>3463</v>
      </c>
      <c r="AO331" s="26" t="s">
        <v>246</v>
      </c>
      <c r="AP331" s="31">
        <v>2425.0</v>
      </c>
      <c r="AQ331" s="26" t="s">
        <v>127</v>
      </c>
      <c r="AR331" s="26" t="s">
        <v>127</v>
      </c>
      <c r="AS331" s="26" t="s">
        <v>127</v>
      </c>
      <c r="AT331" s="26" t="s">
        <v>161</v>
      </c>
      <c r="AU331" s="26" t="s">
        <v>263</v>
      </c>
      <c r="AV331" s="35" t="s">
        <v>3464</v>
      </c>
      <c r="AW331" s="28"/>
      <c r="AX331" s="28"/>
      <c r="AY331" s="28"/>
    </row>
    <row r="332" ht="15.75" customHeight="1">
      <c r="A332" s="26" t="s">
        <v>3465</v>
      </c>
      <c r="B332" s="26" t="s">
        <v>3466</v>
      </c>
      <c r="C332" s="26" t="s">
        <v>3456</v>
      </c>
      <c r="D332" s="28"/>
      <c r="E332" s="28"/>
      <c r="F332" s="26" t="s">
        <v>127</v>
      </c>
      <c r="G332" s="28"/>
      <c r="H332" s="26" t="s">
        <v>3457</v>
      </c>
      <c r="I332" s="26" t="s">
        <v>3458</v>
      </c>
      <c r="J332" s="26" t="s">
        <v>3455</v>
      </c>
      <c r="K332" s="26" t="s">
        <v>3459</v>
      </c>
      <c r="L332" s="26" t="s">
        <v>3447</v>
      </c>
      <c r="M332" s="26" t="s">
        <v>3429</v>
      </c>
      <c r="N332" s="26" t="s">
        <v>3385</v>
      </c>
      <c r="O332" s="41" t="s">
        <v>738</v>
      </c>
      <c r="P332" s="26" t="s">
        <v>599</v>
      </c>
      <c r="Q332" s="26" t="s">
        <v>3448</v>
      </c>
      <c r="R332" s="26" t="s">
        <v>3460</v>
      </c>
      <c r="S332" s="28" t="s">
        <v>156</v>
      </c>
      <c r="T332" s="26" t="s">
        <v>3461</v>
      </c>
      <c r="U332" s="26" t="s">
        <v>3462</v>
      </c>
      <c r="V332" s="26" t="s">
        <v>189</v>
      </c>
      <c r="W332" s="34">
        <v>44805.0</v>
      </c>
      <c r="X332" s="26" t="s">
        <v>141</v>
      </c>
      <c r="Y332" s="26">
        <v>2024.0</v>
      </c>
      <c r="Z332" s="28">
        <v>-1.0</v>
      </c>
      <c r="AA332" s="26" t="s">
        <v>127</v>
      </c>
      <c r="AB332" s="30">
        <v>1433.0</v>
      </c>
      <c r="AC332" s="31">
        <v>1433.0</v>
      </c>
      <c r="AD332" s="31" t="s">
        <v>127</v>
      </c>
      <c r="AE332" s="31" t="s">
        <v>127</v>
      </c>
      <c r="AF332" s="31" t="s">
        <v>127</v>
      </c>
      <c r="AG332" s="31" t="s">
        <v>127</v>
      </c>
      <c r="AH332" s="31" t="s">
        <v>127</v>
      </c>
      <c r="AI332" s="31" t="s">
        <v>127</v>
      </c>
      <c r="AJ332" s="31" t="s">
        <v>127</v>
      </c>
      <c r="AK332" s="31" t="s">
        <v>127</v>
      </c>
      <c r="AL332" s="31" t="s">
        <v>127</v>
      </c>
      <c r="AM332" s="26" t="s">
        <v>127</v>
      </c>
      <c r="AN332" s="26" t="s">
        <v>127</v>
      </c>
      <c r="AO332" s="26" t="s">
        <v>127</v>
      </c>
      <c r="AP332" s="31" t="s">
        <v>141</v>
      </c>
      <c r="AQ332" s="26" t="s">
        <v>127</v>
      </c>
      <c r="AR332" s="26" t="s">
        <v>127</v>
      </c>
      <c r="AS332" s="26" t="s">
        <v>127</v>
      </c>
      <c r="AT332" s="26" t="s">
        <v>824</v>
      </c>
      <c r="AU332" s="26" t="s">
        <v>27</v>
      </c>
      <c r="AV332" s="26" t="s">
        <v>1099</v>
      </c>
      <c r="AW332" s="28"/>
      <c r="AX332" s="28"/>
      <c r="AY332" s="28"/>
    </row>
    <row r="333" ht="15.75" customHeight="1">
      <c r="A333" s="26" t="s">
        <v>3467</v>
      </c>
      <c r="B333" s="26" t="s">
        <v>3468</v>
      </c>
      <c r="C333" s="26" t="s">
        <v>3469</v>
      </c>
      <c r="D333" s="26" t="s">
        <v>3470</v>
      </c>
      <c r="E333" s="28" t="s">
        <v>3471</v>
      </c>
      <c r="F333" s="26" t="s">
        <v>127</v>
      </c>
      <c r="G333" s="26"/>
      <c r="H333" s="26" t="s">
        <v>3472</v>
      </c>
      <c r="I333" s="26" t="s">
        <v>3473</v>
      </c>
      <c r="J333" s="26" t="s">
        <v>3468</v>
      </c>
      <c r="K333" s="37" t="s">
        <v>3474</v>
      </c>
      <c r="L333" s="26" t="s">
        <v>3475</v>
      </c>
      <c r="M333" s="35" t="s">
        <v>3429</v>
      </c>
      <c r="N333" s="35" t="s">
        <v>3385</v>
      </c>
      <c r="O333" s="26" t="s">
        <v>738</v>
      </c>
      <c r="P333" s="26" t="s">
        <v>599</v>
      </c>
      <c r="Q333" s="26" t="s">
        <v>3476</v>
      </c>
      <c r="R333" s="26" t="s">
        <v>3477</v>
      </c>
      <c r="S333" s="26" t="s">
        <v>137</v>
      </c>
      <c r="T333" s="29"/>
      <c r="U333" s="26" t="s">
        <v>3478</v>
      </c>
      <c r="V333" s="26" t="s">
        <v>189</v>
      </c>
      <c r="W333" s="33">
        <v>44713.0</v>
      </c>
      <c r="X333" s="26" t="s">
        <v>141</v>
      </c>
      <c r="Y333" s="26" t="s">
        <v>141</v>
      </c>
      <c r="Z333" s="28" t="s">
        <v>141</v>
      </c>
      <c r="AA333" s="26" t="s">
        <v>127</v>
      </c>
      <c r="AB333" s="30">
        <v>1700.0</v>
      </c>
      <c r="AC333" s="31" t="s">
        <v>141</v>
      </c>
      <c r="AD333" s="31" t="s">
        <v>141</v>
      </c>
      <c r="AE333" s="40" t="s">
        <v>127</v>
      </c>
      <c r="AF333" s="31">
        <v>680.0</v>
      </c>
      <c r="AG333" s="31" t="s">
        <v>141</v>
      </c>
      <c r="AH333" s="31" t="s">
        <v>141</v>
      </c>
      <c r="AI333" s="40" t="s">
        <v>141</v>
      </c>
      <c r="AJ333" s="31" t="s">
        <v>141</v>
      </c>
      <c r="AK333" s="31" t="s">
        <v>141</v>
      </c>
      <c r="AL333" s="31" t="s">
        <v>141</v>
      </c>
      <c r="AM333" s="26" t="s">
        <v>141</v>
      </c>
      <c r="AN333" s="26" t="s">
        <v>141</v>
      </c>
      <c r="AO333" s="26" t="s">
        <v>141</v>
      </c>
      <c r="AP333" s="31" t="s">
        <v>141</v>
      </c>
      <c r="AQ333" s="26" t="s">
        <v>127</v>
      </c>
      <c r="AR333" s="26" t="s">
        <v>127</v>
      </c>
      <c r="AS333" s="26" t="s">
        <v>127</v>
      </c>
      <c r="AT333" s="26" t="s">
        <v>141</v>
      </c>
      <c r="AU333" s="26" t="s">
        <v>141</v>
      </c>
      <c r="AV333" s="26" t="s">
        <v>141</v>
      </c>
      <c r="AW333" s="28"/>
      <c r="AX333" s="28"/>
      <c r="AY333" s="28"/>
    </row>
    <row r="334" ht="15.75" customHeight="1">
      <c r="A334" s="26" t="s">
        <v>3479</v>
      </c>
      <c r="B334" s="26" t="s">
        <v>3480</v>
      </c>
      <c r="C334" s="28" t="s">
        <v>3481</v>
      </c>
      <c r="D334" s="28"/>
      <c r="E334" s="28"/>
      <c r="F334" s="26" t="s">
        <v>127</v>
      </c>
      <c r="G334" s="28"/>
      <c r="H334" s="26" t="s">
        <v>3482</v>
      </c>
      <c r="I334" s="26" t="s">
        <v>3483</v>
      </c>
      <c r="J334" s="26" t="s">
        <v>3480</v>
      </c>
      <c r="K334" s="26" t="s">
        <v>3484</v>
      </c>
      <c r="L334" s="28" t="s">
        <v>3485</v>
      </c>
      <c r="M334" s="32" t="s">
        <v>3486</v>
      </c>
      <c r="N334" s="32" t="s">
        <v>3385</v>
      </c>
      <c r="O334" s="41" t="s">
        <v>738</v>
      </c>
      <c r="P334" s="26" t="s">
        <v>599</v>
      </c>
      <c r="Q334" s="26" t="s">
        <v>3487</v>
      </c>
      <c r="R334" s="28" t="s">
        <v>3488</v>
      </c>
      <c r="S334" s="28" t="s">
        <v>156</v>
      </c>
      <c r="T334" s="32" t="s">
        <v>3489</v>
      </c>
      <c r="U334" s="32" t="s">
        <v>3490</v>
      </c>
      <c r="V334" s="32" t="s">
        <v>158</v>
      </c>
      <c r="W334" s="26" t="s">
        <v>141</v>
      </c>
      <c r="X334" s="26" t="s">
        <v>141</v>
      </c>
      <c r="Y334" s="28">
        <v>1999.0</v>
      </c>
      <c r="Z334" s="28">
        <v>24.0</v>
      </c>
      <c r="AA334" s="26" t="s">
        <v>127</v>
      </c>
      <c r="AB334" s="30">
        <v>1000.0</v>
      </c>
      <c r="AC334" s="31" t="s">
        <v>127</v>
      </c>
      <c r="AD334" s="31">
        <v>1000.0</v>
      </c>
      <c r="AE334" s="31" t="s">
        <v>127</v>
      </c>
      <c r="AF334" s="31" t="s">
        <v>141</v>
      </c>
      <c r="AG334" s="31" t="s">
        <v>141</v>
      </c>
      <c r="AH334" s="31" t="s">
        <v>141</v>
      </c>
      <c r="AI334" s="31" t="s">
        <v>127</v>
      </c>
      <c r="AJ334" s="31" t="s">
        <v>141</v>
      </c>
      <c r="AK334" s="31" t="s">
        <v>127</v>
      </c>
      <c r="AL334" s="31" t="s">
        <v>141</v>
      </c>
      <c r="AM334" s="26" t="s">
        <v>140</v>
      </c>
      <c r="AN334" s="26" t="s">
        <v>3491</v>
      </c>
      <c r="AO334" s="26" t="s">
        <v>141</v>
      </c>
      <c r="AP334" s="31">
        <v>580.0</v>
      </c>
      <c r="AQ334" s="26" t="s">
        <v>141</v>
      </c>
      <c r="AR334" s="26" t="s">
        <v>141</v>
      </c>
      <c r="AS334" s="26" t="s">
        <v>127</v>
      </c>
      <c r="AT334" s="32" t="s">
        <v>142</v>
      </c>
      <c r="AU334" s="32" t="s">
        <v>31</v>
      </c>
      <c r="AV334" s="26" t="s">
        <v>1536</v>
      </c>
      <c r="AW334" s="28"/>
      <c r="AX334" s="28"/>
      <c r="AY334" s="28"/>
    </row>
    <row r="335" ht="15.75" customHeight="1">
      <c r="A335" s="26" t="s">
        <v>3492</v>
      </c>
      <c r="B335" s="26" t="s">
        <v>3493</v>
      </c>
      <c r="C335" s="28" t="s">
        <v>3494</v>
      </c>
      <c r="D335" s="28"/>
      <c r="E335" s="28"/>
      <c r="F335" s="26" t="s">
        <v>127</v>
      </c>
      <c r="G335" s="28"/>
      <c r="H335" s="26" t="s">
        <v>3495</v>
      </c>
      <c r="I335" s="26" t="s">
        <v>3496</v>
      </c>
      <c r="J335" s="26" t="s">
        <v>3493</v>
      </c>
      <c r="K335" s="37" t="s">
        <v>3497</v>
      </c>
      <c r="L335" s="28" t="s">
        <v>3498</v>
      </c>
      <c r="M335" s="32" t="s">
        <v>3499</v>
      </c>
      <c r="N335" s="52" t="s">
        <v>3385</v>
      </c>
      <c r="O335" s="53" t="s">
        <v>738</v>
      </c>
      <c r="P335" s="26" t="s">
        <v>599</v>
      </c>
      <c r="Q335" s="26" t="s">
        <v>3500</v>
      </c>
      <c r="R335" s="28" t="s">
        <v>3501</v>
      </c>
      <c r="S335" s="28" t="s">
        <v>156</v>
      </c>
      <c r="T335" s="28" t="s">
        <v>3502</v>
      </c>
      <c r="U335" s="28" t="s">
        <v>3503</v>
      </c>
      <c r="V335" s="32" t="s">
        <v>158</v>
      </c>
      <c r="W335" s="26" t="s">
        <v>141</v>
      </c>
      <c r="X335" s="26" t="s">
        <v>141</v>
      </c>
      <c r="Y335" s="28">
        <v>2003.0</v>
      </c>
      <c r="Z335" s="28">
        <v>20.0</v>
      </c>
      <c r="AA335" s="26" t="s">
        <v>127</v>
      </c>
      <c r="AB335" s="30">
        <v>600.0</v>
      </c>
      <c r="AC335" s="30">
        <v>600.0</v>
      </c>
      <c r="AD335" s="31" t="s">
        <v>127</v>
      </c>
      <c r="AE335" s="31" t="s">
        <v>127</v>
      </c>
      <c r="AF335" s="31" t="s">
        <v>127</v>
      </c>
      <c r="AG335" s="31" t="s">
        <v>127</v>
      </c>
      <c r="AH335" s="31" t="s">
        <v>127</v>
      </c>
      <c r="AI335" s="31" t="s">
        <v>127</v>
      </c>
      <c r="AJ335" s="31" t="s">
        <v>127</v>
      </c>
      <c r="AK335" s="31" t="s">
        <v>127</v>
      </c>
      <c r="AL335" s="31" t="s">
        <v>127</v>
      </c>
      <c r="AM335" s="26" t="s">
        <v>140</v>
      </c>
      <c r="AN335" s="28" t="s">
        <v>3504</v>
      </c>
      <c r="AO335" s="26" t="s">
        <v>141</v>
      </c>
      <c r="AP335" s="26">
        <v>229.0</v>
      </c>
      <c r="AQ335" s="26" t="s">
        <v>141</v>
      </c>
      <c r="AR335" s="26" t="s">
        <v>141</v>
      </c>
      <c r="AS335" s="26" t="s">
        <v>127</v>
      </c>
      <c r="AT335" s="32" t="s">
        <v>142</v>
      </c>
      <c r="AU335" s="26" t="s">
        <v>31</v>
      </c>
      <c r="AV335" s="28" t="s">
        <v>3505</v>
      </c>
      <c r="AW335" s="28"/>
      <c r="AX335" s="28"/>
      <c r="AY335" s="28"/>
    </row>
    <row r="336" ht="15.75" customHeight="1">
      <c r="A336" s="26" t="s">
        <v>3506</v>
      </c>
      <c r="B336" s="26" t="s">
        <v>3507</v>
      </c>
      <c r="C336" s="28" t="s">
        <v>3508</v>
      </c>
      <c r="D336" s="28" t="s">
        <v>3509</v>
      </c>
      <c r="E336" s="28" t="s">
        <v>3510</v>
      </c>
      <c r="F336" s="26" t="s">
        <v>127</v>
      </c>
      <c r="G336" s="28"/>
      <c r="H336" s="26" t="s">
        <v>3511</v>
      </c>
      <c r="I336" s="26" t="s">
        <v>3512</v>
      </c>
      <c r="J336" s="26" t="s">
        <v>3507</v>
      </c>
      <c r="K336" s="26" t="s">
        <v>3513</v>
      </c>
      <c r="L336" s="28" t="s">
        <v>3514</v>
      </c>
      <c r="M336" s="32" t="s">
        <v>3499</v>
      </c>
      <c r="N336" s="32" t="s">
        <v>3385</v>
      </c>
      <c r="O336" s="41" t="s">
        <v>738</v>
      </c>
      <c r="P336" s="26" t="s">
        <v>599</v>
      </c>
      <c r="Q336" s="26" t="s">
        <v>3515</v>
      </c>
      <c r="R336" s="28" t="s">
        <v>3516</v>
      </c>
      <c r="S336" s="28" t="s">
        <v>156</v>
      </c>
      <c r="T336" s="32" t="s">
        <v>3517</v>
      </c>
      <c r="U336" s="32" t="s">
        <v>3518</v>
      </c>
      <c r="V336" s="32" t="s">
        <v>158</v>
      </c>
      <c r="W336" s="26" t="s">
        <v>141</v>
      </c>
      <c r="X336" s="26" t="s">
        <v>141</v>
      </c>
      <c r="Y336" s="28">
        <v>2011.0</v>
      </c>
      <c r="Z336" s="28">
        <v>12.0</v>
      </c>
      <c r="AA336" s="26" t="s">
        <v>127</v>
      </c>
      <c r="AB336" s="30">
        <v>800.0</v>
      </c>
      <c r="AC336" s="31" t="s">
        <v>127</v>
      </c>
      <c r="AD336" s="31">
        <v>800.0</v>
      </c>
      <c r="AE336" s="31" t="s">
        <v>127</v>
      </c>
      <c r="AF336" s="31" t="s">
        <v>127</v>
      </c>
      <c r="AG336" s="31" t="s">
        <v>127</v>
      </c>
      <c r="AH336" s="31" t="s">
        <v>127</v>
      </c>
      <c r="AI336" s="31" t="s">
        <v>127</v>
      </c>
      <c r="AJ336" s="31" t="s">
        <v>127</v>
      </c>
      <c r="AK336" s="31" t="s">
        <v>127</v>
      </c>
      <c r="AL336" s="31" t="s">
        <v>127</v>
      </c>
      <c r="AM336" s="26" t="s">
        <v>140</v>
      </c>
      <c r="AN336" s="26" t="s">
        <v>3519</v>
      </c>
      <c r="AO336" s="26" t="s">
        <v>141</v>
      </c>
      <c r="AP336" s="31">
        <v>194.0</v>
      </c>
      <c r="AQ336" s="26" t="s">
        <v>141</v>
      </c>
      <c r="AR336" s="26" t="s">
        <v>141</v>
      </c>
      <c r="AS336" s="26" t="s">
        <v>127</v>
      </c>
      <c r="AT336" s="32" t="s">
        <v>142</v>
      </c>
      <c r="AU336" s="26" t="s">
        <v>31</v>
      </c>
      <c r="AV336" s="26" t="s">
        <v>1004</v>
      </c>
      <c r="AW336" s="28"/>
      <c r="AX336" s="28"/>
      <c r="AY336" s="28"/>
    </row>
    <row r="337" ht="15.75" customHeight="1">
      <c r="A337" s="26" t="s">
        <v>3520</v>
      </c>
      <c r="B337" s="26" t="s">
        <v>3521</v>
      </c>
      <c r="C337" s="28" t="s">
        <v>3522</v>
      </c>
      <c r="D337" s="28" t="s">
        <v>3523</v>
      </c>
      <c r="E337" s="28"/>
      <c r="F337" s="26" t="s">
        <v>127</v>
      </c>
      <c r="G337" s="28"/>
      <c r="H337" s="26" t="s">
        <v>3524</v>
      </c>
      <c r="I337" s="26" t="s">
        <v>3525</v>
      </c>
      <c r="J337" s="26" t="s">
        <v>3521</v>
      </c>
      <c r="K337" s="26" t="s">
        <v>3526</v>
      </c>
      <c r="L337" s="28" t="s">
        <v>3527</v>
      </c>
      <c r="M337" s="32" t="s">
        <v>3528</v>
      </c>
      <c r="N337" s="32" t="s">
        <v>3385</v>
      </c>
      <c r="O337" s="41" t="s">
        <v>738</v>
      </c>
      <c r="P337" s="26" t="s">
        <v>599</v>
      </c>
      <c r="Q337" s="26" t="s">
        <v>3529</v>
      </c>
      <c r="R337" s="28" t="s">
        <v>3530</v>
      </c>
      <c r="S337" s="28" t="s">
        <v>156</v>
      </c>
      <c r="T337" s="32" t="s">
        <v>3531</v>
      </c>
      <c r="U337" s="32" t="s">
        <v>3532</v>
      </c>
      <c r="V337" s="32" t="s">
        <v>158</v>
      </c>
      <c r="W337" s="26" t="s">
        <v>141</v>
      </c>
      <c r="X337" s="26" t="s">
        <v>141</v>
      </c>
      <c r="Y337" s="28">
        <v>2008.0</v>
      </c>
      <c r="Z337" s="28">
        <v>15.0</v>
      </c>
      <c r="AA337" s="26" t="s">
        <v>127</v>
      </c>
      <c r="AB337" s="30">
        <v>737.0</v>
      </c>
      <c r="AC337" s="31" t="s">
        <v>127</v>
      </c>
      <c r="AD337" s="31">
        <v>737.0</v>
      </c>
      <c r="AE337" s="31" t="s">
        <v>127</v>
      </c>
      <c r="AF337" s="31">
        <v>776.0</v>
      </c>
      <c r="AG337" s="31">
        <v>776.0</v>
      </c>
      <c r="AH337" s="31" t="s">
        <v>127</v>
      </c>
      <c r="AI337" s="31" t="s">
        <v>127</v>
      </c>
      <c r="AJ337" s="31" t="s">
        <v>127</v>
      </c>
      <c r="AK337" s="31" t="s">
        <v>127</v>
      </c>
      <c r="AL337" s="31" t="s">
        <v>127</v>
      </c>
      <c r="AM337" s="26" t="s">
        <v>140</v>
      </c>
      <c r="AN337" s="26" t="s">
        <v>3533</v>
      </c>
      <c r="AO337" s="26" t="s">
        <v>141</v>
      </c>
      <c r="AP337" s="31" t="s">
        <v>141</v>
      </c>
      <c r="AQ337" s="26" t="s">
        <v>141</v>
      </c>
      <c r="AR337" s="26" t="s">
        <v>141</v>
      </c>
      <c r="AS337" s="26" t="s">
        <v>127</v>
      </c>
      <c r="AT337" s="26" t="s">
        <v>161</v>
      </c>
      <c r="AU337" s="26" t="s">
        <v>162</v>
      </c>
      <c r="AV337" s="26" t="s">
        <v>3534</v>
      </c>
      <c r="AW337" s="28"/>
      <c r="AX337" s="28"/>
      <c r="AY337" s="28"/>
    </row>
    <row r="338" ht="15.75" customHeight="1">
      <c r="A338" s="26" t="s">
        <v>3535</v>
      </c>
      <c r="B338" s="26" t="s">
        <v>3536</v>
      </c>
      <c r="C338" s="26" t="s">
        <v>3537</v>
      </c>
      <c r="D338" s="28"/>
      <c r="E338" s="28"/>
      <c r="F338" s="26" t="s">
        <v>173</v>
      </c>
      <c r="G338" s="28" t="s">
        <v>3538</v>
      </c>
      <c r="H338" s="26" t="s">
        <v>3539</v>
      </c>
      <c r="I338" s="26" t="s">
        <v>3540</v>
      </c>
      <c r="J338" s="26" t="s">
        <v>3536</v>
      </c>
      <c r="K338" s="26">
        <v>5.064669038E9</v>
      </c>
      <c r="L338" s="28" t="s">
        <v>3541</v>
      </c>
      <c r="M338" s="28" t="s">
        <v>3542</v>
      </c>
      <c r="N338" s="28" t="s">
        <v>3385</v>
      </c>
      <c r="O338" s="41" t="s">
        <v>738</v>
      </c>
      <c r="P338" s="26" t="s">
        <v>599</v>
      </c>
      <c r="Q338" s="28" t="s">
        <v>3543</v>
      </c>
      <c r="R338" s="28" t="s">
        <v>3544</v>
      </c>
      <c r="S338" s="28" t="s">
        <v>156</v>
      </c>
      <c r="T338" s="28" t="s">
        <v>3545</v>
      </c>
      <c r="U338" s="28" t="s">
        <v>3546</v>
      </c>
      <c r="V338" s="28" t="s">
        <v>158</v>
      </c>
      <c r="W338" s="26" t="s">
        <v>141</v>
      </c>
      <c r="X338" s="26" t="s">
        <v>141</v>
      </c>
      <c r="Y338" s="28">
        <v>1955.0</v>
      </c>
      <c r="Z338" s="28">
        <v>68.0</v>
      </c>
      <c r="AA338" s="26" t="s">
        <v>127</v>
      </c>
      <c r="AB338" s="30">
        <v>15910.0</v>
      </c>
      <c r="AC338" s="31">
        <v>15910.0</v>
      </c>
      <c r="AD338" s="31" t="s">
        <v>127</v>
      </c>
      <c r="AE338" s="31" t="s">
        <v>127</v>
      </c>
      <c r="AF338" s="31">
        <v>14200.0</v>
      </c>
      <c r="AG338" s="31">
        <v>14200.0</v>
      </c>
      <c r="AH338" s="30" t="s">
        <v>141</v>
      </c>
      <c r="AI338" s="31" t="s">
        <v>127</v>
      </c>
      <c r="AJ338" s="31" t="s">
        <v>141</v>
      </c>
      <c r="AK338" s="31" t="s">
        <v>141</v>
      </c>
      <c r="AL338" s="31" t="s">
        <v>141</v>
      </c>
      <c r="AM338" s="26" t="s">
        <v>140</v>
      </c>
      <c r="AN338" s="28" t="s">
        <v>3547</v>
      </c>
      <c r="AO338" s="26" t="s">
        <v>141</v>
      </c>
      <c r="AP338" s="31">
        <v>17191.0</v>
      </c>
      <c r="AQ338" s="26" t="s">
        <v>127</v>
      </c>
      <c r="AR338" s="26" t="s">
        <v>127</v>
      </c>
      <c r="AS338" s="26" t="s">
        <v>127</v>
      </c>
      <c r="AT338" s="26" t="s">
        <v>161</v>
      </c>
      <c r="AU338" s="32" t="s">
        <v>263</v>
      </c>
      <c r="AV338" s="26" t="s">
        <v>3548</v>
      </c>
      <c r="AW338" s="28" t="s">
        <v>3549</v>
      </c>
      <c r="AX338" s="28" t="s">
        <v>3550</v>
      </c>
      <c r="AY338" s="28"/>
    </row>
    <row r="339" ht="15.75" customHeight="1">
      <c r="A339" s="26" t="s">
        <v>3551</v>
      </c>
      <c r="B339" s="26" t="s">
        <v>3552</v>
      </c>
      <c r="C339" s="26" t="s">
        <v>3537</v>
      </c>
      <c r="D339" s="28"/>
      <c r="E339" s="28"/>
      <c r="F339" s="26" t="s">
        <v>173</v>
      </c>
      <c r="G339" s="28" t="s">
        <v>3538</v>
      </c>
      <c r="H339" s="26" t="s">
        <v>3539</v>
      </c>
      <c r="I339" s="26" t="s">
        <v>3540</v>
      </c>
      <c r="J339" s="26" t="s">
        <v>3536</v>
      </c>
      <c r="K339" s="26">
        <v>5.064669038E9</v>
      </c>
      <c r="L339" s="28" t="s">
        <v>3541</v>
      </c>
      <c r="M339" s="28" t="s">
        <v>3542</v>
      </c>
      <c r="N339" s="28" t="s">
        <v>3385</v>
      </c>
      <c r="O339" s="41" t="s">
        <v>738</v>
      </c>
      <c r="P339" s="26" t="s">
        <v>599</v>
      </c>
      <c r="Q339" s="28" t="s">
        <v>3543</v>
      </c>
      <c r="R339" s="28" t="s">
        <v>3544</v>
      </c>
      <c r="S339" s="28" t="s">
        <v>156</v>
      </c>
      <c r="T339" s="28" t="s">
        <v>3545</v>
      </c>
      <c r="U339" s="28" t="s">
        <v>3546</v>
      </c>
      <c r="V339" s="26" t="s">
        <v>189</v>
      </c>
      <c r="W339" s="34">
        <v>44682.0</v>
      </c>
      <c r="X339" s="26" t="s">
        <v>141</v>
      </c>
      <c r="Y339" s="26">
        <v>2023.0</v>
      </c>
      <c r="Z339" s="28">
        <v>0.0</v>
      </c>
      <c r="AA339" s="26" t="s">
        <v>127</v>
      </c>
      <c r="AB339" s="30" t="s">
        <v>127</v>
      </c>
      <c r="AC339" s="31" t="s">
        <v>127</v>
      </c>
      <c r="AD339" s="31" t="s">
        <v>127</v>
      </c>
      <c r="AE339" s="31" t="s">
        <v>127</v>
      </c>
      <c r="AF339" s="31">
        <v>5340.0</v>
      </c>
      <c r="AG339" s="31">
        <v>5340.0</v>
      </c>
      <c r="AH339" s="30" t="s">
        <v>141</v>
      </c>
      <c r="AI339" s="31" t="s">
        <v>127</v>
      </c>
      <c r="AJ339" s="31" t="s">
        <v>141</v>
      </c>
      <c r="AK339" s="31" t="s">
        <v>141</v>
      </c>
      <c r="AL339" s="31" t="s">
        <v>141</v>
      </c>
      <c r="AM339" s="26" t="s">
        <v>140</v>
      </c>
      <c r="AN339" s="28" t="s">
        <v>3547</v>
      </c>
      <c r="AO339" s="26" t="s">
        <v>141</v>
      </c>
      <c r="AP339" s="31" t="s">
        <v>141</v>
      </c>
      <c r="AQ339" s="26" t="s">
        <v>127</v>
      </c>
      <c r="AR339" s="26" t="s">
        <v>127</v>
      </c>
      <c r="AS339" s="26" t="s">
        <v>127</v>
      </c>
      <c r="AT339" s="26" t="s">
        <v>974</v>
      </c>
      <c r="AU339" s="26" t="s">
        <v>25</v>
      </c>
      <c r="AV339" s="26" t="s">
        <v>141</v>
      </c>
      <c r="AW339" s="28" t="s">
        <v>3549</v>
      </c>
      <c r="AX339" s="28" t="s">
        <v>3550</v>
      </c>
      <c r="AY339" s="28"/>
    </row>
    <row r="340" ht="15.75" customHeight="1">
      <c r="A340" s="26" t="s">
        <v>3553</v>
      </c>
      <c r="B340" s="26" t="s">
        <v>3554</v>
      </c>
      <c r="C340" s="28" t="s">
        <v>3555</v>
      </c>
      <c r="D340" s="28"/>
      <c r="E340" s="28"/>
      <c r="F340" s="26" t="s">
        <v>127</v>
      </c>
      <c r="G340" s="28"/>
      <c r="H340" s="26" t="s">
        <v>3556</v>
      </c>
      <c r="I340" s="26" t="s">
        <v>3557</v>
      </c>
      <c r="J340" s="26" t="s">
        <v>3554</v>
      </c>
      <c r="K340" s="26" t="s">
        <v>3558</v>
      </c>
      <c r="L340" s="28" t="s">
        <v>3559</v>
      </c>
      <c r="M340" s="28" t="s">
        <v>3542</v>
      </c>
      <c r="N340" s="28" t="s">
        <v>3385</v>
      </c>
      <c r="O340" s="41" t="s">
        <v>738</v>
      </c>
      <c r="P340" s="26" t="s">
        <v>599</v>
      </c>
      <c r="Q340" s="26" t="s">
        <v>3560</v>
      </c>
      <c r="R340" s="28" t="s">
        <v>3561</v>
      </c>
      <c r="S340" s="28" t="s">
        <v>156</v>
      </c>
      <c r="T340" s="28" t="s">
        <v>3562</v>
      </c>
      <c r="U340" s="28" t="s">
        <v>3563</v>
      </c>
      <c r="V340" s="28" t="s">
        <v>158</v>
      </c>
      <c r="W340" s="26" t="s">
        <v>141</v>
      </c>
      <c r="X340" s="26" t="s">
        <v>141</v>
      </c>
      <c r="Y340" s="28">
        <v>1994.0</v>
      </c>
      <c r="Z340" s="28">
        <v>29.0</v>
      </c>
      <c r="AA340" s="26" t="s">
        <v>127</v>
      </c>
      <c r="AB340" s="30">
        <v>1200.0</v>
      </c>
      <c r="AC340" s="31" t="s">
        <v>127</v>
      </c>
      <c r="AD340" s="30">
        <v>1200.0</v>
      </c>
      <c r="AE340" s="31" t="s">
        <v>127</v>
      </c>
      <c r="AF340" s="31" t="s">
        <v>141</v>
      </c>
      <c r="AG340" s="31" t="s">
        <v>141</v>
      </c>
      <c r="AH340" s="30" t="s">
        <v>127</v>
      </c>
      <c r="AI340" s="31" t="s">
        <v>127</v>
      </c>
      <c r="AJ340" s="31" t="s">
        <v>141</v>
      </c>
      <c r="AK340" s="31" t="s">
        <v>127</v>
      </c>
      <c r="AL340" s="31" t="s">
        <v>141</v>
      </c>
      <c r="AM340" s="26" t="s">
        <v>159</v>
      </c>
      <c r="AN340" s="28" t="s">
        <v>3564</v>
      </c>
      <c r="AO340" s="26" t="s">
        <v>141</v>
      </c>
      <c r="AP340" s="31">
        <v>461.0</v>
      </c>
      <c r="AQ340" s="26" t="s">
        <v>141</v>
      </c>
      <c r="AR340" s="26" t="s">
        <v>141</v>
      </c>
      <c r="AS340" s="26" t="s">
        <v>127</v>
      </c>
      <c r="AT340" s="28" t="s">
        <v>142</v>
      </c>
      <c r="AU340" s="32" t="s">
        <v>31</v>
      </c>
      <c r="AV340" s="26" t="s">
        <v>3565</v>
      </c>
      <c r="AW340" s="28"/>
      <c r="AX340" s="28"/>
      <c r="AY340" s="28"/>
    </row>
    <row r="341" ht="15.75" customHeight="1">
      <c r="A341" s="26" t="s">
        <v>3566</v>
      </c>
      <c r="B341" s="26" t="s">
        <v>3567</v>
      </c>
      <c r="C341" s="28" t="s">
        <v>3568</v>
      </c>
      <c r="D341" s="28"/>
      <c r="E341" s="28"/>
      <c r="F341" s="26" t="s">
        <v>148</v>
      </c>
      <c r="G341" s="28" t="s">
        <v>3569</v>
      </c>
      <c r="H341" s="26" t="s">
        <v>719</v>
      </c>
      <c r="I341" s="26" t="s">
        <v>720</v>
      </c>
      <c r="J341" s="26" t="s">
        <v>3567</v>
      </c>
      <c r="K341" s="26" t="s">
        <v>3570</v>
      </c>
      <c r="L341" s="28" t="s">
        <v>3571</v>
      </c>
      <c r="M341" s="32" t="s">
        <v>3572</v>
      </c>
      <c r="N341" s="32" t="s">
        <v>3385</v>
      </c>
      <c r="O341" s="41" t="s">
        <v>738</v>
      </c>
      <c r="P341" s="26" t="s">
        <v>599</v>
      </c>
      <c r="Q341" s="26" t="s">
        <v>3573</v>
      </c>
      <c r="R341" s="28" t="s">
        <v>3574</v>
      </c>
      <c r="S341" s="28" t="s">
        <v>156</v>
      </c>
      <c r="T341" s="32" t="s">
        <v>3575</v>
      </c>
      <c r="U341" s="32" t="s">
        <v>3576</v>
      </c>
      <c r="V341" s="32" t="s">
        <v>158</v>
      </c>
      <c r="W341" s="26" t="s">
        <v>141</v>
      </c>
      <c r="X341" s="26" t="s">
        <v>141</v>
      </c>
      <c r="Y341" s="28">
        <v>1999.0</v>
      </c>
      <c r="Z341" s="28">
        <v>24.0</v>
      </c>
      <c r="AA341" s="26" t="s">
        <v>127</v>
      </c>
      <c r="AB341" s="30">
        <v>500.0</v>
      </c>
      <c r="AC341" s="31" t="s">
        <v>127</v>
      </c>
      <c r="AD341" s="30">
        <v>500.0</v>
      </c>
      <c r="AE341" s="31" t="s">
        <v>127</v>
      </c>
      <c r="AF341" s="31" t="s">
        <v>127</v>
      </c>
      <c r="AG341" s="31" t="s">
        <v>127</v>
      </c>
      <c r="AH341" s="31" t="s">
        <v>127</v>
      </c>
      <c r="AI341" s="31" t="s">
        <v>127</v>
      </c>
      <c r="AJ341" s="31" t="s">
        <v>127</v>
      </c>
      <c r="AK341" s="31" t="s">
        <v>127</v>
      </c>
      <c r="AL341" s="31" t="s">
        <v>127</v>
      </c>
      <c r="AM341" s="26" t="s">
        <v>140</v>
      </c>
      <c r="AN341" s="26" t="s">
        <v>3577</v>
      </c>
      <c r="AO341" s="26" t="s">
        <v>141</v>
      </c>
      <c r="AP341" s="31">
        <v>513.0</v>
      </c>
      <c r="AQ341" s="26" t="s">
        <v>127</v>
      </c>
      <c r="AR341" s="26" t="s">
        <v>127</v>
      </c>
      <c r="AS341" s="26" t="s">
        <v>127</v>
      </c>
      <c r="AT341" s="32" t="s">
        <v>142</v>
      </c>
      <c r="AU341" s="32" t="s">
        <v>31</v>
      </c>
      <c r="AV341" s="26" t="s">
        <v>3578</v>
      </c>
      <c r="AW341" s="28"/>
      <c r="AX341" s="28"/>
      <c r="AY341" s="28"/>
    </row>
    <row r="342" ht="15.75" customHeight="1">
      <c r="A342" s="26" t="s">
        <v>3579</v>
      </c>
      <c r="B342" s="26" t="s">
        <v>3580</v>
      </c>
      <c r="C342" s="28" t="s">
        <v>3581</v>
      </c>
      <c r="D342" s="28"/>
      <c r="E342" s="28"/>
      <c r="F342" s="26" t="s">
        <v>127</v>
      </c>
      <c r="G342" s="28"/>
      <c r="H342" s="26" t="s">
        <v>3582</v>
      </c>
      <c r="I342" s="26" t="s">
        <v>3583</v>
      </c>
      <c r="J342" s="26" t="s">
        <v>3580</v>
      </c>
      <c r="K342" s="26" t="s">
        <v>3584</v>
      </c>
      <c r="L342" s="28" t="s">
        <v>3585</v>
      </c>
      <c r="M342" s="32" t="s">
        <v>3572</v>
      </c>
      <c r="N342" s="32" t="s">
        <v>3385</v>
      </c>
      <c r="O342" s="41" t="s">
        <v>738</v>
      </c>
      <c r="P342" s="26" t="s">
        <v>599</v>
      </c>
      <c r="Q342" s="26" t="s">
        <v>3586</v>
      </c>
      <c r="R342" s="28" t="s">
        <v>3587</v>
      </c>
      <c r="S342" s="28" t="s">
        <v>156</v>
      </c>
      <c r="T342" s="32" t="s">
        <v>3588</v>
      </c>
      <c r="U342" s="32" t="s">
        <v>3589</v>
      </c>
      <c r="V342" s="32" t="s">
        <v>158</v>
      </c>
      <c r="W342" s="26" t="s">
        <v>141</v>
      </c>
      <c r="X342" s="26" t="s">
        <v>141</v>
      </c>
      <c r="Y342" s="28">
        <v>2002.0</v>
      </c>
      <c r="Z342" s="28">
        <v>21.0</v>
      </c>
      <c r="AA342" s="26" t="s">
        <v>127</v>
      </c>
      <c r="AB342" s="30">
        <v>1660.0</v>
      </c>
      <c r="AC342" s="31" t="s">
        <v>127</v>
      </c>
      <c r="AD342" s="31">
        <v>1660.0</v>
      </c>
      <c r="AE342" s="31" t="s">
        <v>127</v>
      </c>
      <c r="AF342" s="31" t="s">
        <v>127</v>
      </c>
      <c r="AG342" s="31" t="s">
        <v>127</v>
      </c>
      <c r="AH342" s="31" t="s">
        <v>127</v>
      </c>
      <c r="AI342" s="31" t="s">
        <v>127</v>
      </c>
      <c r="AJ342" s="31" t="s">
        <v>127</v>
      </c>
      <c r="AK342" s="31" t="s">
        <v>127</v>
      </c>
      <c r="AL342" s="31" t="s">
        <v>127</v>
      </c>
      <c r="AM342" s="26" t="s">
        <v>159</v>
      </c>
      <c r="AN342" s="26" t="s">
        <v>3590</v>
      </c>
      <c r="AO342" s="26" t="s">
        <v>141</v>
      </c>
      <c r="AP342" s="31">
        <v>1600.0</v>
      </c>
      <c r="AQ342" s="26" t="s">
        <v>141</v>
      </c>
      <c r="AR342" s="26" t="s">
        <v>141</v>
      </c>
      <c r="AS342" s="26" t="s">
        <v>127</v>
      </c>
      <c r="AT342" s="32" t="s">
        <v>142</v>
      </c>
      <c r="AU342" s="32" t="s">
        <v>31</v>
      </c>
      <c r="AV342" s="26" t="s">
        <v>1415</v>
      </c>
      <c r="AW342" s="28"/>
      <c r="AX342" s="28"/>
      <c r="AY342" s="28"/>
    </row>
    <row r="343" ht="15.75" customHeight="1">
      <c r="A343" s="26" t="s">
        <v>3591</v>
      </c>
      <c r="B343" s="26" t="s">
        <v>3592</v>
      </c>
      <c r="C343" s="28" t="s">
        <v>3593</v>
      </c>
      <c r="D343" s="28"/>
      <c r="E343" s="28"/>
      <c r="F343" s="26" t="s">
        <v>127</v>
      </c>
      <c r="G343" s="28"/>
      <c r="H343" s="26" t="s">
        <v>3594</v>
      </c>
      <c r="I343" s="26" t="s">
        <v>3595</v>
      </c>
      <c r="J343" s="26" t="s">
        <v>3592</v>
      </c>
      <c r="K343" s="26" t="s">
        <v>3596</v>
      </c>
      <c r="L343" s="28" t="s">
        <v>3597</v>
      </c>
      <c r="M343" s="32" t="s">
        <v>3598</v>
      </c>
      <c r="N343" s="32" t="s">
        <v>3385</v>
      </c>
      <c r="O343" s="41" t="s">
        <v>738</v>
      </c>
      <c r="P343" s="26" t="s">
        <v>599</v>
      </c>
      <c r="Q343" s="28" t="s">
        <v>3599</v>
      </c>
      <c r="R343" s="28" t="s">
        <v>3600</v>
      </c>
      <c r="S343" s="28" t="s">
        <v>156</v>
      </c>
      <c r="T343" s="32" t="s">
        <v>3601</v>
      </c>
      <c r="U343" s="32" t="s">
        <v>3602</v>
      </c>
      <c r="V343" s="32" t="s">
        <v>158</v>
      </c>
      <c r="W343" s="26" t="s">
        <v>141</v>
      </c>
      <c r="X343" s="26" t="s">
        <v>141</v>
      </c>
      <c r="Y343" s="28">
        <v>2016.0</v>
      </c>
      <c r="Z343" s="28">
        <v>7.0</v>
      </c>
      <c r="AA343" s="26" t="s">
        <v>127</v>
      </c>
      <c r="AB343" s="30">
        <v>3250.0</v>
      </c>
      <c r="AC343" s="30">
        <v>3250.0</v>
      </c>
      <c r="AD343" s="31" t="s">
        <v>127</v>
      </c>
      <c r="AE343" s="31" t="s">
        <v>127</v>
      </c>
      <c r="AF343" s="31">
        <v>3000.0</v>
      </c>
      <c r="AG343" s="30">
        <v>3000.0</v>
      </c>
      <c r="AH343" s="30" t="s">
        <v>127</v>
      </c>
      <c r="AI343" s="31" t="s">
        <v>127</v>
      </c>
      <c r="AJ343" s="31">
        <v>3600.0</v>
      </c>
      <c r="AK343" s="31" t="s">
        <v>141</v>
      </c>
      <c r="AL343" s="31">
        <v>1200.0</v>
      </c>
      <c r="AM343" s="26" t="s">
        <v>140</v>
      </c>
      <c r="AN343" s="26" t="s">
        <v>3603</v>
      </c>
      <c r="AO343" s="26" t="s">
        <v>141</v>
      </c>
      <c r="AP343" s="31">
        <v>3832.0</v>
      </c>
      <c r="AQ343" s="26" t="s">
        <v>327</v>
      </c>
      <c r="AR343" s="26" t="s">
        <v>127</v>
      </c>
      <c r="AS343" s="26" t="s">
        <v>127</v>
      </c>
      <c r="AT343" s="26" t="s">
        <v>161</v>
      </c>
      <c r="AU343" s="26" t="s">
        <v>263</v>
      </c>
      <c r="AV343" s="26" t="s">
        <v>3604</v>
      </c>
      <c r="AW343" s="28"/>
      <c r="AX343" s="28"/>
      <c r="AY343" s="28"/>
    </row>
    <row r="344" ht="15.75" customHeight="1">
      <c r="A344" s="26" t="s">
        <v>3605</v>
      </c>
      <c r="B344" s="26" t="s">
        <v>3606</v>
      </c>
      <c r="C344" s="26" t="s">
        <v>3607</v>
      </c>
      <c r="D344" s="28"/>
      <c r="E344" s="28"/>
      <c r="F344" s="26" t="s">
        <v>127</v>
      </c>
      <c r="G344" s="28"/>
      <c r="H344" s="26" t="s">
        <v>3608</v>
      </c>
      <c r="I344" s="26" t="s">
        <v>3609</v>
      </c>
      <c r="J344" s="26" t="s">
        <v>3606</v>
      </c>
      <c r="K344" s="26" t="s">
        <v>3610</v>
      </c>
      <c r="L344" s="26" t="s">
        <v>3597</v>
      </c>
      <c r="M344" s="26" t="s">
        <v>3598</v>
      </c>
      <c r="N344" s="26" t="s">
        <v>3385</v>
      </c>
      <c r="O344" s="41" t="s">
        <v>738</v>
      </c>
      <c r="P344" s="26" t="s">
        <v>599</v>
      </c>
      <c r="Q344" s="26" t="s">
        <v>3599</v>
      </c>
      <c r="R344" s="26" t="s">
        <v>3611</v>
      </c>
      <c r="S344" s="28" t="s">
        <v>156</v>
      </c>
      <c r="T344" s="26" t="s">
        <v>3612</v>
      </c>
      <c r="U344" s="29" t="s">
        <v>3613</v>
      </c>
      <c r="V344" s="26" t="s">
        <v>139</v>
      </c>
      <c r="W344" s="26">
        <v>2020.0</v>
      </c>
      <c r="X344" s="26" t="s">
        <v>141</v>
      </c>
      <c r="Y344" s="26" t="s">
        <v>141</v>
      </c>
      <c r="Z344" s="28" t="s">
        <v>141</v>
      </c>
      <c r="AA344" s="26" t="s">
        <v>127</v>
      </c>
      <c r="AB344" s="30">
        <v>2000.0</v>
      </c>
      <c r="AC344" s="31" t="s">
        <v>127</v>
      </c>
      <c r="AD344" s="31">
        <v>2000.0</v>
      </c>
      <c r="AE344" s="31" t="s">
        <v>127</v>
      </c>
      <c r="AF344" s="31" t="s">
        <v>127</v>
      </c>
      <c r="AG344" s="31" t="s">
        <v>127</v>
      </c>
      <c r="AH344" s="30" t="s">
        <v>127</v>
      </c>
      <c r="AI344" s="31" t="s">
        <v>127</v>
      </c>
      <c r="AJ344" s="31" t="s">
        <v>127</v>
      </c>
      <c r="AK344" s="31" t="s">
        <v>127</v>
      </c>
      <c r="AL344" s="31" t="s">
        <v>127</v>
      </c>
      <c r="AM344" s="26" t="s">
        <v>141</v>
      </c>
      <c r="AN344" s="26" t="s">
        <v>141</v>
      </c>
      <c r="AO344" s="26" t="s">
        <v>246</v>
      </c>
      <c r="AP344" s="31">
        <v>842.0</v>
      </c>
      <c r="AQ344" s="26" t="s">
        <v>141</v>
      </c>
      <c r="AR344" s="26" t="s">
        <v>141</v>
      </c>
      <c r="AS344" s="26" t="s">
        <v>127</v>
      </c>
      <c r="AT344" s="26" t="s">
        <v>142</v>
      </c>
      <c r="AU344" s="26" t="s">
        <v>31</v>
      </c>
      <c r="AV344" s="26" t="s">
        <v>2482</v>
      </c>
      <c r="AW344" s="28"/>
      <c r="AX344" s="28"/>
      <c r="AY344" s="28"/>
    </row>
    <row r="345" ht="15.75" customHeight="1">
      <c r="A345" s="26" t="s">
        <v>3614</v>
      </c>
      <c r="B345" s="26" t="s">
        <v>3615</v>
      </c>
      <c r="C345" s="28" t="s">
        <v>3616</v>
      </c>
      <c r="D345" s="28"/>
      <c r="E345" s="28"/>
      <c r="F345" s="26" t="s">
        <v>127</v>
      </c>
      <c r="G345" s="28"/>
      <c r="H345" s="26" t="s">
        <v>3457</v>
      </c>
      <c r="I345" s="26" t="s">
        <v>3458</v>
      </c>
      <c r="J345" s="26" t="s">
        <v>3615</v>
      </c>
      <c r="K345" s="26" t="s">
        <v>3617</v>
      </c>
      <c r="L345" s="28" t="s">
        <v>3618</v>
      </c>
      <c r="M345" s="28" t="s">
        <v>3619</v>
      </c>
      <c r="N345" s="28" t="s">
        <v>3385</v>
      </c>
      <c r="O345" s="41" t="s">
        <v>738</v>
      </c>
      <c r="P345" s="26" t="s">
        <v>599</v>
      </c>
      <c r="Q345" s="26" t="s">
        <v>3620</v>
      </c>
      <c r="R345" s="26" t="s">
        <v>3621</v>
      </c>
      <c r="S345" s="28" t="s">
        <v>156</v>
      </c>
      <c r="T345" s="28" t="s">
        <v>3622</v>
      </c>
      <c r="U345" s="28" t="s">
        <v>3623</v>
      </c>
      <c r="V345" s="28" t="s">
        <v>158</v>
      </c>
      <c r="W345" s="26" t="s">
        <v>141</v>
      </c>
      <c r="X345" s="26" t="s">
        <v>141</v>
      </c>
      <c r="Y345" s="28">
        <v>1993.0</v>
      </c>
      <c r="Z345" s="28">
        <v>30.0</v>
      </c>
      <c r="AA345" s="33">
        <v>45413.0</v>
      </c>
      <c r="AB345" s="30">
        <v>1000.0</v>
      </c>
      <c r="AC345" s="31" t="s">
        <v>127</v>
      </c>
      <c r="AD345" s="31">
        <v>1000.0</v>
      </c>
      <c r="AE345" s="31" t="s">
        <v>127</v>
      </c>
      <c r="AF345" s="31" t="s">
        <v>127</v>
      </c>
      <c r="AG345" s="31" t="s">
        <v>127</v>
      </c>
      <c r="AH345" s="31" t="s">
        <v>127</v>
      </c>
      <c r="AI345" s="31" t="s">
        <v>127</v>
      </c>
      <c r="AJ345" s="31" t="s">
        <v>127</v>
      </c>
      <c r="AK345" s="31" t="s">
        <v>127</v>
      </c>
      <c r="AL345" s="31" t="s">
        <v>127</v>
      </c>
      <c r="AM345" s="26" t="s">
        <v>140</v>
      </c>
      <c r="AN345" s="28" t="s">
        <v>298</v>
      </c>
      <c r="AO345" s="26" t="s">
        <v>141</v>
      </c>
      <c r="AP345" s="31">
        <v>198.0</v>
      </c>
      <c r="AQ345" s="26" t="s">
        <v>327</v>
      </c>
      <c r="AR345" s="26" t="s">
        <v>141</v>
      </c>
      <c r="AS345" s="26" t="s">
        <v>127</v>
      </c>
      <c r="AT345" s="28" t="s">
        <v>142</v>
      </c>
      <c r="AU345" s="32" t="s">
        <v>31</v>
      </c>
      <c r="AV345" s="26" t="s">
        <v>3624</v>
      </c>
      <c r="AW345" s="28"/>
      <c r="AX345" s="28"/>
      <c r="AY345" s="28"/>
    </row>
    <row r="346" ht="15.75" customHeight="1">
      <c r="A346" s="26" t="s">
        <v>3625</v>
      </c>
      <c r="B346" s="26" t="s">
        <v>3626</v>
      </c>
      <c r="C346" s="28" t="s">
        <v>3627</v>
      </c>
      <c r="D346" s="28"/>
      <c r="E346" s="28"/>
      <c r="F346" s="26" t="s">
        <v>127</v>
      </c>
      <c r="G346" s="28"/>
      <c r="H346" s="26" t="s">
        <v>3628</v>
      </c>
      <c r="I346" s="26" t="s">
        <v>3629</v>
      </c>
      <c r="J346" s="26" t="s">
        <v>3626</v>
      </c>
      <c r="K346" s="26" t="s">
        <v>3630</v>
      </c>
      <c r="L346" s="28" t="s">
        <v>3631</v>
      </c>
      <c r="M346" s="32" t="s">
        <v>3632</v>
      </c>
      <c r="N346" s="32" t="s">
        <v>3385</v>
      </c>
      <c r="O346" s="41" t="s">
        <v>738</v>
      </c>
      <c r="P346" s="26" t="s">
        <v>599</v>
      </c>
      <c r="Q346" s="26" t="s">
        <v>3633</v>
      </c>
      <c r="R346" s="28" t="s">
        <v>3634</v>
      </c>
      <c r="S346" s="28" t="s">
        <v>156</v>
      </c>
      <c r="T346" s="32" t="s">
        <v>3635</v>
      </c>
      <c r="U346" s="32" t="s">
        <v>3636</v>
      </c>
      <c r="V346" s="32" t="s">
        <v>158</v>
      </c>
      <c r="W346" s="26" t="s">
        <v>141</v>
      </c>
      <c r="X346" s="26" t="s">
        <v>141</v>
      </c>
      <c r="Y346" s="28">
        <v>2003.0</v>
      </c>
      <c r="Z346" s="28">
        <v>20.0</v>
      </c>
      <c r="AA346" s="26" t="s">
        <v>127</v>
      </c>
      <c r="AB346" s="30">
        <v>600.0</v>
      </c>
      <c r="AC346" s="31" t="s">
        <v>127</v>
      </c>
      <c r="AD346" s="30">
        <v>600.0</v>
      </c>
      <c r="AE346" s="31" t="s">
        <v>127</v>
      </c>
      <c r="AF346" s="31" t="s">
        <v>127</v>
      </c>
      <c r="AG346" s="31" t="s">
        <v>127</v>
      </c>
      <c r="AH346" s="31" t="s">
        <v>127</v>
      </c>
      <c r="AI346" s="31" t="s">
        <v>127</v>
      </c>
      <c r="AJ346" s="31" t="s">
        <v>127</v>
      </c>
      <c r="AK346" s="31" t="s">
        <v>127</v>
      </c>
      <c r="AL346" s="31" t="s">
        <v>127</v>
      </c>
      <c r="AM346" s="26" t="s">
        <v>140</v>
      </c>
      <c r="AN346" s="26" t="s">
        <v>3637</v>
      </c>
      <c r="AO346" s="26" t="s">
        <v>141</v>
      </c>
      <c r="AP346" s="31">
        <v>98.0</v>
      </c>
      <c r="AQ346" s="26" t="s">
        <v>141</v>
      </c>
      <c r="AR346" s="26" t="s">
        <v>141</v>
      </c>
      <c r="AS346" s="26" t="s">
        <v>127</v>
      </c>
      <c r="AT346" s="32" t="s">
        <v>142</v>
      </c>
      <c r="AU346" s="26" t="s">
        <v>31</v>
      </c>
      <c r="AV346" s="26" t="s">
        <v>772</v>
      </c>
      <c r="AW346" s="28"/>
      <c r="AX346" s="28"/>
      <c r="AY346" s="28"/>
    </row>
    <row r="347" ht="15.75" customHeight="1">
      <c r="A347" s="26" t="s">
        <v>3638</v>
      </c>
      <c r="B347" s="26" t="s">
        <v>3639</v>
      </c>
      <c r="C347" s="28" t="s">
        <v>3640</v>
      </c>
      <c r="D347" s="28"/>
      <c r="E347" s="28"/>
      <c r="F347" s="26" t="s">
        <v>173</v>
      </c>
      <c r="G347" s="28" t="s">
        <v>3641</v>
      </c>
      <c r="H347" s="26" t="s">
        <v>3642</v>
      </c>
      <c r="I347" s="26" t="s">
        <v>3643</v>
      </c>
      <c r="J347" s="26" t="s">
        <v>3639</v>
      </c>
      <c r="K347" s="26">
        <v>4.297153847E9</v>
      </c>
      <c r="L347" s="28" t="s">
        <v>3644</v>
      </c>
      <c r="M347" s="28" t="s">
        <v>3645</v>
      </c>
      <c r="N347" s="28" t="s">
        <v>3646</v>
      </c>
      <c r="O347" s="41" t="s">
        <v>738</v>
      </c>
      <c r="P347" s="26" t="s">
        <v>599</v>
      </c>
      <c r="Q347" s="26" t="s">
        <v>3647</v>
      </c>
      <c r="R347" s="28" t="s">
        <v>3648</v>
      </c>
      <c r="S347" s="28" t="s">
        <v>156</v>
      </c>
      <c r="T347" s="28" t="s">
        <v>3649</v>
      </c>
      <c r="U347" s="28" t="s">
        <v>3650</v>
      </c>
      <c r="V347" s="28" t="s">
        <v>158</v>
      </c>
      <c r="W347" s="26" t="s">
        <v>141</v>
      </c>
      <c r="X347" s="26" t="s">
        <v>141</v>
      </c>
      <c r="Y347" s="28">
        <v>1958.0</v>
      </c>
      <c r="Z347" s="28">
        <v>65.0</v>
      </c>
      <c r="AA347" s="26" t="s">
        <v>127</v>
      </c>
      <c r="AB347" s="30">
        <v>1300.0</v>
      </c>
      <c r="AC347" s="31" t="s">
        <v>127</v>
      </c>
      <c r="AD347" s="31">
        <v>1300.0</v>
      </c>
      <c r="AE347" s="31" t="s">
        <v>127</v>
      </c>
      <c r="AF347" s="31">
        <v>830.0</v>
      </c>
      <c r="AG347" s="31">
        <v>830.0</v>
      </c>
      <c r="AH347" s="30" t="s">
        <v>127</v>
      </c>
      <c r="AI347" s="31" t="s">
        <v>127</v>
      </c>
      <c r="AJ347" s="31" t="s">
        <v>141</v>
      </c>
      <c r="AK347" s="31" t="s">
        <v>141</v>
      </c>
      <c r="AL347" s="31" t="s">
        <v>141</v>
      </c>
      <c r="AM347" s="26" t="s">
        <v>140</v>
      </c>
      <c r="AN347" s="28" t="s">
        <v>3651</v>
      </c>
      <c r="AO347" s="26" t="s">
        <v>141</v>
      </c>
      <c r="AP347" s="31">
        <v>2612.0</v>
      </c>
      <c r="AQ347" s="26">
        <v>2019.0</v>
      </c>
      <c r="AR347" s="26" t="s">
        <v>127</v>
      </c>
      <c r="AS347" s="26" t="s">
        <v>127</v>
      </c>
      <c r="AT347" s="26" t="s">
        <v>161</v>
      </c>
      <c r="AU347" s="32" t="s">
        <v>162</v>
      </c>
      <c r="AV347" s="26" t="s">
        <v>3652</v>
      </c>
      <c r="AW347" s="28"/>
      <c r="AX347" s="28"/>
      <c r="AY347" s="28"/>
    </row>
    <row r="348" ht="15.75" customHeight="1">
      <c r="A348" s="26" t="s">
        <v>3653</v>
      </c>
      <c r="B348" s="26" t="s">
        <v>3654</v>
      </c>
      <c r="C348" s="28" t="s">
        <v>3655</v>
      </c>
      <c r="D348" s="28" t="s">
        <v>3656</v>
      </c>
      <c r="E348" s="28" t="s">
        <v>3657</v>
      </c>
      <c r="F348" s="26" t="s">
        <v>127</v>
      </c>
      <c r="G348" s="28"/>
      <c r="H348" s="26" t="s">
        <v>3658</v>
      </c>
      <c r="I348" s="26" t="s">
        <v>3659</v>
      </c>
      <c r="J348" s="26" t="s">
        <v>3654</v>
      </c>
      <c r="K348" s="26" t="s">
        <v>3660</v>
      </c>
      <c r="L348" s="28" t="s">
        <v>3661</v>
      </c>
      <c r="M348" s="28" t="s">
        <v>3662</v>
      </c>
      <c r="N348" s="28" t="s">
        <v>3646</v>
      </c>
      <c r="O348" s="41" t="s">
        <v>738</v>
      </c>
      <c r="P348" s="26" t="s">
        <v>599</v>
      </c>
      <c r="Q348" s="26" t="s">
        <v>3663</v>
      </c>
      <c r="R348" s="28" t="s">
        <v>3664</v>
      </c>
      <c r="S348" s="28" t="s">
        <v>156</v>
      </c>
      <c r="T348" s="28" t="s">
        <v>3665</v>
      </c>
      <c r="U348" s="28" t="s">
        <v>3666</v>
      </c>
      <c r="V348" s="28" t="s">
        <v>158</v>
      </c>
      <c r="W348" s="26" t="s">
        <v>141</v>
      </c>
      <c r="X348" s="26" t="s">
        <v>141</v>
      </c>
      <c r="Y348" s="28">
        <v>1958.0</v>
      </c>
      <c r="Z348" s="28">
        <v>65.0</v>
      </c>
      <c r="AA348" s="26" t="s">
        <v>127</v>
      </c>
      <c r="AB348" s="30">
        <v>3000.0</v>
      </c>
      <c r="AC348" s="31">
        <v>3000.0</v>
      </c>
      <c r="AD348" s="31" t="s">
        <v>127</v>
      </c>
      <c r="AE348" s="31" t="s">
        <v>127</v>
      </c>
      <c r="AF348" s="31">
        <v>3000.0</v>
      </c>
      <c r="AG348" s="31">
        <v>3000.0</v>
      </c>
      <c r="AH348" s="30" t="s">
        <v>127</v>
      </c>
      <c r="AI348" s="31" t="s">
        <v>127</v>
      </c>
      <c r="AJ348" s="31" t="s">
        <v>141</v>
      </c>
      <c r="AK348" s="31" t="s">
        <v>141</v>
      </c>
      <c r="AL348" s="31" t="s">
        <v>141</v>
      </c>
      <c r="AM348" s="26" t="s">
        <v>140</v>
      </c>
      <c r="AN348" s="28" t="s">
        <v>3667</v>
      </c>
      <c r="AO348" s="26" t="s">
        <v>141</v>
      </c>
      <c r="AP348" s="31">
        <v>3009.0</v>
      </c>
      <c r="AQ348" s="26" t="s">
        <v>141</v>
      </c>
      <c r="AR348" s="26" t="s">
        <v>141</v>
      </c>
      <c r="AS348" s="26" t="s">
        <v>127</v>
      </c>
      <c r="AT348" s="26" t="s">
        <v>161</v>
      </c>
      <c r="AU348" s="32" t="s">
        <v>263</v>
      </c>
      <c r="AV348" s="26" t="s">
        <v>3668</v>
      </c>
      <c r="AW348" s="28"/>
      <c r="AX348" s="28"/>
      <c r="AY348" s="28"/>
    </row>
    <row r="349" ht="15.75" customHeight="1">
      <c r="A349" s="26" t="s">
        <v>3669</v>
      </c>
      <c r="B349" s="26" t="s">
        <v>3670</v>
      </c>
      <c r="C349" s="28" t="s">
        <v>3671</v>
      </c>
      <c r="D349" s="28"/>
      <c r="E349" s="28"/>
      <c r="F349" s="26" t="s">
        <v>173</v>
      </c>
      <c r="G349" s="28" t="s">
        <v>3641</v>
      </c>
      <c r="H349" s="26" t="s">
        <v>3642</v>
      </c>
      <c r="I349" s="26" t="s">
        <v>3643</v>
      </c>
      <c r="J349" s="26" t="s">
        <v>3670</v>
      </c>
      <c r="K349" s="26">
        <v>5.000040686E9</v>
      </c>
      <c r="L349" s="28" t="s">
        <v>3672</v>
      </c>
      <c r="M349" s="28" t="s">
        <v>3673</v>
      </c>
      <c r="N349" s="28" t="s">
        <v>3646</v>
      </c>
      <c r="O349" s="41" t="s">
        <v>738</v>
      </c>
      <c r="P349" s="26" t="s">
        <v>599</v>
      </c>
      <c r="Q349" s="26" t="s">
        <v>3674</v>
      </c>
      <c r="R349" s="28" t="s">
        <v>3675</v>
      </c>
      <c r="S349" s="28" t="s">
        <v>156</v>
      </c>
      <c r="T349" s="28" t="s">
        <v>3676</v>
      </c>
      <c r="U349" s="28" t="s">
        <v>3677</v>
      </c>
      <c r="V349" s="28" t="s">
        <v>158</v>
      </c>
      <c r="W349" s="26" t="s">
        <v>141</v>
      </c>
      <c r="X349" s="26" t="s">
        <v>141</v>
      </c>
      <c r="Y349" s="28">
        <v>1958.0</v>
      </c>
      <c r="Z349" s="28">
        <v>65.0</v>
      </c>
      <c r="AA349" s="26" t="s">
        <v>127</v>
      </c>
      <c r="AB349" s="30">
        <v>9000.0</v>
      </c>
      <c r="AC349" s="31">
        <v>9000.0</v>
      </c>
      <c r="AD349" s="31" t="s">
        <v>127</v>
      </c>
      <c r="AE349" s="31" t="s">
        <v>127</v>
      </c>
      <c r="AF349" s="31">
        <v>7300.0</v>
      </c>
      <c r="AG349" s="31">
        <v>7300.0</v>
      </c>
      <c r="AH349" s="30" t="s">
        <v>127</v>
      </c>
      <c r="AI349" s="31" t="s">
        <v>127</v>
      </c>
      <c r="AJ349" s="31" t="s">
        <v>141</v>
      </c>
      <c r="AK349" s="31" t="s">
        <v>141</v>
      </c>
      <c r="AL349" s="31" t="s">
        <v>141</v>
      </c>
      <c r="AM349" s="26" t="s">
        <v>140</v>
      </c>
      <c r="AN349" s="28" t="s">
        <v>3678</v>
      </c>
      <c r="AO349" s="26" t="s">
        <v>141</v>
      </c>
      <c r="AP349" s="31">
        <v>9680.0</v>
      </c>
      <c r="AQ349" s="26">
        <v>2019.0</v>
      </c>
      <c r="AR349" s="26">
        <v>2020.0</v>
      </c>
      <c r="AS349" s="26" t="s">
        <v>127</v>
      </c>
      <c r="AT349" s="26" t="s">
        <v>161</v>
      </c>
      <c r="AU349" s="32" t="s">
        <v>263</v>
      </c>
      <c r="AV349" s="26" t="s">
        <v>3679</v>
      </c>
      <c r="AW349" s="28"/>
      <c r="AX349" s="28"/>
      <c r="AY349" s="28"/>
    </row>
    <row r="350" ht="15.75" customHeight="1">
      <c r="A350" s="26" t="s">
        <v>3680</v>
      </c>
      <c r="B350" s="26" t="s">
        <v>3681</v>
      </c>
      <c r="C350" s="28" t="s">
        <v>3682</v>
      </c>
      <c r="D350" s="28"/>
      <c r="E350" s="28"/>
      <c r="F350" s="26" t="s">
        <v>173</v>
      </c>
      <c r="G350" s="28" t="s">
        <v>3683</v>
      </c>
      <c r="H350" s="26" t="s">
        <v>3642</v>
      </c>
      <c r="I350" s="26" t="s">
        <v>3643</v>
      </c>
      <c r="J350" s="26" t="s">
        <v>3670</v>
      </c>
      <c r="K350" s="26">
        <v>5.000040686E9</v>
      </c>
      <c r="L350" s="28" t="s">
        <v>3684</v>
      </c>
      <c r="M350" s="28" t="s">
        <v>3685</v>
      </c>
      <c r="N350" s="28" t="s">
        <v>3646</v>
      </c>
      <c r="O350" s="41" t="s">
        <v>738</v>
      </c>
      <c r="P350" s="26" t="s">
        <v>599</v>
      </c>
      <c r="Q350" s="26" t="s">
        <v>3686</v>
      </c>
      <c r="R350" s="28" t="s">
        <v>3687</v>
      </c>
      <c r="S350" s="28" t="s">
        <v>156</v>
      </c>
      <c r="T350" s="28" t="s">
        <v>3688</v>
      </c>
      <c r="U350" s="28" t="s">
        <v>3689</v>
      </c>
      <c r="V350" s="28" t="s">
        <v>158</v>
      </c>
      <c r="W350" s="26" t="s">
        <v>141</v>
      </c>
      <c r="X350" s="26" t="s">
        <v>141</v>
      </c>
      <c r="Y350" s="28">
        <v>1958.0</v>
      </c>
      <c r="Z350" s="28">
        <v>65.0</v>
      </c>
      <c r="AA350" s="26" t="s">
        <v>127</v>
      </c>
      <c r="AB350" s="30">
        <v>7250.0</v>
      </c>
      <c r="AC350" s="31">
        <v>7250.0</v>
      </c>
      <c r="AD350" s="31" t="s">
        <v>127</v>
      </c>
      <c r="AE350" s="31" t="s">
        <v>127</v>
      </c>
      <c r="AF350" s="31">
        <v>7400.0</v>
      </c>
      <c r="AG350" s="31">
        <v>7400.0</v>
      </c>
      <c r="AH350" s="30" t="s">
        <v>127</v>
      </c>
      <c r="AI350" s="31" t="s">
        <v>127</v>
      </c>
      <c r="AJ350" s="31" t="s">
        <v>141</v>
      </c>
      <c r="AK350" s="31" t="s">
        <v>141</v>
      </c>
      <c r="AL350" s="31" t="s">
        <v>141</v>
      </c>
      <c r="AM350" s="26" t="s">
        <v>140</v>
      </c>
      <c r="AN350" s="28" t="s">
        <v>3690</v>
      </c>
      <c r="AO350" s="26" t="s">
        <v>141</v>
      </c>
      <c r="AP350" s="31">
        <v>9031.0</v>
      </c>
      <c r="AQ350" s="26">
        <v>2020.0</v>
      </c>
      <c r="AR350" s="26" t="s">
        <v>127</v>
      </c>
      <c r="AS350" s="26" t="s">
        <v>127</v>
      </c>
      <c r="AT350" s="26" t="s">
        <v>161</v>
      </c>
      <c r="AU350" s="32" t="s">
        <v>263</v>
      </c>
      <c r="AV350" s="26" t="s">
        <v>3691</v>
      </c>
      <c r="AW350" s="28"/>
      <c r="AX350" s="28"/>
      <c r="AY350" s="28"/>
    </row>
    <row r="351" ht="15.75" customHeight="1">
      <c r="A351" s="26" t="s">
        <v>3692</v>
      </c>
      <c r="B351" s="26" t="s">
        <v>3693</v>
      </c>
      <c r="C351" s="26" t="s">
        <v>3694</v>
      </c>
      <c r="D351" s="28"/>
      <c r="E351" s="28"/>
      <c r="F351" s="26" t="s">
        <v>173</v>
      </c>
      <c r="G351" s="28" t="s">
        <v>3695</v>
      </c>
      <c r="H351" s="26" t="s">
        <v>3696</v>
      </c>
      <c r="I351" s="26" t="s">
        <v>3697</v>
      </c>
      <c r="J351" s="26" t="s">
        <v>3698</v>
      </c>
      <c r="K351" s="26">
        <v>4.295863939E9</v>
      </c>
      <c r="L351" s="28" t="s">
        <v>3699</v>
      </c>
      <c r="M351" s="28" t="s">
        <v>3700</v>
      </c>
      <c r="N351" s="28" t="s">
        <v>3701</v>
      </c>
      <c r="O351" s="41" t="s">
        <v>738</v>
      </c>
      <c r="P351" s="26" t="s">
        <v>599</v>
      </c>
      <c r="Q351" s="26" t="s">
        <v>3702</v>
      </c>
      <c r="R351" s="28" t="s">
        <v>3703</v>
      </c>
      <c r="S351" s="28" t="s">
        <v>156</v>
      </c>
      <c r="T351" s="26" t="s">
        <v>3704</v>
      </c>
      <c r="U351" s="26" t="s">
        <v>3705</v>
      </c>
      <c r="V351" s="26" t="s">
        <v>158</v>
      </c>
      <c r="W351" s="26" t="s">
        <v>141</v>
      </c>
      <c r="X351" s="26" t="s">
        <v>141</v>
      </c>
      <c r="Y351" s="26">
        <v>1999.0</v>
      </c>
      <c r="Z351" s="28">
        <v>24.0</v>
      </c>
      <c r="AA351" s="26" t="s">
        <v>127</v>
      </c>
      <c r="AB351" s="30">
        <v>17500.0</v>
      </c>
      <c r="AC351" s="30">
        <v>17500.0</v>
      </c>
      <c r="AD351" s="31" t="s">
        <v>127</v>
      </c>
      <c r="AE351" s="31" t="s">
        <v>127</v>
      </c>
      <c r="AF351" s="31">
        <v>15900.0</v>
      </c>
      <c r="AG351" s="30">
        <v>15900.0</v>
      </c>
      <c r="AH351" s="30" t="s">
        <v>127</v>
      </c>
      <c r="AI351" s="31" t="s">
        <v>127</v>
      </c>
      <c r="AJ351" s="31" t="s">
        <v>141</v>
      </c>
      <c r="AK351" s="30">
        <v>5810.0</v>
      </c>
      <c r="AL351" s="31" t="s">
        <v>141</v>
      </c>
      <c r="AM351" s="26" t="s">
        <v>140</v>
      </c>
      <c r="AN351" s="26" t="s">
        <v>3706</v>
      </c>
      <c r="AO351" s="26" t="s">
        <v>845</v>
      </c>
      <c r="AP351" s="31">
        <v>28021.0</v>
      </c>
      <c r="AQ351" s="26">
        <v>2018.0</v>
      </c>
      <c r="AR351" s="26">
        <v>2018.0</v>
      </c>
      <c r="AS351" s="26" t="s">
        <v>127</v>
      </c>
      <c r="AT351" s="26" t="s">
        <v>161</v>
      </c>
      <c r="AU351" s="32" t="s">
        <v>263</v>
      </c>
      <c r="AV351" s="26" t="s">
        <v>3707</v>
      </c>
      <c r="AW351" s="28"/>
      <c r="AX351" s="28"/>
      <c r="AY351" s="28" t="s">
        <v>3708</v>
      </c>
    </row>
    <row r="352" ht="15.75" customHeight="1">
      <c r="A352" s="26" t="s">
        <v>3709</v>
      </c>
      <c r="B352" s="26" t="s">
        <v>3710</v>
      </c>
      <c r="C352" s="26" t="s">
        <v>3694</v>
      </c>
      <c r="D352" s="28"/>
      <c r="E352" s="28"/>
      <c r="F352" s="26" t="s">
        <v>173</v>
      </c>
      <c r="G352" s="28" t="s">
        <v>3695</v>
      </c>
      <c r="H352" s="26" t="s">
        <v>3696</v>
      </c>
      <c r="I352" s="26" t="s">
        <v>3697</v>
      </c>
      <c r="J352" s="26" t="s">
        <v>3698</v>
      </c>
      <c r="K352" s="26">
        <v>4.295863939E9</v>
      </c>
      <c r="L352" s="28" t="s">
        <v>3699</v>
      </c>
      <c r="M352" s="28" t="s">
        <v>3700</v>
      </c>
      <c r="N352" s="28" t="s">
        <v>3701</v>
      </c>
      <c r="O352" s="41" t="s">
        <v>738</v>
      </c>
      <c r="P352" s="26" t="s">
        <v>599</v>
      </c>
      <c r="Q352" s="26" t="s">
        <v>3702</v>
      </c>
      <c r="R352" s="28" t="s">
        <v>3703</v>
      </c>
      <c r="S352" s="28" t="s">
        <v>156</v>
      </c>
      <c r="T352" s="26" t="s">
        <v>3704</v>
      </c>
      <c r="U352" s="26" t="s">
        <v>3705</v>
      </c>
      <c r="V352" s="26" t="s">
        <v>189</v>
      </c>
      <c r="W352" s="34">
        <v>44805.0</v>
      </c>
      <c r="X352" s="26" t="s">
        <v>141</v>
      </c>
      <c r="Y352" s="26">
        <v>2023.0</v>
      </c>
      <c r="Z352" s="28">
        <v>0.0</v>
      </c>
      <c r="AA352" s="26" t="s">
        <v>127</v>
      </c>
      <c r="AB352" s="30">
        <v>1350.0</v>
      </c>
      <c r="AC352" s="31">
        <v>1350.0</v>
      </c>
      <c r="AD352" s="31" t="s">
        <v>127</v>
      </c>
      <c r="AE352" s="31" t="s">
        <v>127</v>
      </c>
      <c r="AF352" s="31" t="s">
        <v>127</v>
      </c>
      <c r="AG352" s="31" t="s">
        <v>127</v>
      </c>
      <c r="AH352" s="30" t="s">
        <v>127</v>
      </c>
      <c r="AI352" s="31" t="s">
        <v>127</v>
      </c>
      <c r="AJ352" s="31" t="s">
        <v>141</v>
      </c>
      <c r="AK352" s="31" t="s">
        <v>127</v>
      </c>
      <c r="AL352" s="31" t="s">
        <v>141</v>
      </c>
      <c r="AM352" s="26" t="s">
        <v>127</v>
      </c>
      <c r="AN352" s="26" t="s">
        <v>127</v>
      </c>
      <c r="AO352" s="26" t="s">
        <v>127</v>
      </c>
      <c r="AP352" s="31" t="s">
        <v>141</v>
      </c>
      <c r="AQ352" s="26" t="s">
        <v>127</v>
      </c>
      <c r="AR352" s="26" t="s">
        <v>127</v>
      </c>
      <c r="AS352" s="26" t="s">
        <v>127</v>
      </c>
      <c r="AT352" s="26" t="s">
        <v>824</v>
      </c>
      <c r="AU352" s="26" t="s">
        <v>27</v>
      </c>
      <c r="AV352" s="26" t="s">
        <v>1048</v>
      </c>
      <c r="AW352" s="28"/>
      <c r="AX352" s="28"/>
      <c r="AY352" s="28"/>
    </row>
    <row r="353" ht="15.75" customHeight="1">
      <c r="A353" s="26" t="s">
        <v>3711</v>
      </c>
      <c r="B353" s="26" t="s">
        <v>3712</v>
      </c>
      <c r="C353" s="26" t="s">
        <v>3694</v>
      </c>
      <c r="D353" s="28"/>
      <c r="E353" s="28"/>
      <c r="F353" s="26" t="s">
        <v>173</v>
      </c>
      <c r="G353" s="28" t="s">
        <v>3695</v>
      </c>
      <c r="H353" s="26" t="s">
        <v>3696</v>
      </c>
      <c r="I353" s="26" t="s">
        <v>3697</v>
      </c>
      <c r="J353" s="26" t="s">
        <v>3698</v>
      </c>
      <c r="K353" s="26">
        <v>4.295863939E9</v>
      </c>
      <c r="L353" s="28" t="s">
        <v>3699</v>
      </c>
      <c r="M353" s="28" t="s">
        <v>3700</v>
      </c>
      <c r="N353" s="28" t="s">
        <v>3701</v>
      </c>
      <c r="O353" s="41" t="s">
        <v>738</v>
      </c>
      <c r="P353" s="26" t="s">
        <v>599</v>
      </c>
      <c r="Q353" s="26" t="s">
        <v>3702</v>
      </c>
      <c r="R353" s="28" t="s">
        <v>3703</v>
      </c>
      <c r="S353" s="28" t="s">
        <v>156</v>
      </c>
      <c r="T353" s="26" t="s">
        <v>3704</v>
      </c>
      <c r="U353" s="26" t="s">
        <v>3705</v>
      </c>
      <c r="V353" s="26" t="s">
        <v>189</v>
      </c>
      <c r="W353" s="34">
        <v>44805.0</v>
      </c>
      <c r="X353" s="26" t="s">
        <v>141</v>
      </c>
      <c r="Y353" s="26">
        <v>2024.0</v>
      </c>
      <c r="Z353" s="28">
        <v>-1.0</v>
      </c>
      <c r="AA353" s="26" t="s">
        <v>127</v>
      </c>
      <c r="AB353" s="30">
        <v>750.0</v>
      </c>
      <c r="AC353" s="31" t="s">
        <v>127</v>
      </c>
      <c r="AD353" s="31">
        <v>750.0</v>
      </c>
      <c r="AE353" s="31" t="s">
        <v>127</v>
      </c>
      <c r="AF353" s="31" t="s">
        <v>127</v>
      </c>
      <c r="AG353" s="31" t="s">
        <v>127</v>
      </c>
      <c r="AH353" s="30" t="s">
        <v>127</v>
      </c>
      <c r="AI353" s="31" t="s">
        <v>127</v>
      </c>
      <c r="AJ353" s="31" t="s">
        <v>141</v>
      </c>
      <c r="AK353" s="31" t="s">
        <v>127</v>
      </c>
      <c r="AL353" s="31" t="s">
        <v>141</v>
      </c>
      <c r="AM353" s="26" t="s">
        <v>127</v>
      </c>
      <c r="AN353" s="26" t="s">
        <v>127</v>
      </c>
      <c r="AO353" s="26" t="s">
        <v>127</v>
      </c>
      <c r="AP353" s="31" t="s">
        <v>141</v>
      </c>
      <c r="AQ353" s="26" t="s">
        <v>127</v>
      </c>
      <c r="AR353" s="26" t="s">
        <v>127</v>
      </c>
      <c r="AS353" s="26" t="s">
        <v>127</v>
      </c>
      <c r="AT353" s="28" t="s">
        <v>142</v>
      </c>
      <c r="AU353" s="26" t="s">
        <v>31</v>
      </c>
      <c r="AV353" s="26" t="s">
        <v>1536</v>
      </c>
      <c r="AW353" s="28"/>
      <c r="AX353" s="28"/>
      <c r="AY353" s="28"/>
    </row>
    <row r="354" ht="15.75" customHeight="1">
      <c r="A354" s="26" t="s">
        <v>3713</v>
      </c>
      <c r="B354" s="26" t="s">
        <v>3714</v>
      </c>
      <c r="C354" s="26" t="s">
        <v>3715</v>
      </c>
      <c r="D354" s="28"/>
      <c r="E354" s="28"/>
      <c r="F354" s="26" t="s">
        <v>127</v>
      </c>
      <c r="G354" s="28"/>
      <c r="H354" s="26" t="s">
        <v>3716</v>
      </c>
      <c r="I354" s="26" t="s">
        <v>3717</v>
      </c>
      <c r="J354" s="26" t="s">
        <v>3714</v>
      </c>
      <c r="K354" s="26" t="s">
        <v>3718</v>
      </c>
      <c r="L354" s="28" t="s">
        <v>3719</v>
      </c>
      <c r="M354" s="28" t="s">
        <v>3700</v>
      </c>
      <c r="N354" s="28" t="s">
        <v>3701</v>
      </c>
      <c r="O354" s="41" t="s">
        <v>738</v>
      </c>
      <c r="P354" s="26" t="s">
        <v>599</v>
      </c>
      <c r="Q354" s="26" t="s">
        <v>3720</v>
      </c>
      <c r="R354" s="28" t="s">
        <v>3721</v>
      </c>
      <c r="S354" s="28" t="s">
        <v>156</v>
      </c>
      <c r="T354" s="28" t="s">
        <v>3722</v>
      </c>
      <c r="U354" s="28" t="s">
        <v>3723</v>
      </c>
      <c r="V354" s="28" t="s">
        <v>158</v>
      </c>
      <c r="W354" s="26" t="s">
        <v>141</v>
      </c>
      <c r="X354" s="26" t="s">
        <v>141</v>
      </c>
      <c r="Y354" s="28">
        <v>2002.0</v>
      </c>
      <c r="Z354" s="28">
        <v>21.0</v>
      </c>
      <c r="AA354" s="26">
        <v>2023.0</v>
      </c>
      <c r="AB354" s="30">
        <v>900.0</v>
      </c>
      <c r="AC354" s="31">
        <v>900.0</v>
      </c>
      <c r="AD354" s="31" t="s">
        <v>127</v>
      </c>
      <c r="AE354" s="31" t="s">
        <v>127</v>
      </c>
      <c r="AF354" s="31">
        <v>750.0</v>
      </c>
      <c r="AG354" s="31">
        <v>750.0</v>
      </c>
      <c r="AH354" s="30" t="s">
        <v>127</v>
      </c>
      <c r="AI354" s="31" t="s">
        <v>127</v>
      </c>
      <c r="AJ354" s="31" t="s">
        <v>141</v>
      </c>
      <c r="AK354" s="31" t="s">
        <v>141</v>
      </c>
      <c r="AL354" s="31" t="s">
        <v>141</v>
      </c>
      <c r="AM354" s="26" t="s">
        <v>140</v>
      </c>
      <c r="AN354" s="28" t="s">
        <v>3724</v>
      </c>
      <c r="AO354" s="26" t="s">
        <v>141</v>
      </c>
      <c r="AP354" s="31" t="s">
        <v>141</v>
      </c>
      <c r="AQ354" s="26" t="s">
        <v>861</v>
      </c>
      <c r="AR354" s="26" t="s">
        <v>127</v>
      </c>
      <c r="AS354" s="26" t="s">
        <v>127</v>
      </c>
      <c r="AT354" s="26" t="s">
        <v>161</v>
      </c>
      <c r="AU354" s="32" t="s">
        <v>263</v>
      </c>
      <c r="AV354" s="26" t="s">
        <v>3725</v>
      </c>
      <c r="AW354" s="28"/>
      <c r="AX354" s="28"/>
      <c r="AY354" s="28"/>
    </row>
    <row r="355" ht="15.75" customHeight="1">
      <c r="A355" s="26" t="s">
        <v>3726</v>
      </c>
      <c r="B355" s="26" t="s">
        <v>3727</v>
      </c>
      <c r="C355" s="26" t="s">
        <v>3715</v>
      </c>
      <c r="D355" s="28"/>
      <c r="E355" s="28"/>
      <c r="F355" s="26" t="s">
        <v>127</v>
      </c>
      <c r="G355" s="28"/>
      <c r="H355" s="26" t="s">
        <v>3716</v>
      </c>
      <c r="I355" s="26" t="s">
        <v>3717</v>
      </c>
      <c r="J355" s="26" t="s">
        <v>3714</v>
      </c>
      <c r="K355" s="26" t="s">
        <v>3718</v>
      </c>
      <c r="L355" s="26" t="s">
        <v>3728</v>
      </c>
      <c r="M355" s="28" t="s">
        <v>3700</v>
      </c>
      <c r="N355" s="28" t="s">
        <v>3701</v>
      </c>
      <c r="O355" s="41" t="s">
        <v>738</v>
      </c>
      <c r="P355" s="26" t="s">
        <v>599</v>
      </c>
      <c r="Q355" s="26" t="s">
        <v>3729</v>
      </c>
      <c r="R355" s="26" t="s">
        <v>3730</v>
      </c>
      <c r="S355" s="28" t="s">
        <v>156</v>
      </c>
      <c r="T355" s="28" t="s">
        <v>3722</v>
      </c>
      <c r="U355" s="28" t="s">
        <v>3723</v>
      </c>
      <c r="V355" s="26" t="s">
        <v>139</v>
      </c>
      <c r="W355" s="34">
        <v>44470.0</v>
      </c>
      <c r="X355" s="34">
        <v>44805.0</v>
      </c>
      <c r="Y355" s="26">
        <v>2023.0</v>
      </c>
      <c r="Z355" s="28">
        <v>0.0</v>
      </c>
      <c r="AA355" s="26" t="s">
        <v>127</v>
      </c>
      <c r="AB355" s="30">
        <v>1250.0</v>
      </c>
      <c r="AC355" s="31">
        <v>1250.0</v>
      </c>
      <c r="AD355" s="31" t="s">
        <v>127</v>
      </c>
      <c r="AE355" s="31" t="s">
        <v>127</v>
      </c>
      <c r="AF355" s="31">
        <v>1130.0</v>
      </c>
      <c r="AG355" s="31">
        <v>1130.0</v>
      </c>
      <c r="AH355" s="31" t="s">
        <v>127</v>
      </c>
      <c r="AI355" s="31" t="s">
        <v>127</v>
      </c>
      <c r="AJ355" s="31" t="s">
        <v>141</v>
      </c>
      <c r="AK355" s="31" t="s">
        <v>141</v>
      </c>
      <c r="AL355" s="31" t="s">
        <v>141</v>
      </c>
      <c r="AM355" s="26" t="s">
        <v>127</v>
      </c>
      <c r="AN355" s="26" t="s">
        <v>127</v>
      </c>
      <c r="AO355" s="26" t="s">
        <v>127</v>
      </c>
      <c r="AP355" s="31" t="s">
        <v>141</v>
      </c>
      <c r="AQ355" s="26" t="s">
        <v>127</v>
      </c>
      <c r="AR355" s="26" t="s">
        <v>127</v>
      </c>
      <c r="AS355" s="26" t="s">
        <v>127</v>
      </c>
      <c r="AT355" s="26" t="s">
        <v>161</v>
      </c>
      <c r="AU355" s="32" t="s">
        <v>263</v>
      </c>
      <c r="AV355" s="26" t="s">
        <v>1040</v>
      </c>
      <c r="AW355" s="28"/>
      <c r="AX355" s="28"/>
      <c r="AY355" s="28"/>
    </row>
    <row r="356" ht="15.75" customHeight="1">
      <c r="A356" s="26" t="s">
        <v>3731</v>
      </c>
      <c r="B356" s="26" t="s">
        <v>3732</v>
      </c>
      <c r="C356" s="26" t="s">
        <v>3733</v>
      </c>
      <c r="D356" s="28"/>
      <c r="E356" s="28"/>
      <c r="F356" s="26" t="s">
        <v>127</v>
      </c>
      <c r="G356" s="28"/>
      <c r="H356" s="26" t="s">
        <v>3734</v>
      </c>
      <c r="I356" s="26" t="s">
        <v>3735</v>
      </c>
      <c r="J356" s="26" t="s">
        <v>3732</v>
      </c>
      <c r="K356" s="26" t="s">
        <v>3736</v>
      </c>
      <c r="L356" s="28" t="s">
        <v>3737</v>
      </c>
      <c r="M356" s="32" t="s">
        <v>3700</v>
      </c>
      <c r="N356" s="32" t="s">
        <v>3701</v>
      </c>
      <c r="O356" s="41" t="s">
        <v>738</v>
      </c>
      <c r="P356" s="26" t="s">
        <v>599</v>
      </c>
      <c r="Q356" s="26" t="s">
        <v>3738</v>
      </c>
      <c r="R356" s="28" t="s">
        <v>3739</v>
      </c>
      <c r="S356" s="28" t="s">
        <v>156</v>
      </c>
      <c r="T356" s="32" t="s">
        <v>3740</v>
      </c>
      <c r="U356" s="32" t="s">
        <v>3741</v>
      </c>
      <c r="V356" s="32" t="s">
        <v>158</v>
      </c>
      <c r="W356" s="26" t="s">
        <v>141</v>
      </c>
      <c r="X356" s="26" t="s">
        <v>141</v>
      </c>
      <c r="Y356" s="28">
        <v>2007.0</v>
      </c>
      <c r="Z356" s="28">
        <v>16.0</v>
      </c>
      <c r="AA356" s="26" t="s">
        <v>127</v>
      </c>
      <c r="AB356" s="30">
        <v>600.0</v>
      </c>
      <c r="AC356" s="30">
        <v>600.0</v>
      </c>
      <c r="AD356" s="31" t="s">
        <v>127</v>
      </c>
      <c r="AE356" s="31" t="s">
        <v>127</v>
      </c>
      <c r="AF356" s="31">
        <v>800.0</v>
      </c>
      <c r="AG356" s="31">
        <v>800.0</v>
      </c>
      <c r="AH356" s="31" t="s">
        <v>127</v>
      </c>
      <c r="AI356" s="31" t="s">
        <v>127</v>
      </c>
      <c r="AJ356" s="31" t="s">
        <v>141</v>
      </c>
      <c r="AK356" s="31" t="s">
        <v>141</v>
      </c>
      <c r="AL356" s="31" t="s">
        <v>141</v>
      </c>
      <c r="AM356" s="26" t="s">
        <v>159</v>
      </c>
      <c r="AN356" s="26" t="s">
        <v>3742</v>
      </c>
      <c r="AO356" s="26" t="s">
        <v>141</v>
      </c>
      <c r="AP356" s="31">
        <v>438.0</v>
      </c>
      <c r="AQ356" s="26" t="s">
        <v>141</v>
      </c>
      <c r="AR356" s="26" t="s">
        <v>141</v>
      </c>
      <c r="AS356" s="26" t="s">
        <v>127</v>
      </c>
      <c r="AT356" s="26" t="s">
        <v>161</v>
      </c>
      <c r="AU356" s="26" t="s">
        <v>263</v>
      </c>
      <c r="AV356" s="26" t="s">
        <v>3743</v>
      </c>
      <c r="AW356" s="28"/>
      <c r="AX356" s="28"/>
      <c r="AY356" s="28"/>
    </row>
    <row r="357" ht="15.75" customHeight="1">
      <c r="A357" s="26" t="s">
        <v>3744</v>
      </c>
      <c r="B357" s="26" t="s">
        <v>3745</v>
      </c>
      <c r="C357" s="26" t="s">
        <v>3746</v>
      </c>
      <c r="D357" s="28"/>
      <c r="E357" s="28"/>
      <c r="F357" s="26" t="s">
        <v>127</v>
      </c>
      <c r="G357" s="28"/>
      <c r="H357" s="26" t="s">
        <v>3747</v>
      </c>
      <c r="I357" s="26" t="s">
        <v>3748</v>
      </c>
      <c r="J357" s="26" t="s">
        <v>3745</v>
      </c>
      <c r="K357" s="26" t="s">
        <v>3749</v>
      </c>
      <c r="L357" s="28" t="s">
        <v>3750</v>
      </c>
      <c r="M357" s="28" t="s">
        <v>3700</v>
      </c>
      <c r="N357" s="28" t="s">
        <v>3701</v>
      </c>
      <c r="O357" s="41" t="s">
        <v>738</v>
      </c>
      <c r="P357" s="26" t="s">
        <v>599</v>
      </c>
      <c r="Q357" s="28" t="s">
        <v>3751</v>
      </c>
      <c r="R357" s="28" t="s">
        <v>3752</v>
      </c>
      <c r="S357" s="28" t="s">
        <v>156</v>
      </c>
      <c r="T357" s="28" t="s">
        <v>3753</v>
      </c>
      <c r="U357" s="28" t="s">
        <v>3754</v>
      </c>
      <c r="V357" s="28" t="s">
        <v>158</v>
      </c>
      <c r="W357" s="26" t="s">
        <v>141</v>
      </c>
      <c r="X357" s="26" t="s">
        <v>141</v>
      </c>
      <c r="Y357" s="28">
        <v>2002.0</v>
      </c>
      <c r="Z357" s="28">
        <v>21.0</v>
      </c>
      <c r="AA357" s="26" t="s">
        <v>127</v>
      </c>
      <c r="AB357" s="30">
        <v>1100.0</v>
      </c>
      <c r="AC357" s="31">
        <v>1100.0</v>
      </c>
      <c r="AD357" s="31" t="s">
        <v>127</v>
      </c>
      <c r="AE357" s="31" t="s">
        <v>127</v>
      </c>
      <c r="AF357" s="31">
        <v>1170.0</v>
      </c>
      <c r="AG357" s="31">
        <v>1170.0</v>
      </c>
      <c r="AH357" s="30" t="s">
        <v>127</v>
      </c>
      <c r="AI357" s="31" t="s">
        <v>127</v>
      </c>
      <c r="AJ357" s="31" t="s">
        <v>141</v>
      </c>
      <c r="AK357" s="31" t="s">
        <v>141</v>
      </c>
      <c r="AL357" s="31" t="s">
        <v>141</v>
      </c>
      <c r="AM357" s="26" t="s">
        <v>140</v>
      </c>
      <c r="AN357" s="28" t="s">
        <v>3755</v>
      </c>
      <c r="AO357" s="26" t="s">
        <v>141</v>
      </c>
      <c r="AP357" s="31">
        <v>2487.0</v>
      </c>
      <c r="AQ357" s="26" t="s">
        <v>327</v>
      </c>
      <c r="AR357" s="26" t="s">
        <v>141</v>
      </c>
      <c r="AS357" s="26" t="s">
        <v>127</v>
      </c>
      <c r="AT357" s="26" t="s">
        <v>161</v>
      </c>
      <c r="AU357" s="32" t="s">
        <v>263</v>
      </c>
      <c r="AV357" s="26" t="s">
        <v>3756</v>
      </c>
      <c r="AW357" s="28"/>
      <c r="AX357" s="28"/>
      <c r="AY357" s="28"/>
    </row>
    <row r="358" ht="15.75" customHeight="1">
      <c r="A358" s="26" t="s">
        <v>3757</v>
      </c>
      <c r="B358" s="26" t="s">
        <v>3758</v>
      </c>
      <c r="C358" s="26" t="s">
        <v>3759</v>
      </c>
      <c r="D358" s="28" t="s">
        <v>3760</v>
      </c>
      <c r="E358" s="28" t="s">
        <v>3761</v>
      </c>
      <c r="F358" s="26" t="s">
        <v>127</v>
      </c>
      <c r="G358" s="28"/>
      <c r="H358" s="26" t="s">
        <v>3762</v>
      </c>
      <c r="I358" s="26" t="s">
        <v>3763</v>
      </c>
      <c r="J358" s="26" t="s">
        <v>3758</v>
      </c>
      <c r="K358" s="26" t="s">
        <v>3764</v>
      </c>
      <c r="L358" s="28" t="s">
        <v>3765</v>
      </c>
      <c r="M358" s="28" t="s">
        <v>3700</v>
      </c>
      <c r="N358" s="28" t="s">
        <v>3701</v>
      </c>
      <c r="O358" s="41" t="s">
        <v>738</v>
      </c>
      <c r="P358" s="26" t="s">
        <v>599</v>
      </c>
      <c r="Q358" s="28" t="s">
        <v>3766</v>
      </c>
      <c r="R358" s="28" t="s">
        <v>3767</v>
      </c>
      <c r="S358" s="28" t="s">
        <v>156</v>
      </c>
      <c r="T358" s="28" t="s">
        <v>3768</v>
      </c>
      <c r="U358" s="28" t="s">
        <v>3769</v>
      </c>
      <c r="V358" s="28" t="s">
        <v>158</v>
      </c>
      <c r="W358" s="26" t="s">
        <v>141</v>
      </c>
      <c r="X358" s="26" t="s">
        <v>141</v>
      </c>
      <c r="Y358" s="28">
        <v>2005.0</v>
      </c>
      <c r="Z358" s="28">
        <v>18.0</v>
      </c>
      <c r="AA358" s="26" t="s">
        <v>127</v>
      </c>
      <c r="AB358" s="30">
        <v>2000.0</v>
      </c>
      <c r="AC358" s="30">
        <v>2000.0</v>
      </c>
      <c r="AD358" s="31" t="s">
        <v>127</v>
      </c>
      <c r="AE358" s="31" t="s">
        <v>127</v>
      </c>
      <c r="AF358" s="31">
        <v>2000.0</v>
      </c>
      <c r="AG358" s="31">
        <v>2000.0</v>
      </c>
      <c r="AH358" s="30" t="s">
        <v>127</v>
      </c>
      <c r="AI358" s="31" t="s">
        <v>127</v>
      </c>
      <c r="AJ358" s="31" t="s">
        <v>141</v>
      </c>
      <c r="AK358" s="31" t="s">
        <v>141</v>
      </c>
      <c r="AL358" s="31" t="s">
        <v>141</v>
      </c>
      <c r="AM358" s="26" t="s">
        <v>140</v>
      </c>
      <c r="AN358" s="28" t="s">
        <v>3770</v>
      </c>
      <c r="AO358" s="26" t="s">
        <v>141</v>
      </c>
      <c r="AP358" s="31">
        <v>2128.0</v>
      </c>
      <c r="AQ358" s="26">
        <v>2021.0</v>
      </c>
      <c r="AR358" s="26" t="s">
        <v>127</v>
      </c>
      <c r="AS358" s="26" t="s">
        <v>127</v>
      </c>
      <c r="AT358" s="26" t="s">
        <v>161</v>
      </c>
      <c r="AU358" s="32" t="s">
        <v>263</v>
      </c>
      <c r="AV358" s="26" t="s">
        <v>1305</v>
      </c>
      <c r="AW358" s="28"/>
      <c r="AX358" s="28"/>
      <c r="AY358" s="28"/>
    </row>
    <row r="359" ht="15.75" customHeight="1">
      <c r="A359" s="26" t="s">
        <v>3771</v>
      </c>
      <c r="B359" s="26" t="s">
        <v>3772</v>
      </c>
      <c r="C359" s="26" t="s">
        <v>3759</v>
      </c>
      <c r="D359" s="28" t="s">
        <v>3760</v>
      </c>
      <c r="E359" s="28" t="s">
        <v>3761</v>
      </c>
      <c r="F359" s="26" t="s">
        <v>127</v>
      </c>
      <c r="G359" s="28"/>
      <c r="H359" s="26" t="s">
        <v>3762</v>
      </c>
      <c r="I359" s="26" t="s">
        <v>3763</v>
      </c>
      <c r="J359" s="26" t="s">
        <v>3758</v>
      </c>
      <c r="K359" s="26" t="s">
        <v>3764</v>
      </c>
      <c r="L359" s="28" t="s">
        <v>3765</v>
      </c>
      <c r="M359" s="28" t="s">
        <v>3700</v>
      </c>
      <c r="N359" s="28" t="s">
        <v>3701</v>
      </c>
      <c r="O359" s="41" t="s">
        <v>738</v>
      </c>
      <c r="P359" s="26" t="s">
        <v>599</v>
      </c>
      <c r="Q359" s="28" t="s">
        <v>3766</v>
      </c>
      <c r="R359" s="28" t="s">
        <v>3767</v>
      </c>
      <c r="S359" s="28" t="s">
        <v>156</v>
      </c>
      <c r="T359" s="28" t="s">
        <v>3768</v>
      </c>
      <c r="U359" s="28" t="s">
        <v>3769</v>
      </c>
      <c r="V359" s="26" t="s">
        <v>189</v>
      </c>
      <c r="W359" s="34">
        <v>43617.0</v>
      </c>
      <c r="X359" s="26" t="s">
        <v>141</v>
      </c>
      <c r="Y359" s="26" t="s">
        <v>141</v>
      </c>
      <c r="Z359" s="28" t="s">
        <v>141</v>
      </c>
      <c r="AA359" s="26" t="s">
        <v>127</v>
      </c>
      <c r="AB359" s="30" t="s">
        <v>127</v>
      </c>
      <c r="AC359" s="31" t="s">
        <v>127</v>
      </c>
      <c r="AD359" s="31" t="s">
        <v>127</v>
      </c>
      <c r="AE359" s="31" t="s">
        <v>127</v>
      </c>
      <c r="AF359" s="31">
        <v>1430.0</v>
      </c>
      <c r="AG359" s="31">
        <v>1430.0</v>
      </c>
      <c r="AH359" s="30" t="s">
        <v>127</v>
      </c>
      <c r="AI359" s="31" t="s">
        <v>127</v>
      </c>
      <c r="AJ359" s="31" t="s">
        <v>141</v>
      </c>
      <c r="AK359" s="31" t="s">
        <v>141</v>
      </c>
      <c r="AL359" s="31" t="s">
        <v>141</v>
      </c>
      <c r="AM359" s="26" t="s">
        <v>127</v>
      </c>
      <c r="AN359" s="26" t="s">
        <v>127</v>
      </c>
      <c r="AO359" s="26" t="s">
        <v>127</v>
      </c>
      <c r="AP359" s="31" t="s">
        <v>141</v>
      </c>
      <c r="AQ359" s="26" t="s">
        <v>127</v>
      </c>
      <c r="AR359" s="26" t="s">
        <v>127</v>
      </c>
      <c r="AS359" s="26" t="s">
        <v>127</v>
      </c>
      <c r="AT359" s="26" t="s">
        <v>974</v>
      </c>
      <c r="AU359" s="26" t="s">
        <v>25</v>
      </c>
      <c r="AV359" s="26" t="s">
        <v>141</v>
      </c>
      <c r="AW359" s="28"/>
      <c r="AX359" s="28"/>
      <c r="AY359" s="28"/>
    </row>
    <row r="360" ht="15.75" customHeight="1">
      <c r="A360" s="26" t="s">
        <v>3773</v>
      </c>
      <c r="B360" s="26" t="s">
        <v>3774</v>
      </c>
      <c r="C360" s="26" t="s">
        <v>3775</v>
      </c>
      <c r="D360" s="26" t="s">
        <v>3776</v>
      </c>
      <c r="E360" s="26" t="s">
        <v>3777</v>
      </c>
      <c r="F360" s="26" t="s">
        <v>127</v>
      </c>
      <c r="G360" s="28"/>
      <c r="H360" s="26" t="s">
        <v>3778</v>
      </c>
      <c r="I360" s="26" t="s">
        <v>3779</v>
      </c>
      <c r="J360" s="26" t="s">
        <v>3774</v>
      </c>
      <c r="K360" s="26" t="s">
        <v>3780</v>
      </c>
      <c r="L360" s="26" t="s">
        <v>3781</v>
      </c>
      <c r="M360" s="26" t="s">
        <v>3700</v>
      </c>
      <c r="N360" s="26" t="s">
        <v>3701</v>
      </c>
      <c r="O360" s="41" t="s">
        <v>738</v>
      </c>
      <c r="P360" s="26" t="s">
        <v>599</v>
      </c>
      <c r="Q360" s="26" t="s">
        <v>3782</v>
      </c>
      <c r="R360" s="26" t="s">
        <v>3783</v>
      </c>
      <c r="S360" s="28" t="s">
        <v>156</v>
      </c>
      <c r="T360" s="26" t="s">
        <v>3784</v>
      </c>
      <c r="U360" s="29" t="s">
        <v>3785</v>
      </c>
      <c r="V360" s="26" t="s">
        <v>189</v>
      </c>
      <c r="W360" s="26">
        <v>2019.0</v>
      </c>
      <c r="X360" s="26" t="s">
        <v>141</v>
      </c>
      <c r="Y360" s="26">
        <v>2023.0</v>
      </c>
      <c r="Z360" s="28">
        <v>0.0</v>
      </c>
      <c r="AA360" s="26" t="s">
        <v>127</v>
      </c>
      <c r="AB360" s="30">
        <v>800.0</v>
      </c>
      <c r="AC360" s="31" t="s">
        <v>127</v>
      </c>
      <c r="AD360" s="31">
        <v>800.0</v>
      </c>
      <c r="AE360" s="31" t="s">
        <v>127</v>
      </c>
      <c r="AF360" s="31" t="s">
        <v>127</v>
      </c>
      <c r="AG360" s="31" t="s">
        <v>127</v>
      </c>
      <c r="AH360" s="31" t="s">
        <v>127</v>
      </c>
      <c r="AI360" s="31" t="s">
        <v>127</v>
      </c>
      <c r="AJ360" s="31" t="s">
        <v>127</v>
      </c>
      <c r="AK360" s="31" t="s">
        <v>127</v>
      </c>
      <c r="AL360" s="31" t="s">
        <v>127</v>
      </c>
      <c r="AM360" s="26" t="s">
        <v>2284</v>
      </c>
      <c r="AN360" s="26" t="s">
        <v>3786</v>
      </c>
      <c r="AO360" s="26" t="s">
        <v>141</v>
      </c>
      <c r="AP360" s="31" t="s">
        <v>141</v>
      </c>
      <c r="AQ360" s="26" t="s">
        <v>127</v>
      </c>
      <c r="AR360" s="26" t="s">
        <v>127</v>
      </c>
      <c r="AS360" s="26" t="s">
        <v>127</v>
      </c>
      <c r="AT360" s="26" t="s">
        <v>142</v>
      </c>
      <c r="AU360" s="26" t="s">
        <v>31</v>
      </c>
      <c r="AV360" s="26" t="s">
        <v>3787</v>
      </c>
      <c r="AW360" s="28"/>
      <c r="AX360" s="28"/>
      <c r="AY360" s="28"/>
    </row>
    <row r="361" ht="15.75" customHeight="1">
      <c r="A361" s="26" t="s">
        <v>3788</v>
      </c>
      <c r="B361" s="26" t="s">
        <v>3789</v>
      </c>
      <c r="C361" s="26" t="s">
        <v>3775</v>
      </c>
      <c r="D361" s="28"/>
      <c r="E361" s="28"/>
      <c r="F361" s="26" t="s">
        <v>127</v>
      </c>
      <c r="G361" s="28"/>
      <c r="H361" s="26" t="s">
        <v>3778</v>
      </c>
      <c r="I361" s="26" t="s">
        <v>3779</v>
      </c>
      <c r="J361" s="26" t="s">
        <v>3774</v>
      </c>
      <c r="K361" s="26" t="s">
        <v>3780</v>
      </c>
      <c r="L361" s="26" t="s">
        <v>3781</v>
      </c>
      <c r="M361" s="26" t="s">
        <v>3700</v>
      </c>
      <c r="N361" s="26" t="s">
        <v>3701</v>
      </c>
      <c r="O361" s="41" t="s">
        <v>738</v>
      </c>
      <c r="P361" s="26" t="s">
        <v>599</v>
      </c>
      <c r="Q361" s="26" t="s">
        <v>3782</v>
      </c>
      <c r="R361" s="26" t="s">
        <v>3783</v>
      </c>
      <c r="S361" s="28" t="s">
        <v>156</v>
      </c>
      <c r="T361" s="26" t="s">
        <v>3784</v>
      </c>
      <c r="U361" s="29" t="s">
        <v>3785</v>
      </c>
      <c r="V361" s="26" t="s">
        <v>189</v>
      </c>
      <c r="W361" s="26">
        <v>2018.0</v>
      </c>
      <c r="X361" s="26" t="s">
        <v>141</v>
      </c>
      <c r="Y361" s="26" t="s">
        <v>141</v>
      </c>
      <c r="Z361" s="28" t="s">
        <v>141</v>
      </c>
      <c r="AA361" s="26" t="s">
        <v>127</v>
      </c>
      <c r="AB361" s="30" t="s">
        <v>127</v>
      </c>
      <c r="AC361" s="31" t="s">
        <v>127</v>
      </c>
      <c r="AD361" s="31" t="s">
        <v>127</v>
      </c>
      <c r="AE361" s="31" t="s">
        <v>127</v>
      </c>
      <c r="AF361" s="31">
        <v>1100.0</v>
      </c>
      <c r="AG361" s="31">
        <v>1100.0</v>
      </c>
      <c r="AH361" s="31" t="s">
        <v>127</v>
      </c>
      <c r="AI361" s="31" t="s">
        <v>127</v>
      </c>
      <c r="AJ361" s="31" t="s">
        <v>127</v>
      </c>
      <c r="AK361" s="31" t="s">
        <v>127</v>
      </c>
      <c r="AL361" s="31" t="s">
        <v>127</v>
      </c>
      <c r="AM361" s="26" t="s">
        <v>127</v>
      </c>
      <c r="AN361" s="26" t="s">
        <v>127</v>
      </c>
      <c r="AO361" s="26" t="s">
        <v>127</v>
      </c>
      <c r="AP361" s="31" t="s">
        <v>141</v>
      </c>
      <c r="AQ361" s="26" t="s">
        <v>127</v>
      </c>
      <c r="AR361" s="26" t="s">
        <v>127</v>
      </c>
      <c r="AS361" s="26" t="s">
        <v>127</v>
      </c>
      <c r="AT361" s="26" t="s">
        <v>142</v>
      </c>
      <c r="AU361" s="26" t="s">
        <v>31</v>
      </c>
      <c r="AV361" s="26"/>
      <c r="AW361" s="28"/>
      <c r="AX361" s="28"/>
      <c r="AY361" s="28"/>
    </row>
    <row r="362" ht="15.75" customHeight="1">
      <c r="A362" s="26" t="s">
        <v>3790</v>
      </c>
      <c r="B362" s="26" t="s">
        <v>3791</v>
      </c>
      <c r="C362" s="26" t="s">
        <v>3792</v>
      </c>
      <c r="D362" s="28"/>
      <c r="E362" s="28"/>
      <c r="F362" s="26" t="s">
        <v>127</v>
      </c>
      <c r="G362" s="28"/>
      <c r="H362" s="26" t="s">
        <v>3793</v>
      </c>
      <c r="I362" s="26" t="s">
        <v>3794</v>
      </c>
      <c r="J362" s="26" t="s">
        <v>3791</v>
      </c>
      <c r="K362" s="26" t="s">
        <v>3795</v>
      </c>
      <c r="L362" s="26" t="s">
        <v>3796</v>
      </c>
      <c r="M362" s="26" t="s">
        <v>3700</v>
      </c>
      <c r="N362" s="26" t="s">
        <v>3701</v>
      </c>
      <c r="O362" s="41" t="s">
        <v>738</v>
      </c>
      <c r="P362" s="26" t="s">
        <v>599</v>
      </c>
      <c r="Q362" s="26" t="s">
        <v>3797</v>
      </c>
      <c r="R362" s="26" t="s">
        <v>3798</v>
      </c>
      <c r="S362" s="26" t="s">
        <v>137</v>
      </c>
      <c r="T362" s="26" t="s">
        <v>3799</v>
      </c>
      <c r="U362" s="26" t="s">
        <v>3800</v>
      </c>
      <c r="V362" s="26" t="s">
        <v>189</v>
      </c>
      <c r="W362" s="34">
        <v>44652.0</v>
      </c>
      <c r="X362" s="26" t="s">
        <v>141</v>
      </c>
      <c r="Y362" s="26">
        <v>2023.0</v>
      </c>
      <c r="Z362" s="28">
        <v>0.0</v>
      </c>
      <c r="AA362" s="26" t="s">
        <v>127</v>
      </c>
      <c r="AB362" s="30">
        <v>575.0</v>
      </c>
      <c r="AC362" s="31" t="s">
        <v>127</v>
      </c>
      <c r="AD362" s="31">
        <v>575.0</v>
      </c>
      <c r="AE362" s="31" t="s">
        <v>127</v>
      </c>
      <c r="AF362" s="31" t="s">
        <v>127</v>
      </c>
      <c r="AG362" s="31" t="s">
        <v>127</v>
      </c>
      <c r="AH362" s="31" t="s">
        <v>127</v>
      </c>
      <c r="AI362" s="31" t="s">
        <v>127</v>
      </c>
      <c r="AJ362" s="31" t="s">
        <v>127</v>
      </c>
      <c r="AK362" s="31" t="s">
        <v>127</v>
      </c>
      <c r="AL362" s="31" t="s">
        <v>127</v>
      </c>
      <c r="AM362" s="26" t="s">
        <v>141</v>
      </c>
      <c r="AN362" s="26" t="s">
        <v>141</v>
      </c>
      <c r="AO362" s="26" t="s">
        <v>141</v>
      </c>
      <c r="AP362" s="31" t="s">
        <v>141</v>
      </c>
      <c r="AQ362" s="26" t="s">
        <v>127</v>
      </c>
      <c r="AR362" s="26" t="s">
        <v>127</v>
      </c>
      <c r="AS362" s="26" t="s">
        <v>127</v>
      </c>
      <c r="AT362" s="32" t="s">
        <v>142</v>
      </c>
      <c r="AU362" s="32" t="s">
        <v>31</v>
      </c>
      <c r="AV362" s="31" t="s">
        <v>3209</v>
      </c>
      <c r="AW362" s="28"/>
      <c r="AX362" s="28"/>
      <c r="AY362" s="28"/>
    </row>
    <row r="363" ht="15.75" customHeight="1">
      <c r="A363" s="26" t="s">
        <v>3801</v>
      </c>
      <c r="B363" s="26" t="s">
        <v>3802</v>
      </c>
      <c r="C363" s="26" t="s">
        <v>3803</v>
      </c>
      <c r="D363" s="28"/>
      <c r="E363" s="28"/>
      <c r="F363" s="26" t="s">
        <v>127</v>
      </c>
      <c r="G363" s="43"/>
      <c r="H363" s="26" t="s">
        <v>3804</v>
      </c>
      <c r="I363" s="26" t="s">
        <v>3805</v>
      </c>
      <c r="J363" s="26" t="s">
        <v>3802</v>
      </c>
      <c r="K363" s="26" t="s">
        <v>3806</v>
      </c>
      <c r="L363" s="28" t="s">
        <v>3807</v>
      </c>
      <c r="M363" s="28" t="s">
        <v>3808</v>
      </c>
      <c r="N363" s="28" t="s">
        <v>3701</v>
      </c>
      <c r="O363" s="41" t="s">
        <v>738</v>
      </c>
      <c r="P363" s="26" t="s">
        <v>599</v>
      </c>
      <c r="Q363" s="26" t="s">
        <v>3809</v>
      </c>
      <c r="R363" s="28" t="s">
        <v>3810</v>
      </c>
      <c r="S363" s="28" t="s">
        <v>156</v>
      </c>
      <c r="T363" s="28" t="s">
        <v>3811</v>
      </c>
      <c r="U363" s="28" t="s">
        <v>3812</v>
      </c>
      <c r="V363" s="28" t="s">
        <v>158</v>
      </c>
      <c r="W363" s="26" t="s">
        <v>141</v>
      </c>
      <c r="X363" s="26" t="s">
        <v>141</v>
      </c>
      <c r="Y363" s="28">
        <v>2002.0</v>
      </c>
      <c r="Z363" s="28">
        <v>21.0</v>
      </c>
      <c r="AA363" s="26" t="s">
        <v>127</v>
      </c>
      <c r="AB363" s="30">
        <v>2450.0</v>
      </c>
      <c r="AC363" s="31">
        <v>2450.0</v>
      </c>
      <c r="AD363" s="31" t="s">
        <v>127</v>
      </c>
      <c r="AE363" s="31" t="s">
        <v>127</v>
      </c>
      <c r="AF363" s="31">
        <v>3000.0</v>
      </c>
      <c r="AG363" s="31">
        <v>3000.0</v>
      </c>
      <c r="AH363" s="30" t="s">
        <v>127</v>
      </c>
      <c r="AI363" s="31" t="s">
        <v>127</v>
      </c>
      <c r="AJ363" s="31" t="s">
        <v>141</v>
      </c>
      <c r="AK363" s="31" t="s">
        <v>141</v>
      </c>
      <c r="AL363" s="31" t="s">
        <v>141</v>
      </c>
      <c r="AM363" s="26" t="s">
        <v>159</v>
      </c>
      <c r="AN363" s="28" t="s">
        <v>3813</v>
      </c>
      <c r="AO363" s="26" t="s">
        <v>141</v>
      </c>
      <c r="AP363" s="31">
        <v>4474.0</v>
      </c>
      <c r="AQ363" s="26" t="s">
        <v>127</v>
      </c>
      <c r="AR363" s="26" t="s">
        <v>127</v>
      </c>
      <c r="AS363" s="26" t="s">
        <v>127</v>
      </c>
      <c r="AT363" s="26" t="s">
        <v>161</v>
      </c>
      <c r="AU363" s="32" t="s">
        <v>263</v>
      </c>
      <c r="AV363" s="26" t="s">
        <v>3814</v>
      </c>
      <c r="AW363" s="28"/>
      <c r="AX363" s="28"/>
      <c r="AY363" s="28"/>
    </row>
    <row r="364" ht="15.75" customHeight="1">
      <c r="A364" s="26" t="s">
        <v>3815</v>
      </c>
      <c r="B364" s="26" t="s">
        <v>3816</v>
      </c>
      <c r="C364" s="28" t="s">
        <v>3817</v>
      </c>
      <c r="D364" s="28"/>
      <c r="E364" s="28"/>
      <c r="F364" s="26" t="s">
        <v>127</v>
      </c>
      <c r="G364" s="28"/>
      <c r="H364" s="26" t="s">
        <v>3818</v>
      </c>
      <c r="I364" s="26" t="s">
        <v>3819</v>
      </c>
      <c r="J364" s="26" t="s">
        <v>3820</v>
      </c>
      <c r="K364" s="26" t="s">
        <v>3821</v>
      </c>
      <c r="L364" s="28" t="s">
        <v>3822</v>
      </c>
      <c r="M364" s="32" t="s">
        <v>3808</v>
      </c>
      <c r="N364" s="32" t="s">
        <v>3701</v>
      </c>
      <c r="O364" s="41" t="s">
        <v>738</v>
      </c>
      <c r="P364" s="26" t="s">
        <v>599</v>
      </c>
      <c r="Q364" s="28" t="s">
        <v>3823</v>
      </c>
      <c r="R364" s="26" t="s">
        <v>3824</v>
      </c>
      <c r="S364" s="28" t="s">
        <v>156</v>
      </c>
      <c r="T364" s="32" t="s">
        <v>3825</v>
      </c>
      <c r="U364" s="32" t="s">
        <v>3826</v>
      </c>
      <c r="V364" s="26" t="s">
        <v>158</v>
      </c>
      <c r="W364" s="26" t="s">
        <v>141</v>
      </c>
      <c r="X364" s="34">
        <v>43983.0</v>
      </c>
      <c r="Y364" s="26">
        <v>2022.0</v>
      </c>
      <c r="Z364" s="28">
        <v>1.0</v>
      </c>
      <c r="AA364" s="26" t="s">
        <v>127</v>
      </c>
      <c r="AB364" s="30" t="s">
        <v>127</v>
      </c>
      <c r="AC364" s="31" t="s">
        <v>127</v>
      </c>
      <c r="AD364" s="31" t="s">
        <v>127</v>
      </c>
      <c r="AE364" s="31" t="s">
        <v>127</v>
      </c>
      <c r="AF364" s="31">
        <v>2740.0</v>
      </c>
      <c r="AG364" s="30">
        <v>2740.0</v>
      </c>
      <c r="AH364" s="31" t="s">
        <v>127</v>
      </c>
      <c r="AI364" s="31" t="s">
        <v>127</v>
      </c>
      <c r="AJ364" s="31" t="s">
        <v>468</v>
      </c>
      <c r="AK364" s="31" t="s">
        <v>468</v>
      </c>
      <c r="AL364" s="31" t="s">
        <v>141</v>
      </c>
      <c r="AM364" s="26" t="s">
        <v>141</v>
      </c>
      <c r="AN364" s="26" t="s">
        <v>141</v>
      </c>
      <c r="AO364" s="26" t="s">
        <v>141</v>
      </c>
      <c r="AP364" s="31" t="s">
        <v>141</v>
      </c>
      <c r="AQ364" s="26" t="s">
        <v>127</v>
      </c>
      <c r="AR364" s="26" t="s">
        <v>127</v>
      </c>
      <c r="AS364" s="26" t="s">
        <v>127</v>
      </c>
      <c r="AT364" s="26" t="s">
        <v>974</v>
      </c>
      <c r="AU364" s="26" t="s">
        <v>25</v>
      </c>
      <c r="AV364" s="26" t="s">
        <v>141</v>
      </c>
      <c r="AW364" s="28"/>
      <c r="AX364" s="28"/>
      <c r="AY364" s="28"/>
    </row>
    <row r="365" ht="15.75" customHeight="1">
      <c r="A365" s="26" t="s">
        <v>3827</v>
      </c>
      <c r="B365" s="26" t="s">
        <v>3828</v>
      </c>
      <c r="C365" s="28" t="s">
        <v>3817</v>
      </c>
      <c r="D365" s="28"/>
      <c r="E365" s="28"/>
      <c r="F365" s="26" t="s">
        <v>127</v>
      </c>
      <c r="G365" s="28"/>
      <c r="H365" s="26" t="s">
        <v>3818</v>
      </c>
      <c r="I365" s="26" t="s">
        <v>3819</v>
      </c>
      <c r="J365" s="26" t="s">
        <v>3820</v>
      </c>
      <c r="K365" s="26" t="s">
        <v>3821</v>
      </c>
      <c r="L365" s="28" t="s">
        <v>3822</v>
      </c>
      <c r="M365" s="32" t="s">
        <v>3808</v>
      </c>
      <c r="N365" s="32" t="s">
        <v>3701</v>
      </c>
      <c r="O365" s="41" t="s">
        <v>738</v>
      </c>
      <c r="P365" s="26" t="s">
        <v>599</v>
      </c>
      <c r="Q365" s="28" t="s">
        <v>3823</v>
      </c>
      <c r="R365" s="26" t="s">
        <v>3824</v>
      </c>
      <c r="S365" s="28" t="s">
        <v>156</v>
      </c>
      <c r="T365" s="32" t="s">
        <v>3825</v>
      </c>
      <c r="U365" s="32" t="s">
        <v>3826</v>
      </c>
      <c r="V365" s="32" t="s">
        <v>139</v>
      </c>
      <c r="W365" s="26" t="s">
        <v>141</v>
      </c>
      <c r="X365" s="34">
        <v>43983.0</v>
      </c>
      <c r="Y365" s="26" t="s">
        <v>141</v>
      </c>
      <c r="Z365" s="28" t="s">
        <v>141</v>
      </c>
      <c r="AA365" s="26" t="s">
        <v>127</v>
      </c>
      <c r="AB365" s="30">
        <v>2700.0</v>
      </c>
      <c r="AC365" s="30">
        <v>2700.0</v>
      </c>
      <c r="AD365" s="31" t="s">
        <v>127</v>
      </c>
      <c r="AE365" s="31" t="s">
        <v>127</v>
      </c>
      <c r="AF365" s="31" t="s">
        <v>127</v>
      </c>
      <c r="AG365" s="31" t="s">
        <v>127</v>
      </c>
      <c r="AH365" s="31" t="s">
        <v>127</v>
      </c>
      <c r="AI365" s="31" t="s">
        <v>127</v>
      </c>
      <c r="AJ365" s="31" t="s">
        <v>127</v>
      </c>
      <c r="AK365" s="31" t="s">
        <v>127</v>
      </c>
      <c r="AL365" s="31" t="s">
        <v>127</v>
      </c>
      <c r="AM365" s="26" t="s">
        <v>141</v>
      </c>
      <c r="AN365" s="26" t="s">
        <v>141</v>
      </c>
      <c r="AO365" s="26" t="s">
        <v>141</v>
      </c>
      <c r="AP365" s="31" t="s">
        <v>141</v>
      </c>
      <c r="AQ365" s="26" t="s">
        <v>127</v>
      </c>
      <c r="AR365" s="26" t="s">
        <v>127</v>
      </c>
      <c r="AS365" s="26" t="s">
        <v>127</v>
      </c>
      <c r="AT365" s="26" t="s">
        <v>824</v>
      </c>
      <c r="AU365" s="26" t="s">
        <v>27</v>
      </c>
      <c r="AV365" s="26" t="s">
        <v>3829</v>
      </c>
      <c r="AW365" s="28"/>
      <c r="AX365" s="28"/>
      <c r="AY365" s="28"/>
    </row>
    <row r="366" ht="15.75" customHeight="1">
      <c r="A366" s="26" t="s">
        <v>3830</v>
      </c>
      <c r="B366" s="26" t="s">
        <v>3831</v>
      </c>
      <c r="C366" s="26" t="s">
        <v>3832</v>
      </c>
      <c r="D366" s="28"/>
      <c r="E366" s="28"/>
      <c r="F366" s="26" t="s">
        <v>127</v>
      </c>
      <c r="G366" s="28"/>
      <c r="H366" s="26" t="s">
        <v>3833</v>
      </c>
      <c r="I366" s="26" t="s">
        <v>3834</v>
      </c>
      <c r="J366" s="26" t="s">
        <v>3831</v>
      </c>
      <c r="K366" s="26" t="s">
        <v>3835</v>
      </c>
      <c r="L366" s="28" t="s">
        <v>3836</v>
      </c>
      <c r="M366" s="28" t="s">
        <v>3837</v>
      </c>
      <c r="N366" s="28" t="s">
        <v>3701</v>
      </c>
      <c r="O366" s="41" t="s">
        <v>738</v>
      </c>
      <c r="P366" s="26" t="s">
        <v>599</v>
      </c>
      <c r="Q366" s="28" t="s">
        <v>3838</v>
      </c>
      <c r="R366" s="28" t="s">
        <v>3839</v>
      </c>
      <c r="S366" s="28" t="s">
        <v>156</v>
      </c>
      <c r="T366" s="28" t="s">
        <v>3840</v>
      </c>
      <c r="U366" s="28" t="s">
        <v>3841</v>
      </c>
      <c r="V366" s="28" t="s">
        <v>158</v>
      </c>
      <c r="W366" s="26" t="s">
        <v>141</v>
      </c>
      <c r="X366" s="26" t="s">
        <v>141</v>
      </c>
      <c r="Y366" s="28">
        <v>2011.0</v>
      </c>
      <c r="Z366" s="28">
        <v>12.0</v>
      </c>
      <c r="AA366" s="26" t="s">
        <v>127</v>
      </c>
      <c r="AB366" s="30">
        <v>1095.0</v>
      </c>
      <c r="AC366" s="30">
        <f>3000*365/1000</f>
        <v>1095</v>
      </c>
      <c r="AD366" s="31" t="s">
        <v>127</v>
      </c>
      <c r="AE366" s="31" t="s">
        <v>127</v>
      </c>
      <c r="AF366" s="31">
        <v>1080.0</v>
      </c>
      <c r="AG366" s="31">
        <v>1080.0</v>
      </c>
      <c r="AH366" s="30" t="s">
        <v>127</v>
      </c>
      <c r="AI366" s="31" t="s">
        <v>127</v>
      </c>
      <c r="AJ366" s="31" t="s">
        <v>141</v>
      </c>
      <c r="AK366" s="31" t="s">
        <v>141</v>
      </c>
      <c r="AL366" s="31" t="s">
        <v>141</v>
      </c>
      <c r="AM366" s="26" t="s">
        <v>140</v>
      </c>
      <c r="AN366" s="28" t="s">
        <v>3842</v>
      </c>
      <c r="AO366" s="26" t="s">
        <v>141</v>
      </c>
      <c r="AP366" s="31">
        <v>1260.0</v>
      </c>
      <c r="AQ366" s="26" t="s">
        <v>141</v>
      </c>
      <c r="AR366" s="26" t="s">
        <v>141</v>
      </c>
      <c r="AS366" s="26" t="s">
        <v>127</v>
      </c>
      <c r="AT366" s="26" t="s">
        <v>161</v>
      </c>
      <c r="AU366" s="32" t="s">
        <v>263</v>
      </c>
      <c r="AV366" s="26" t="s">
        <v>862</v>
      </c>
      <c r="AW366" s="28"/>
      <c r="AX366" s="28"/>
      <c r="AY366" s="28"/>
    </row>
    <row r="367" ht="15.75" customHeight="1">
      <c r="A367" s="26" t="s">
        <v>3843</v>
      </c>
      <c r="B367" s="26" t="s">
        <v>3844</v>
      </c>
      <c r="C367" s="26" t="s">
        <v>3845</v>
      </c>
      <c r="D367" s="28" t="s">
        <v>3846</v>
      </c>
      <c r="E367" s="28" t="s">
        <v>3847</v>
      </c>
      <c r="F367" s="26" t="s">
        <v>127</v>
      </c>
      <c r="G367" s="28"/>
      <c r="H367" s="26" t="s">
        <v>3848</v>
      </c>
      <c r="I367" s="26" t="s">
        <v>3849</v>
      </c>
      <c r="J367" s="26" t="s">
        <v>3844</v>
      </c>
      <c r="K367" s="26">
        <v>4.29834553E9</v>
      </c>
      <c r="L367" s="28" t="s">
        <v>3850</v>
      </c>
      <c r="M367" s="26" t="s">
        <v>3851</v>
      </c>
      <c r="N367" s="26" t="s">
        <v>3701</v>
      </c>
      <c r="O367" s="41" t="s">
        <v>738</v>
      </c>
      <c r="P367" s="26" t="s">
        <v>599</v>
      </c>
      <c r="Q367" s="26" t="s">
        <v>3852</v>
      </c>
      <c r="R367" s="26" t="s">
        <v>3853</v>
      </c>
      <c r="S367" s="28" t="s">
        <v>156</v>
      </c>
      <c r="T367" s="26" t="s">
        <v>3854</v>
      </c>
      <c r="U367" s="29" t="s">
        <v>3855</v>
      </c>
      <c r="V367" s="32" t="s">
        <v>158</v>
      </c>
      <c r="W367" s="26" t="s">
        <v>141</v>
      </c>
      <c r="X367" s="26" t="s">
        <v>141</v>
      </c>
      <c r="Y367" s="26">
        <v>2011.0</v>
      </c>
      <c r="Z367" s="28">
        <v>12.0</v>
      </c>
      <c r="AA367" s="26" t="s">
        <v>127</v>
      </c>
      <c r="AB367" s="30">
        <v>2000.0</v>
      </c>
      <c r="AC367" s="31">
        <v>2000.0</v>
      </c>
      <c r="AD367" s="31" t="s">
        <v>127</v>
      </c>
      <c r="AE367" s="31" t="s">
        <v>127</v>
      </c>
      <c r="AF367" s="31">
        <v>2000.0</v>
      </c>
      <c r="AG367" s="31">
        <v>2000.0</v>
      </c>
      <c r="AH367" s="30" t="s">
        <v>127</v>
      </c>
      <c r="AI367" s="31" t="s">
        <v>127</v>
      </c>
      <c r="AJ367" s="31" t="s">
        <v>141</v>
      </c>
      <c r="AK367" s="31" t="s">
        <v>141</v>
      </c>
      <c r="AL367" s="31" t="s">
        <v>141</v>
      </c>
      <c r="AM367" s="26" t="s">
        <v>141</v>
      </c>
      <c r="AN367" s="26" t="s">
        <v>141</v>
      </c>
      <c r="AO367" s="26" t="s">
        <v>141</v>
      </c>
      <c r="AP367" s="31">
        <v>2647.0</v>
      </c>
      <c r="AQ367" s="26" t="s">
        <v>141</v>
      </c>
      <c r="AR367" s="26" t="s">
        <v>141</v>
      </c>
      <c r="AS367" s="26" t="s">
        <v>127</v>
      </c>
      <c r="AT367" s="26" t="s">
        <v>161</v>
      </c>
      <c r="AU367" s="26" t="s">
        <v>263</v>
      </c>
      <c r="AV367" s="26" t="s">
        <v>2032</v>
      </c>
      <c r="AW367" s="28"/>
      <c r="AX367" s="28"/>
      <c r="AY367" s="28"/>
    </row>
    <row r="368" ht="15.75" customHeight="1">
      <c r="A368" s="26" t="s">
        <v>3856</v>
      </c>
      <c r="B368" s="26" t="s">
        <v>3857</v>
      </c>
      <c r="C368" s="26" t="s">
        <v>3858</v>
      </c>
      <c r="D368" s="28"/>
      <c r="E368" s="28"/>
      <c r="F368" s="26" t="s">
        <v>127</v>
      </c>
      <c r="G368" s="28"/>
      <c r="H368" s="26" t="s">
        <v>1447</v>
      </c>
      <c r="I368" s="26" t="s">
        <v>1448</v>
      </c>
      <c r="J368" s="26" t="s">
        <v>3857</v>
      </c>
      <c r="K368" s="26" t="s">
        <v>3859</v>
      </c>
      <c r="L368" s="26" t="s">
        <v>3860</v>
      </c>
      <c r="M368" s="26" t="s">
        <v>3861</v>
      </c>
      <c r="N368" s="26" t="s">
        <v>3701</v>
      </c>
      <c r="O368" s="41" t="s">
        <v>738</v>
      </c>
      <c r="P368" s="26" t="s">
        <v>599</v>
      </c>
      <c r="Q368" s="26" t="s">
        <v>3862</v>
      </c>
      <c r="R368" s="26" t="s">
        <v>3863</v>
      </c>
      <c r="S368" s="28" t="s">
        <v>156</v>
      </c>
      <c r="T368" s="26" t="s">
        <v>3864</v>
      </c>
      <c r="U368" s="29" t="s">
        <v>3865</v>
      </c>
      <c r="V368" s="26" t="s">
        <v>158</v>
      </c>
      <c r="W368" s="26" t="s">
        <v>141</v>
      </c>
      <c r="X368" s="26" t="s">
        <v>141</v>
      </c>
      <c r="Y368" s="26">
        <v>1999.0</v>
      </c>
      <c r="Z368" s="28">
        <v>24.0</v>
      </c>
      <c r="AA368" s="26" t="s">
        <v>127</v>
      </c>
      <c r="AB368" s="30">
        <v>1050.0</v>
      </c>
      <c r="AC368" s="31">
        <v>1050.0</v>
      </c>
      <c r="AD368" s="31" t="s">
        <v>127</v>
      </c>
      <c r="AE368" s="31" t="s">
        <v>127</v>
      </c>
      <c r="AF368" s="31">
        <v>1300.0</v>
      </c>
      <c r="AG368" s="31">
        <v>1300.0</v>
      </c>
      <c r="AH368" s="31" t="s">
        <v>127</v>
      </c>
      <c r="AI368" s="31" t="s">
        <v>127</v>
      </c>
      <c r="AJ368" s="31" t="s">
        <v>127</v>
      </c>
      <c r="AK368" s="31" t="s">
        <v>127</v>
      </c>
      <c r="AL368" s="31" t="s">
        <v>127</v>
      </c>
      <c r="AM368" s="26" t="s">
        <v>140</v>
      </c>
      <c r="AN368" s="26" t="s">
        <v>3866</v>
      </c>
      <c r="AO368" s="26" t="s">
        <v>246</v>
      </c>
      <c r="AP368" s="31">
        <v>2229.0</v>
      </c>
      <c r="AQ368" s="26" t="s">
        <v>141</v>
      </c>
      <c r="AR368" s="26" t="s">
        <v>141</v>
      </c>
      <c r="AS368" s="26" t="s">
        <v>127</v>
      </c>
      <c r="AT368" s="26" t="s">
        <v>161</v>
      </c>
      <c r="AU368" s="26" t="s">
        <v>263</v>
      </c>
      <c r="AV368" s="26" t="s">
        <v>3867</v>
      </c>
      <c r="AW368" s="28"/>
      <c r="AX368" s="28"/>
      <c r="AY368" s="28"/>
    </row>
    <row r="369" ht="15.75" customHeight="1">
      <c r="A369" s="26" t="s">
        <v>3868</v>
      </c>
      <c r="B369" s="26" t="s">
        <v>3869</v>
      </c>
      <c r="C369" s="26" t="s">
        <v>3870</v>
      </c>
      <c r="D369" s="28"/>
      <c r="E369" s="28"/>
      <c r="F369" s="26" t="s">
        <v>127</v>
      </c>
      <c r="G369" s="28"/>
      <c r="H369" s="26" t="s">
        <v>1447</v>
      </c>
      <c r="I369" s="26" t="s">
        <v>1448</v>
      </c>
      <c r="J369" s="26" t="s">
        <v>3857</v>
      </c>
      <c r="K369" s="26" t="s">
        <v>3859</v>
      </c>
      <c r="L369" s="26" t="s">
        <v>3860</v>
      </c>
      <c r="M369" s="26" t="s">
        <v>3861</v>
      </c>
      <c r="N369" s="26" t="s">
        <v>3701</v>
      </c>
      <c r="O369" s="41" t="s">
        <v>738</v>
      </c>
      <c r="P369" s="26" t="s">
        <v>599</v>
      </c>
      <c r="Q369" s="26" t="s">
        <v>3862</v>
      </c>
      <c r="R369" s="26" t="s">
        <v>3871</v>
      </c>
      <c r="S369" s="28" t="s">
        <v>156</v>
      </c>
      <c r="T369" s="26" t="s">
        <v>3864</v>
      </c>
      <c r="U369" s="29" t="s">
        <v>3865</v>
      </c>
      <c r="V369" s="26" t="s">
        <v>158</v>
      </c>
      <c r="W369" s="26" t="s">
        <v>141</v>
      </c>
      <c r="X369" s="26" t="s">
        <v>141</v>
      </c>
      <c r="Y369" s="26">
        <v>2022.0</v>
      </c>
      <c r="Z369" s="28">
        <v>1.0</v>
      </c>
      <c r="AA369" s="26" t="s">
        <v>127</v>
      </c>
      <c r="AB369" s="30">
        <v>1350.0</v>
      </c>
      <c r="AC369" s="31">
        <v>1350.0</v>
      </c>
      <c r="AD369" s="31" t="s">
        <v>127</v>
      </c>
      <c r="AE369" s="31" t="s">
        <v>127</v>
      </c>
      <c r="AF369" s="31" t="s">
        <v>127</v>
      </c>
      <c r="AG369" s="31" t="s">
        <v>127</v>
      </c>
      <c r="AH369" s="31" t="s">
        <v>127</v>
      </c>
      <c r="AI369" s="31" t="s">
        <v>127</v>
      </c>
      <c r="AJ369" s="31" t="s">
        <v>127</v>
      </c>
      <c r="AK369" s="31" t="s">
        <v>127</v>
      </c>
      <c r="AL369" s="31" t="s">
        <v>127</v>
      </c>
      <c r="AM369" s="26" t="s">
        <v>127</v>
      </c>
      <c r="AN369" s="26" t="s">
        <v>127</v>
      </c>
      <c r="AO369" s="26" t="s">
        <v>127</v>
      </c>
      <c r="AP369" s="31" t="s">
        <v>141</v>
      </c>
      <c r="AQ369" s="26" t="s">
        <v>127</v>
      </c>
      <c r="AR369" s="26" t="s">
        <v>127</v>
      </c>
      <c r="AS369" s="26" t="s">
        <v>127</v>
      </c>
      <c r="AT369" s="26" t="s">
        <v>824</v>
      </c>
      <c r="AU369" s="26" t="s">
        <v>27</v>
      </c>
      <c r="AV369" s="26" t="s">
        <v>1048</v>
      </c>
      <c r="AW369" s="28"/>
      <c r="AX369" s="28"/>
      <c r="AY369" s="28"/>
    </row>
    <row r="370" ht="15.75" customHeight="1">
      <c r="A370" s="26" t="s">
        <v>3872</v>
      </c>
      <c r="B370" s="26" t="s">
        <v>3873</v>
      </c>
      <c r="C370" s="26" t="s">
        <v>3870</v>
      </c>
      <c r="D370" s="28"/>
      <c r="E370" s="28"/>
      <c r="F370" s="26" t="s">
        <v>127</v>
      </c>
      <c r="G370" s="28"/>
      <c r="H370" s="26" t="s">
        <v>1447</v>
      </c>
      <c r="I370" s="26" t="s">
        <v>1448</v>
      </c>
      <c r="J370" s="26" t="s">
        <v>3857</v>
      </c>
      <c r="K370" s="26" t="s">
        <v>3859</v>
      </c>
      <c r="L370" s="26" t="s">
        <v>3860</v>
      </c>
      <c r="M370" s="26" t="s">
        <v>3861</v>
      </c>
      <c r="N370" s="26" t="s">
        <v>3701</v>
      </c>
      <c r="O370" s="41" t="s">
        <v>738</v>
      </c>
      <c r="P370" s="26" t="s">
        <v>599</v>
      </c>
      <c r="Q370" s="26" t="s">
        <v>3862</v>
      </c>
      <c r="R370" s="26" t="s">
        <v>3871</v>
      </c>
      <c r="S370" s="28" t="s">
        <v>156</v>
      </c>
      <c r="T370" s="26" t="s">
        <v>3864</v>
      </c>
      <c r="U370" s="29" t="s">
        <v>3865</v>
      </c>
      <c r="V370" s="26" t="s">
        <v>139</v>
      </c>
      <c r="W370" s="34">
        <v>44652.0</v>
      </c>
      <c r="X370" s="26" t="s">
        <v>141</v>
      </c>
      <c r="Y370" s="26">
        <v>2023.0</v>
      </c>
      <c r="Z370" s="28">
        <v>0.0</v>
      </c>
      <c r="AA370" s="26" t="s">
        <v>127</v>
      </c>
      <c r="AB370" s="30" t="s">
        <v>127</v>
      </c>
      <c r="AC370" s="31" t="s">
        <v>127</v>
      </c>
      <c r="AD370" s="31" t="s">
        <v>127</v>
      </c>
      <c r="AE370" s="31" t="s">
        <v>127</v>
      </c>
      <c r="AF370" s="31">
        <v>1130.0</v>
      </c>
      <c r="AG370" s="31">
        <v>1130.0</v>
      </c>
      <c r="AH370" s="31" t="s">
        <v>127</v>
      </c>
      <c r="AI370" s="31" t="s">
        <v>127</v>
      </c>
      <c r="AJ370" s="31" t="s">
        <v>127</v>
      </c>
      <c r="AK370" s="31" t="s">
        <v>127</v>
      </c>
      <c r="AL370" s="31" t="s">
        <v>127</v>
      </c>
      <c r="AM370" s="26" t="s">
        <v>127</v>
      </c>
      <c r="AN370" s="26" t="s">
        <v>127</v>
      </c>
      <c r="AO370" s="26" t="s">
        <v>127</v>
      </c>
      <c r="AP370" s="31" t="s">
        <v>141</v>
      </c>
      <c r="AQ370" s="26" t="s">
        <v>127</v>
      </c>
      <c r="AR370" s="26" t="s">
        <v>127</v>
      </c>
      <c r="AS370" s="26" t="s">
        <v>127</v>
      </c>
      <c r="AT370" s="26" t="s">
        <v>974</v>
      </c>
      <c r="AU370" s="26" t="s">
        <v>25</v>
      </c>
      <c r="AV370" s="26" t="s">
        <v>141</v>
      </c>
      <c r="AW370" s="28"/>
      <c r="AX370" s="28"/>
      <c r="AY370" s="28"/>
    </row>
    <row r="371" ht="15.75" customHeight="1">
      <c r="A371" s="26" t="s">
        <v>3874</v>
      </c>
      <c r="B371" s="26" t="s">
        <v>3875</v>
      </c>
      <c r="C371" s="28" t="s">
        <v>3876</v>
      </c>
      <c r="D371" s="28" t="s">
        <v>3877</v>
      </c>
      <c r="E371" s="28" t="s">
        <v>3878</v>
      </c>
      <c r="F371" s="26" t="s">
        <v>127</v>
      </c>
      <c r="G371" s="28"/>
      <c r="H371" s="26" t="s">
        <v>3879</v>
      </c>
      <c r="I371" s="26" t="s">
        <v>3880</v>
      </c>
      <c r="J371" s="26" t="s">
        <v>3875</v>
      </c>
      <c r="K371" s="54">
        <v>5.042952736E9</v>
      </c>
      <c r="L371" s="28" t="s">
        <v>3881</v>
      </c>
      <c r="M371" s="28" t="s">
        <v>3882</v>
      </c>
      <c r="N371" s="28" t="s">
        <v>3883</v>
      </c>
      <c r="O371" s="41" t="s">
        <v>738</v>
      </c>
      <c r="P371" s="26" t="s">
        <v>599</v>
      </c>
      <c r="Q371" s="28" t="s">
        <v>3884</v>
      </c>
      <c r="R371" s="28" t="s">
        <v>3885</v>
      </c>
      <c r="S371" s="28" t="s">
        <v>156</v>
      </c>
      <c r="T371" s="28" t="s">
        <v>3886</v>
      </c>
      <c r="U371" s="28" t="s">
        <v>3887</v>
      </c>
      <c r="V371" s="28" t="s">
        <v>158</v>
      </c>
      <c r="W371" s="26" t="s">
        <v>141</v>
      </c>
      <c r="X371" s="26" t="s">
        <v>141</v>
      </c>
      <c r="Y371" s="28">
        <v>2001.0</v>
      </c>
      <c r="Z371" s="28">
        <v>22.0</v>
      </c>
      <c r="AA371" s="26" t="s">
        <v>127</v>
      </c>
      <c r="AB371" s="31">
        <v>11000.0</v>
      </c>
      <c r="AC371" s="31" t="s">
        <v>468</v>
      </c>
      <c r="AD371" s="31" t="s">
        <v>468</v>
      </c>
      <c r="AE371" s="31" t="s">
        <v>127</v>
      </c>
      <c r="AF371" s="31">
        <v>11000.0</v>
      </c>
      <c r="AG371" s="31">
        <v>11000.0</v>
      </c>
      <c r="AH371" s="30" t="s">
        <v>127</v>
      </c>
      <c r="AI371" s="31" t="s">
        <v>127</v>
      </c>
      <c r="AJ371" s="31">
        <v>12800.0</v>
      </c>
      <c r="AK371" s="31" t="s">
        <v>141</v>
      </c>
      <c r="AL371" s="31" t="s">
        <v>141</v>
      </c>
      <c r="AM371" s="26" t="s">
        <v>140</v>
      </c>
      <c r="AN371" s="28" t="s">
        <v>3888</v>
      </c>
      <c r="AO371" s="26" t="s">
        <v>3889</v>
      </c>
      <c r="AP371" s="31">
        <v>10804.0</v>
      </c>
      <c r="AQ371" s="26" t="s">
        <v>327</v>
      </c>
      <c r="AR371" s="26" t="s">
        <v>127</v>
      </c>
      <c r="AS371" s="26" t="s">
        <v>127</v>
      </c>
      <c r="AT371" s="26" t="s">
        <v>161</v>
      </c>
      <c r="AU371" s="32" t="s">
        <v>817</v>
      </c>
      <c r="AV371" s="26" t="s">
        <v>3890</v>
      </c>
      <c r="AW371" s="28"/>
      <c r="AX371" s="28"/>
      <c r="AY371" s="28"/>
    </row>
    <row r="372" ht="15.75" customHeight="1">
      <c r="A372" s="26" t="s">
        <v>3891</v>
      </c>
      <c r="B372" s="26" t="s">
        <v>3892</v>
      </c>
      <c r="C372" s="28" t="s">
        <v>3893</v>
      </c>
      <c r="D372" s="28" t="s">
        <v>3894</v>
      </c>
      <c r="E372" s="28" t="s">
        <v>3895</v>
      </c>
      <c r="F372" s="26" t="s">
        <v>127</v>
      </c>
      <c r="G372" s="28"/>
      <c r="H372" s="26" t="s">
        <v>3896</v>
      </c>
      <c r="I372" s="26" t="s">
        <v>3897</v>
      </c>
      <c r="J372" s="26" t="s">
        <v>3892</v>
      </c>
      <c r="K372" s="26" t="s">
        <v>3898</v>
      </c>
      <c r="L372" s="28" t="s">
        <v>3899</v>
      </c>
      <c r="M372" s="28" t="s">
        <v>3882</v>
      </c>
      <c r="N372" s="28" t="s">
        <v>3883</v>
      </c>
      <c r="O372" s="41" t="s">
        <v>738</v>
      </c>
      <c r="P372" s="26" t="s">
        <v>599</v>
      </c>
      <c r="Q372" s="28" t="s">
        <v>3900</v>
      </c>
      <c r="R372" s="28" t="s">
        <v>3901</v>
      </c>
      <c r="S372" s="28" t="s">
        <v>156</v>
      </c>
      <c r="T372" s="28" t="s">
        <v>3902</v>
      </c>
      <c r="U372" s="28" t="s">
        <v>3903</v>
      </c>
      <c r="V372" s="28" t="s">
        <v>158</v>
      </c>
      <c r="W372" s="26" t="s">
        <v>141</v>
      </c>
      <c r="X372" s="26" t="s">
        <v>141</v>
      </c>
      <c r="Y372" s="28">
        <v>2002.0</v>
      </c>
      <c r="Z372" s="28">
        <v>21.0</v>
      </c>
      <c r="AA372" s="26" t="s">
        <v>127</v>
      </c>
      <c r="AB372" s="30">
        <v>2700.0</v>
      </c>
      <c r="AC372" s="31">
        <v>2700.0</v>
      </c>
      <c r="AD372" s="31" t="s">
        <v>127</v>
      </c>
      <c r="AE372" s="31" t="s">
        <v>127</v>
      </c>
      <c r="AF372" s="31">
        <v>2250.0</v>
      </c>
      <c r="AG372" s="31">
        <v>2250.0</v>
      </c>
      <c r="AH372" s="31" t="s">
        <v>141</v>
      </c>
      <c r="AI372" s="31" t="s">
        <v>127</v>
      </c>
      <c r="AJ372" s="30">
        <v>4000.0</v>
      </c>
      <c r="AK372" s="30">
        <v>1400.0</v>
      </c>
      <c r="AL372" s="31" t="s">
        <v>141</v>
      </c>
      <c r="AM372" s="26" t="s">
        <v>159</v>
      </c>
      <c r="AN372" s="28" t="s">
        <v>3904</v>
      </c>
      <c r="AO372" s="26" t="s">
        <v>845</v>
      </c>
      <c r="AP372" s="31">
        <v>821.0</v>
      </c>
      <c r="AQ372" s="26" t="s">
        <v>141</v>
      </c>
      <c r="AR372" s="26" t="s">
        <v>141</v>
      </c>
      <c r="AS372" s="26" t="s">
        <v>127</v>
      </c>
      <c r="AT372" s="26" t="s">
        <v>161</v>
      </c>
      <c r="AU372" s="32" t="s">
        <v>263</v>
      </c>
      <c r="AV372" s="26" t="s">
        <v>1305</v>
      </c>
      <c r="AW372" s="28"/>
      <c r="AX372" s="28"/>
      <c r="AY372" s="28"/>
    </row>
    <row r="373" ht="15.75" customHeight="1">
      <c r="A373" s="26" t="s">
        <v>3905</v>
      </c>
      <c r="B373" s="26" t="s">
        <v>3906</v>
      </c>
      <c r="C373" s="26" t="s">
        <v>3907</v>
      </c>
      <c r="D373" s="28" t="s">
        <v>3908</v>
      </c>
      <c r="E373" s="28" t="s">
        <v>3909</v>
      </c>
      <c r="F373" s="26" t="s">
        <v>127</v>
      </c>
      <c r="G373" s="28"/>
      <c r="H373" s="26" t="s">
        <v>3910</v>
      </c>
      <c r="I373" s="26" t="s">
        <v>3911</v>
      </c>
      <c r="J373" s="26" t="s">
        <v>3906</v>
      </c>
      <c r="K373" s="26" t="s">
        <v>3912</v>
      </c>
      <c r="L373" s="28" t="s">
        <v>3913</v>
      </c>
      <c r="M373" s="28" t="s">
        <v>3882</v>
      </c>
      <c r="N373" s="28" t="s">
        <v>3883</v>
      </c>
      <c r="O373" s="41" t="s">
        <v>738</v>
      </c>
      <c r="P373" s="26" t="s">
        <v>599</v>
      </c>
      <c r="Q373" s="28" t="s">
        <v>3914</v>
      </c>
      <c r="R373" s="28" t="s">
        <v>3915</v>
      </c>
      <c r="S373" s="28" t="s">
        <v>156</v>
      </c>
      <c r="T373" s="28" t="s">
        <v>3916</v>
      </c>
      <c r="U373" s="28" t="s">
        <v>3917</v>
      </c>
      <c r="V373" s="28" t="s">
        <v>158</v>
      </c>
      <c r="W373" s="26" t="s">
        <v>141</v>
      </c>
      <c r="X373" s="26" t="s">
        <v>141</v>
      </c>
      <c r="Y373" s="28">
        <v>2010.0</v>
      </c>
      <c r="Z373" s="28">
        <v>13.0</v>
      </c>
      <c r="AA373" s="26" t="s">
        <v>127</v>
      </c>
      <c r="AB373" s="31">
        <v>3600.0</v>
      </c>
      <c r="AC373" s="31" t="s">
        <v>468</v>
      </c>
      <c r="AD373" s="31" t="s">
        <v>468</v>
      </c>
      <c r="AE373" s="31" t="s">
        <v>127</v>
      </c>
      <c r="AF373" s="31">
        <v>2600.0</v>
      </c>
      <c r="AG373" s="30">
        <v>2600.0</v>
      </c>
      <c r="AH373" s="30" t="s">
        <v>127</v>
      </c>
      <c r="AI373" s="31" t="s">
        <v>127</v>
      </c>
      <c r="AJ373" s="31" t="s">
        <v>141</v>
      </c>
      <c r="AK373" s="31" t="s">
        <v>141</v>
      </c>
      <c r="AL373" s="31" t="s">
        <v>141</v>
      </c>
      <c r="AM373" s="26" t="s">
        <v>140</v>
      </c>
      <c r="AN373" s="28" t="s">
        <v>3918</v>
      </c>
      <c r="AO373" s="26" t="s">
        <v>141</v>
      </c>
      <c r="AP373" s="31">
        <v>2814.0</v>
      </c>
      <c r="AQ373" s="26" t="s">
        <v>127</v>
      </c>
      <c r="AR373" s="26">
        <v>2020.0</v>
      </c>
      <c r="AS373" s="26" t="s">
        <v>127</v>
      </c>
      <c r="AT373" s="26" t="s">
        <v>161</v>
      </c>
      <c r="AU373" s="32" t="s">
        <v>817</v>
      </c>
      <c r="AV373" s="26" t="s">
        <v>3919</v>
      </c>
      <c r="AW373" s="28"/>
      <c r="AX373" s="28"/>
      <c r="AY373" s="28"/>
    </row>
    <row r="374" ht="15.75" customHeight="1">
      <c r="A374" s="26" t="s">
        <v>3920</v>
      </c>
      <c r="B374" s="26" t="s">
        <v>3921</v>
      </c>
      <c r="C374" s="26" t="s">
        <v>3907</v>
      </c>
      <c r="D374" s="28" t="s">
        <v>3908</v>
      </c>
      <c r="E374" s="28" t="s">
        <v>3909</v>
      </c>
      <c r="F374" s="26" t="s">
        <v>127</v>
      </c>
      <c r="G374" s="28"/>
      <c r="H374" s="26" t="s">
        <v>3910</v>
      </c>
      <c r="I374" s="26" t="s">
        <v>3911</v>
      </c>
      <c r="J374" s="26" t="s">
        <v>3906</v>
      </c>
      <c r="K374" s="26" t="s">
        <v>3912</v>
      </c>
      <c r="L374" s="28" t="s">
        <v>3913</v>
      </c>
      <c r="M374" s="28" t="s">
        <v>3882</v>
      </c>
      <c r="N374" s="28" t="s">
        <v>3883</v>
      </c>
      <c r="O374" s="41" t="s">
        <v>738</v>
      </c>
      <c r="P374" s="26" t="s">
        <v>599</v>
      </c>
      <c r="Q374" s="28" t="s">
        <v>3914</v>
      </c>
      <c r="R374" s="28" t="s">
        <v>3915</v>
      </c>
      <c r="S374" s="28" t="s">
        <v>156</v>
      </c>
      <c r="T374" s="28" t="s">
        <v>3916</v>
      </c>
      <c r="U374" s="28" t="s">
        <v>3917</v>
      </c>
      <c r="V374" s="26" t="s">
        <v>189</v>
      </c>
      <c r="W374" s="34">
        <v>43800.0</v>
      </c>
      <c r="X374" s="26" t="s">
        <v>141</v>
      </c>
      <c r="Y374" s="26" t="s">
        <v>141</v>
      </c>
      <c r="Z374" s="28" t="s">
        <v>141</v>
      </c>
      <c r="AA374" s="26" t="s">
        <v>127</v>
      </c>
      <c r="AB374" s="30">
        <v>2300.0</v>
      </c>
      <c r="AC374" s="31">
        <v>2300.0</v>
      </c>
      <c r="AD374" s="31" t="s">
        <v>127</v>
      </c>
      <c r="AE374" s="31" t="s">
        <v>127</v>
      </c>
      <c r="AF374" s="31">
        <v>1560.0</v>
      </c>
      <c r="AG374" s="31">
        <v>1560.0</v>
      </c>
      <c r="AH374" s="30" t="s">
        <v>127</v>
      </c>
      <c r="AI374" s="31" t="s">
        <v>127</v>
      </c>
      <c r="AJ374" s="31" t="s">
        <v>141</v>
      </c>
      <c r="AK374" s="31" t="s">
        <v>141</v>
      </c>
      <c r="AL374" s="31" t="s">
        <v>141</v>
      </c>
      <c r="AM374" s="26" t="s">
        <v>127</v>
      </c>
      <c r="AN374" s="26" t="s">
        <v>127</v>
      </c>
      <c r="AO374" s="26" t="s">
        <v>127</v>
      </c>
      <c r="AP374" s="31" t="s">
        <v>141</v>
      </c>
      <c r="AQ374" s="26" t="s">
        <v>127</v>
      </c>
      <c r="AR374" s="26" t="s">
        <v>127</v>
      </c>
      <c r="AS374" s="26" t="s">
        <v>127</v>
      </c>
      <c r="AT374" s="26" t="s">
        <v>161</v>
      </c>
      <c r="AU374" s="26" t="s">
        <v>263</v>
      </c>
      <c r="AV374" s="26" t="s">
        <v>1096</v>
      </c>
      <c r="AW374" s="28"/>
      <c r="AX374" s="28"/>
      <c r="AY374" s="28"/>
    </row>
    <row r="375" ht="15.75" customHeight="1">
      <c r="A375" s="26" t="s">
        <v>3922</v>
      </c>
      <c r="B375" s="26" t="s">
        <v>3923</v>
      </c>
      <c r="C375" s="26" t="s">
        <v>3924</v>
      </c>
      <c r="D375" s="28"/>
      <c r="E375" s="28"/>
      <c r="F375" s="26" t="s">
        <v>127</v>
      </c>
      <c r="G375" s="28"/>
      <c r="H375" s="26" t="s">
        <v>3896</v>
      </c>
      <c r="I375" s="26" t="s">
        <v>3897</v>
      </c>
      <c r="J375" s="26" t="s">
        <v>3923</v>
      </c>
      <c r="K375" s="26" t="s">
        <v>3925</v>
      </c>
      <c r="L375" s="28" t="s">
        <v>3899</v>
      </c>
      <c r="M375" s="28" t="s">
        <v>3882</v>
      </c>
      <c r="N375" s="28" t="s">
        <v>3883</v>
      </c>
      <c r="O375" s="41" t="s">
        <v>738</v>
      </c>
      <c r="P375" s="26" t="s">
        <v>599</v>
      </c>
      <c r="Q375" s="26" t="s">
        <v>3900</v>
      </c>
      <c r="R375" s="28" t="s">
        <v>3901</v>
      </c>
      <c r="S375" s="28" t="s">
        <v>156</v>
      </c>
      <c r="T375" s="26" t="s">
        <v>3926</v>
      </c>
      <c r="U375" s="26" t="s">
        <v>3927</v>
      </c>
      <c r="V375" s="26" t="s">
        <v>189</v>
      </c>
      <c r="W375" s="33">
        <v>44501.0</v>
      </c>
      <c r="X375" s="26" t="s">
        <v>141</v>
      </c>
      <c r="Y375" s="26">
        <v>2022.0</v>
      </c>
      <c r="Z375" s="28">
        <v>1.0</v>
      </c>
      <c r="AA375" s="26" t="s">
        <v>127</v>
      </c>
      <c r="AB375" s="30">
        <v>2760.0</v>
      </c>
      <c r="AC375" s="31" t="s">
        <v>127</v>
      </c>
      <c r="AD375" s="31">
        <v>2760.0</v>
      </c>
      <c r="AE375" s="31" t="s">
        <v>127</v>
      </c>
      <c r="AF375" s="31" t="s">
        <v>127</v>
      </c>
      <c r="AG375" s="31" t="s">
        <v>127</v>
      </c>
      <c r="AH375" s="30" t="s">
        <v>127</v>
      </c>
      <c r="AI375" s="31" t="s">
        <v>127</v>
      </c>
      <c r="AJ375" s="31" t="s">
        <v>127</v>
      </c>
      <c r="AK375" s="31" t="s">
        <v>127</v>
      </c>
      <c r="AL375" s="31" t="s">
        <v>127</v>
      </c>
      <c r="AM375" s="26" t="s">
        <v>141</v>
      </c>
      <c r="AN375" s="26" t="s">
        <v>141</v>
      </c>
      <c r="AO375" s="26" t="s">
        <v>141</v>
      </c>
      <c r="AP375" s="31" t="s">
        <v>141</v>
      </c>
      <c r="AQ375" s="26" t="s">
        <v>127</v>
      </c>
      <c r="AR375" s="26" t="s">
        <v>127</v>
      </c>
      <c r="AS375" s="26" t="s">
        <v>127</v>
      </c>
      <c r="AT375" s="32" t="s">
        <v>142</v>
      </c>
      <c r="AU375" s="32" t="s">
        <v>31</v>
      </c>
      <c r="AV375" s="26" t="s">
        <v>3011</v>
      </c>
      <c r="AW375" s="28"/>
      <c r="AX375" s="28"/>
      <c r="AY375" s="28"/>
    </row>
    <row r="376" ht="15.75" customHeight="1">
      <c r="A376" s="26" t="s">
        <v>3928</v>
      </c>
      <c r="B376" s="26" t="s">
        <v>3929</v>
      </c>
      <c r="C376" s="28" t="s">
        <v>3930</v>
      </c>
      <c r="D376" s="28"/>
      <c r="E376" s="28"/>
      <c r="F376" s="26" t="s">
        <v>127</v>
      </c>
      <c r="G376" s="28"/>
      <c r="H376" s="26" t="s">
        <v>3931</v>
      </c>
      <c r="I376" s="26" t="s">
        <v>3932</v>
      </c>
      <c r="J376" s="26" t="s">
        <v>3929</v>
      </c>
      <c r="K376" s="26" t="s">
        <v>3933</v>
      </c>
      <c r="L376" s="28" t="s">
        <v>3934</v>
      </c>
      <c r="M376" s="28" t="s">
        <v>3935</v>
      </c>
      <c r="N376" s="28" t="s">
        <v>3883</v>
      </c>
      <c r="O376" s="41" t="s">
        <v>738</v>
      </c>
      <c r="P376" s="26" t="s">
        <v>599</v>
      </c>
      <c r="Q376" s="28" t="s">
        <v>3936</v>
      </c>
      <c r="R376" s="28" t="s">
        <v>3937</v>
      </c>
      <c r="S376" s="28" t="s">
        <v>156</v>
      </c>
      <c r="T376" s="28" t="s">
        <v>3938</v>
      </c>
      <c r="U376" s="28" t="s">
        <v>3939</v>
      </c>
      <c r="V376" s="28" t="s">
        <v>158</v>
      </c>
      <c r="W376" s="26" t="s">
        <v>141</v>
      </c>
      <c r="X376" s="26" t="s">
        <v>141</v>
      </c>
      <c r="Y376" s="28">
        <v>2003.0</v>
      </c>
      <c r="Z376" s="28">
        <v>20.0</v>
      </c>
      <c r="AA376" s="26" t="s">
        <v>127</v>
      </c>
      <c r="AB376" s="30">
        <v>1500.0</v>
      </c>
      <c r="AC376" s="30">
        <v>1500.0</v>
      </c>
      <c r="AD376" s="31" t="s">
        <v>127</v>
      </c>
      <c r="AE376" s="31" t="s">
        <v>127</v>
      </c>
      <c r="AF376" s="31">
        <v>1500.0</v>
      </c>
      <c r="AG376" s="30">
        <v>1500.0</v>
      </c>
      <c r="AH376" s="30" t="s">
        <v>141</v>
      </c>
      <c r="AI376" s="31" t="s">
        <v>127</v>
      </c>
      <c r="AJ376" s="31">
        <v>2300.0</v>
      </c>
      <c r="AK376" s="31" t="s">
        <v>141</v>
      </c>
      <c r="AL376" s="31" t="s">
        <v>141</v>
      </c>
      <c r="AM376" s="26" t="s">
        <v>159</v>
      </c>
      <c r="AN376" s="28" t="s">
        <v>3940</v>
      </c>
      <c r="AO376" s="26" t="s">
        <v>141</v>
      </c>
      <c r="AP376" s="31">
        <v>646.0</v>
      </c>
      <c r="AQ376" s="26" t="s">
        <v>327</v>
      </c>
      <c r="AR376" s="26" t="s">
        <v>141</v>
      </c>
      <c r="AS376" s="26" t="s">
        <v>127</v>
      </c>
      <c r="AT376" s="26" t="s">
        <v>161</v>
      </c>
      <c r="AU376" s="32" t="s">
        <v>263</v>
      </c>
      <c r="AV376" s="26" t="s">
        <v>3941</v>
      </c>
      <c r="AW376" s="28"/>
      <c r="AX376" s="28"/>
      <c r="AY376" s="28"/>
    </row>
    <row r="377" ht="15.75" customHeight="1">
      <c r="A377" s="26" t="s">
        <v>3942</v>
      </c>
      <c r="B377" s="26" t="s">
        <v>3943</v>
      </c>
      <c r="C377" s="26" t="s">
        <v>3944</v>
      </c>
      <c r="D377" s="26" t="s">
        <v>3945</v>
      </c>
      <c r="E377" s="28" t="s">
        <v>3946</v>
      </c>
      <c r="F377" s="26" t="s">
        <v>173</v>
      </c>
      <c r="G377" s="26" t="s">
        <v>3947</v>
      </c>
      <c r="H377" s="26" t="s">
        <v>3948</v>
      </c>
      <c r="I377" s="26" t="s">
        <v>3949</v>
      </c>
      <c r="J377" s="26" t="s">
        <v>3943</v>
      </c>
      <c r="K377" s="26" t="s">
        <v>3950</v>
      </c>
      <c r="L377" s="26" t="s">
        <v>3951</v>
      </c>
      <c r="M377" s="26" t="s">
        <v>3935</v>
      </c>
      <c r="N377" s="26" t="s">
        <v>3883</v>
      </c>
      <c r="O377" s="41" t="s">
        <v>738</v>
      </c>
      <c r="P377" s="26" t="s">
        <v>599</v>
      </c>
      <c r="Q377" s="26" t="s">
        <v>3952</v>
      </c>
      <c r="R377" s="26" t="s">
        <v>3953</v>
      </c>
      <c r="S377" s="28" t="s">
        <v>156</v>
      </c>
      <c r="T377" s="26" t="s">
        <v>3954</v>
      </c>
      <c r="U377" s="29" t="s">
        <v>3955</v>
      </c>
      <c r="V377" s="26" t="s">
        <v>158</v>
      </c>
      <c r="W377" s="26" t="s">
        <v>141</v>
      </c>
      <c r="X377" s="26" t="s">
        <v>141</v>
      </c>
      <c r="Y377" s="26">
        <v>2009.0</v>
      </c>
      <c r="Z377" s="28">
        <v>14.0</v>
      </c>
      <c r="AA377" s="26" t="s">
        <v>127</v>
      </c>
      <c r="AB377" s="30">
        <v>2000.0</v>
      </c>
      <c r="AC377" s="31" t="s">
        <v>127</v>
      </c>
      <c r="AD377" s="31">
        <v>2000.0</v>
      </c>
      <c r="AE377" s="31" t="s">
        <v>127</v>
      </c>
      <c r="AF377" s="31" t="s">
        <v>127</v>
      </c>
      <c r="AG377" s="31" t="s">
        <v>127</v>
      </c>
      <c r="AH377" s="30" t="s">
        <v>127</v>
      </c>
      <c r="AI377" s="31" t="s">
        <v>127</v>
      </c>
      <c r="AJ377" s="31" t="s">
        <v>127</v>
      </c>
      <c r="AK377" s="31" t="s">
        <v>127</v>
      </c>
      <c r="AL377" s="31" t="s">
        <v>127</v>
      </c>
      <c r="AM377" s="26" t="s">
        <v>2284</v>
      </c>
      <c r="AN377" s="26" t="s">
        <v>3786</v>
      </c>
      <c r="AO377" s="26" t="s">
        <v>2114</v>
      </c>
      <c r="AP377" s="31" t="s">
        <v>141</v>
      </c>
      <c r="AQ377" s="26" t="s">
        <v>141</v>
      </c>
      <c r="AR377" s="26" t="s">
        <v>141</v>
      </c>
      <c r="AS377" s="26" t="s">
        <v>127</v>
      </c>
      <c r="AT377" s="26" t="s">
        <v>142</v>
      </c>
      <c r="AU377" s="26" t="s">
        <v>31</v>
      </c>
      <c r="AV377" s="26" t="s">
        <v>3956</v>
      </c>
      <c r="AW377" s="28"/>
      <c r="AX377" s="28"/>
      <c r="AY377" s="28"/>
    </row>
    <row r="378" ht="15.75" customHeight="1">
      <c r="A378" s="26" t="s">
        <v>3957</v>
      </c>
      <c r="B378" s="26" t="s">
        <v>3958</v>
      </c>
      <c r="C378" s="26" t="s">
        <v>3959</v>
      </c>
      <c r="D378" s="28" t="s">
        <v>3960</v>
      </c>
      <c r="E378" s="28" t="s">
        <v>3961</v>
      </c>
      <c r="F378" s="26" t="s">
        <v>173</v>
      </c>
      <c r="G378" s="28" t="s">
        <v>3962</v>
      </c>
      <c r="H378" s="26" t="s">
        <v>3963</v>
      </c>
      <c r="I378" s="26" t="s">
        <v>3964</v>
      </c>
      <c r="J378" s="26" t="s">
        <v>3958</v>
      </c>
      <c r="K378" s="26">
        <v>5.000054758E9</v>
      </c>
      <c r="L378" s="28" t="s">
        <v>3965</v>
      </c>
      <c r="M378" s="28" t="s">
        <v>3966</v>
      </c>
      <c r="N378" s="28" t="s">
        <v>3883</v>
      </c>
      <c r="O378" s="41" t="s">
        <v>738</v>
      </c>
      <c r="P378" s="26" t="s">
        <v>599</v>
      </c>
      <c r="Q378" s="28" t="s">
        <v>3967</v>
      </c>
      <c r="R378" s="28" t="s">
        <v>3968</v>
      </c>
      <c r="S378" s="28" t="s">
        <v>156</v>
      </c>
      <c r="T378" s="28" t="s">
        <v>3969</v>
      </c>
      <c r="U378" s="28" t="s">
        <v>3970</v>
      </c>
      <c r="V378" s="28" t="s">
        <v>158</v>
      </c>
      <c r="W378" s="26" t="s">
        <v>141</v>
      </c>
      <c r="X378" s="26" t="s">
        <v>141</v>
      </c>
      <c r="Y378" s="28">
        <v>1970.0</v>
      </c>
      <c r="Z378" s="28">
        <v>53.0</v>
      </c>
      <c r="AA378" s="26" t="s">
        <v>127</v>
      </c>
      <c r="AB378" s="30">
        <v>3387.0</v>
      </c>
      <c r="AC378" s="31">
        <v>2714.0</v>
      </c>
      <c r="AD378" s="31">
        <v>673.0</v>
      </c>
      <c r="AE378" s="31" t="s">
        <v>127</v>
      </c>
      <c r="AF378" s="31">
        <v>2440.0</v>
      </c>
      <c r="AG378" s="31">
        <v>2440.0</v>
      </c>
      <c r="AH378" s="30" t="s">
        <v>127</v>
      </c>
      <c r="AI378" s="31" t="s">
        <v>127</v>
      </c>
      <c r="AJ378" s="31">
        <v>4166.0</v>
      </c>
      <c r="AK378" s="31" t="s">
        <v>141</v>
      </c>
      <c r="AL378" s="31" t="s">
        <v>141</v>
      </c>
      <c r="AM378" s="26" t="s">
        <v>140</v>
      </c>
      <c r="AN378" s="28" t="s">
        <v>3971</v>
      </c>
      <c r="AO378" s="26" t="s">
        <v>1966</v>
      </c>
      <c r="AP378" s="31">
        <v>3713.0</v>
      </c>
      <c r="AQ378" s="26">
        <v>2019.0</v>
      </c>
      <c r="AR378" s="26">
        <v>2018.0</v>
      </c>
      <c r="AS378" s="26" t="s">
        <v>127</v>
      </c>
      <c r="AT378" s="26" t="s">
        <v>161</v>
      </c>
      <c r="AU378" s="32" t="s">
        <v>817</v>
      </c>
      <c r="AV378" s="26" t="s">
        <v>3972</v>
      </c>
      <c r="AW378" s="28"/>
      <c r="AX378" s="28"/>
      <c r="AY378" s="28"/>
    </row>
    <row r="379" ht="15.75" customHeight="1">
      <c r="A379" s="26" t="s">
        <v>3973</v>
      </c>
      <c r="B379" s="26" t="s">
        <v>3974</v>
      </c>
      <c r="C379" s="26" t="s">
        <v>3959</v>
      </c>
      <c r="D379" s="28" t="s">
        <v>3960</v>
      </c>
      <c r="E379" s="28" t="s">
        <v>3961</v>
      </c>
      <c r="F379" s="26" t="s">
        <v>173</v>
      </c>
      <c r="G379" s="28" t="s">
        <v>3962</v>
      </c>
      <c r="H379" s="26" t="s">
        <v>3963</v>
      </c>
      <c r="I379" s="26" t="s">
        <v>3964</v>
      </c>
      <c r="J379" s="26" t="s">
        <v>3958</v>
      </c>
      <c r="K379" s="26">
        <v>5.000054758E9</v>
      </c>
      <c r="L379" s="28" t="s">
        <v>3965</v>
      </c>
      <c r="M379" s="28" t="s">
        <v>3966</v>
      </c>
      <c r="N379" s="28" t="s">
        <v>3883</v>
      </c>
      <c r="O379" s="41" t="s">
        <v>738</v>
      </c>
      <c r="P379" s="26" t="s">
        <v>599</v>
      </c>
      <c r="Q379" s="28" t="s">
        <v>3967</v>
      </c>
      <c r="R379" s="28" t="s">
        <v>3968</v>
      </c>
      <c r="S379" s="28" t="s">
        <v>156</v>
      </c>
      <c r="T379" s="28" t="s">
        <v>3969</v>
      </c>
      <c r="U379" s="28" t="s">
        <v>3970</v>
      </c>
      <c r="V379" s="26" t="s">
        <v>189</v>
      </c>
      <c r="W379" s="34">
        <v>44562.0</v>
      </c>
      <c r="X379" s="26" t="s">
        <v>141</v>
      </c>
      <c r="Y379" s="26">
        <v>2024.0</v>
      </c>
      <c r="Z379" s="28">
        <v>-1.0</v>
      </c>
      <c r="AA379" s="26" t="s">
        <v>127</v>
      </c>
      <c r="AB379" s="30">
        <v>650.0</v>
      </c>
      <c r="AC379" s="31" t="s">
        <v>127</v>
      </c>
      <c r="AD379" s="31">
        <v>650.0</v>
      </c>
      <c r="AE379" s="31" t="s">
        <v>127</v>
      </c>
      <c r="AF379" s="31">
        <v>1220.0</v>
      </c>
      <c r="AG379" s="31">
        <v>1220.0</v>
      </c>
      <c r="AH379" s="30" t="s">
        <v>127</v>
      </c>
      <c r="AI379" s="31" t="s">
        <v>127</v>
      </c>
      <c r="AJ379" s="31" t="s">
        <v>141</v>
      </c>
      <c r="AK379" s="31" t="s">
        <v>141</v>
      </c>
      <c r="AL379" s="31" t="s">
        <v>141</v>
      </c>
      <c r="AM379" s="26" t="s">
        <v>127</v>
      </c>
      <c r="AN379" s="26" t="s">
        <v>127</v>
      </c>
      <c r="AO379" s="26" t="s">
        <v>127</v>
      </c>
      <c r="AP379" s="31" t="s">
        <v>141</v>
      </c>
      <c r="AQ379" s="26" t="s">
        <v>127</v>
      </c>
      <c r="AR379" s="26" t="s">
        <v>127</v>
      </c>
      <c r="AS379" s="26" t="s">
        <v>127</v>
      </c>
      <c r="AT379" s="26" t="s">
        <v>161</v>
      </c>
      <c r="AU379" s="26" t="s">
        <v>162</v>
      </c>
      <c r="AV379" s="26" t="s">
        <v>3975</v>
      </c>
      <c r="AW379" s="28"/>
      <c r="AX379" s="28"/>
      <c r="AY379" s="28"/>
    </row>
    <row r="380" ht="15.75" customHeight="1">
      <c r="A380" s="26" t="s">
        <v>3976</v>
      </c>
      <c r="B380" s="26" t="s">
        <v>3977</v>
      </c>
      <c r="C380" s="26" t="s">
        <v>3959</v>
      </c>
      <c r="D380" s="28" t="s">
        <v>3960</v>
      </c>
      <c r="E380" s="28" t="s">
        <v>3961</v>
      </c>
      <c r="F380" s="26" t="s">
        <v>173</v>
      </c>
      <c r="G380" s="28" t="s">
        <v>3962</v>
      </c>
      <c r="H380" s="26" t="s">
        <v>3963</v>
      </c>
      <c r="I380" s="26" t="s">
        <v>3964</v>
      </c>
      <c r="J380" s="26" t="s">
        <v>3958</v>
      </c>
      <c r="K380" s="26">
        <v>5.000054758E9</v>
      </c>
      <c r="L380" s="28" t="s">
        <v>3965</v>
      </c>
      <c r="M380" s="28" t="s">
        <v>3966</v>
      </c>
      <c r="N380" s="28" t="s">
        <v>3883</v>
      </c>
      <c r="O380" s="41" t="s">
        <v>738</v>
      </c>
      <c r="P380" s="26" t="s">
        <v>599</v>
      </c>
      <c r="Q380" s="28" t="s">
        <v>3967</v>
      </c>
      <c r="R380" s="28" t="s">
        <v>3968</v>
      </c>
      <c r="S380" s="28" t="s">
        <v>156</v>
      </c>
      <c r="T380" s="28" t="s">
        <v>3969</v>
      </c>
      <c r="U380" s="28" t="s">
        <v>3970</v>
      </c>
      <c r="V380" s="26" t="s">
        <v>189</v>
      </c>
      <c r="W380" s="34">
        <v>44562.0</v>
      </c>
      <c r="X380" s="26" t="s">
        <v>141</v>
      </c>
      <c r="Y380" s="26">
        <v>2025.0</v>
      </c>
      <c r="Z380" s="28">
        <v>-2.0</v>
      </c>
      <c r="AA380" s="26" t="s">
        <v>127</v>
      </c>
      <c r="AB380" s="30" t="s">
        <v>127</v>
      </c>
      <c r="AC380" s="31" t="s">
        <v>127</v>
      </c>
      <c r="AD380" s="31" t="s">
        <v>127</v>
      </c>
      <c r="AE380" s="31" t="s">
        <v>127</v>
      </c>
      <c r="AF380" s="31">
        <v>1220.0</v>
      </c>
      <c r="AG380" s="31">
        <v>1220.0</v>
      </c>
      <c r="AH380" s="30" t="s">
        <v>127</v>
      </c>
      <c r="AI380" s="31" t="s">
        <v>127</v>
      </c>
      <c r="AJ380" s="31" t="s">
        <v>141</v>
      </c>
      <c r="AK380" s="31" t="s">
        <v>141</v>
      </c>
      <c r="AL380" s="31" t="s">
        <v>141</v>
      </c>
      <c r="AM380" s="26" t="s">
        <v>127</v>
      </c>
      <c r="AN380" s="26" t="s">
        <v>127</v>
      </c>
      <c r="AO380" s="26" t="s">
        <v>127</v>
      </c>
      <c r="AP380" s="31" t="s">
        <v>141</v>
      </c>
      <c r="AQ380" s="26" t="s">
        <v>127</v>
      </c>
      <c r="AR380" s="26" t="s">
        <v>127</v>
      </c>
      <c r="AS380" s="26" t="s">
        <v>127</v>
      </c>
      <c r="AT380" s="26" t="s">
        <v>974</v>
      </c>
      <c r="AU380" s="26" t="s">
        <v>25</v>
      </c>
      <c r="AV380" s="26" t="s">
        <v>141</v>
      </c>
      <c r="AW380" s="28"/>
      <c r="AX380" s="28"/>
      <c r="AY380" s="28"/>
    </row>
    <row r="381" ht="15.75" customHeight="1">
      <c r="A381" s="26" t="s">
        <v>3978</v>
      </c>
      <c r="B381" s="26" t="s">
        <v>3979</v>
      </c>
      <c r="C381" s="26" t="s">
        <v>3980</v>
      </c>
      <c r="D381" s="28"/>
      <c r="E381" s="28"/>
      <c r="F381" s="26" t="s">
        <v>127</v>
      </c>
      <c r="G381" s="28"/>
      <c r="H381" s="26" t="s">
        <v>3426</v>
      </c>
      <c r="I381" s="26" t="s">
        <v>3427</v>
      </c>
      <c r="J381" s="26" t="s">
        <v>3979</v>
      </c>
      <c r="K381" s="26">
        <v>5.001097575E9</v>
      </c>
      <c r="L381" s="28" t="s">
        <v>3981</v>
      </c>
      <c r="M381" s="28" t="s">
        <v>3982</v>
      </c>
      <c r="N381" s="28" t="s">
        <v>3883</v>
      </c>
      <c r="O381" s="41" t="s">
        <v>738</v>
      </c>
      <c r="P381" s="26" t="s">
        <v>599</v>
      </c>
      <c r="Q381" s="28" t="s">
        <v>3983</v>
      </c>
      <c r="R381" s="28" t="s">
        <v>3984</v>
      </c>
      <c r="S381" s="28" t="s">
        <v>156</v>
      </c>
      <c r="T381" s="28" t="s">
        <v>3985</v>
      </c>
      <c r="U381" s="28" t="s">
        <v>3986</v>
      </c>
      <c r="V381" s="28" t="s">
        <v>158</v>
      </c>
      <c r="W381" s="26" t="s">
        <v>141</v>
      </c>
      <c r="X381" s="26" t="s">
        <v>141</v>
      </c>
      <c r="Y381" s="28">
        <v>1993.0</v>
      </c>
      <c r="Z381" s="28">
        <v>30.0</v>
      </c>
      <c r="AA381" s="26" t="s">
        <v>127</v>
      </c>
      <c r="AB381" s="31">
        <v>6900.0</v>
      </c>
      <c r="AC381" s="31" t="s">
        <v>468</v>
      </c>
      <c r="AD381" s="31" t="s">
        <v>468</v>
      </c>
      <c r="AE381" s="31" t="s">
        <v>127</v>
      </c>
      <c r="AF381" s="31">
        <v>5000.0</v>
      </c>
      <c r="AG381" s="31">
        <v>5000.0</v>
      </c>
      <c r="AH381" s="30" t="s">
        <v>127</v>
      </c>
      <c r="AI381" s="31" t="s">
        <v>127</v>
      </c>
      <c r="AJ381" s="31" t="s">
        <v>141</v>
      </c>
      <c r="AK381" s="31" t="s">
        <v>141</v>
      </c>
      <c r="AL381" s="31" t="s">
        <v>141</v>
      </c>
      <c r="AM381" s="26" t="s">
        <v>140</v>
      </c>
      <c r="AN381" s="28" t="s">
        <v>3987</v>
      </c>
      <c r="AO381" s="26" t="s">
        <v>1966</v>
      </c>
      <c r="AP381" s="31">
        <v>7194.0</v>
      </c>
      <c r="AQ381" s="26">
        <v>2020.0</v>
      </c>
      <c r="AR381" s="26" t="s">
        <v>127</v>
      </c>
      <c r="AS381" s="26" t="s">
        <v>127</v>
      </c>
      <c r="AT381" s="26" t="s">
        <v>161</v>
      </c>
      <c r="AU381" s="32" t="s">
        <v>817</v>
      </c>
      <c r="AV381" s="26" t="s">
        <v>3988</v>
      </c>
      <c r="AW381" s="28"/>
      <c r="AX381" s="28"/>
      <c r="AY381" s="28"/>
    </row>
    <row r="382" ht="15.75" customHeight="1">
      <c r="A382" s="26" t="s">
        <v>3989</v>
      </c>
      <c r="B382" s="26" t="s">
        <v>3990</v>
      </c>
      <c r="C382" s="26" t="s">
        <v>3980</v>
      </c>
      <c r="D382" s="28"/>
      <c r="E382" s="28"/>
      <c r="F382" s="26" t="s">
        <v>127</v>
      </c>
      <c r="G382" s="28"/>
      <c r="H382" s="26" t="s">
        <v>3426</v>
      </c>
      <c r="I382" s="26" t="s">
        <v>3427</v>
      </c>
      <c r="J382" s="26" t="s">
        <v>3979</v>
      </c>
      <c r="K382" s="26">
        <v>5.001097575E9</v>
      </c>
      <c r="L382" s="28" t="s">
        <v>3981</v>
      </c>
      <c r="M382" s="28" t="s">
        <v>3982</v>
      </c>
      <c r="N382" s="28" t="s">
        <v>3883</v>
      </c>
      <c r="O382" s="41" t="s">
        <v>738</v>
      </c>
      <c r="P382" s="26" t="s">
        <v>599</v>
      </c>
      <c r="Q382" s="28" t="s">
        <v>3983</v>
      </c>
      <c r="R382" s="28" t="s">
        <v>3984</v>
      </c>
      <c r="S382" s="28" t="s">
        <v>156</v>
      </c>
      <c r="T382" s="28" t="s">
        <v>3985</v>
      </c>
      <c r="U382" s="28" t="s">
        <v>3986</v>
      </c>
      <c r="V382" s="26" t="s">
        <v>189</v>
      </c>
      <c r="W382" s="34">
        <v>44531.0</v>
      </c>
      <c r="X382" s="26" t="s">
        <v>141</v>
      </c>
      <c r="Y382" s="26" t="s">
        <v>141</v>
      </c>
      <c r="Z382" s="28" t="s">
        <v>141</v>
      </c>
      <c r="AA382" s="26" t="s">
        <v>127</v>
      </c>
      <c r="AB382" s="30" t="s">
        <v>127</v>
      </c>
      <c r="AC382" s="31" t="s">
        <v>127</v>
      </c>
      <c r="AD382" s="31" t="s">
        <v>127</v>
      </c>
      <c r="AE382" s="31" t="s">
        <v>127</v>
      </c>
      <c r="AF382" s="31">
        <v>1330.0</v>
      </c>
      <c r="AG382" s="31">
        <v>1330.0</v>
      </c>
      <c r="AH382" s="30" t="s">
        <v>127</v>
      </c>
      <c r="AI382" s="31" t="s">
        <v>127</v>
      </c>
      <c r="AJ382" s="31" t="s">
        <v>141</v>
      </c>
      <c r="AK382" s="31" t="s">
        <v>141</v>
      </c>
      <c r="AL382" s="31" t="s">
        <v>141</v>
      </c>
      <c r="AM382" s="26" t="s">
        <v>127</v>
      </c>
      <c r="AN382" s="26" t="s">
        <v>127</v>
      </c>
      <c r="AO382" s="26" t="s">
        <v>127</v>
      </c>
      <c r="AP382" s="31" t="s">
        <v>141</v>
      </c>
      <c r="AQ382" s="26" t="s">
        <v>127</v>
      </c>
      <c r="AR382" s="26" t="s">
        <v>127</v>
      </c>
      <c r="AS382" s="26" t="s">
        <v>127</v>
      </c>
      <c r="AT382" s="26" t="s">
        <v>974</v>
      </c>
      <c r="AU382" s="26" t="s">
        <v>25</v>
      </c>
      <c r="AV382" s="26" t="s">
        <v>141</v>
      </c>
      <c r="AW382" s="28"/>
      <c r="AX382" s="28"/>
      <c r="AY382" s="28"/>
    </row>
    <row r="383" ht="15.75" customHeight="1">
      <c r="A383" s="26" t="s">
        <v>3991</v>
      </c>
      <c r="B383" s="26" t="s">
        <v>3990</v>
      </c>
      <c r="C383" s="26" t="s">
        <v>3980</v>
      </c>
      <c r="D383" s="28"/>
      <c r="E383" s="28"/>
      <c r="F383" s="26" t="s">
        <v>127</v>
      </c>
      <c r="G383" s="28"/>
      <c r="H383" s="26" t="s">
        <v>3426</v>
      </c>
      <c r="I383" s="26" t="s">
        <v>3427</v>
      </c>
      <c r="J383" s="26" t="s">
        <v>3979</v>
      </c>
      <c r="K383" s="26">
        <v>5.001097575E9</v>
      </c>
      <c r="L383" s="28" t="s">
        <v>3981</v>
      </c>
      <c r="M383" s="28" t="s">
        <v>3982</v>
      </c>
      <c r="N383" s="28" t="s">
        <v>3883</v>
      </c>
      <c r="O383" s="41" t="s">
        <v>738</v>
      </c>
      <c r="P383" s="26" t="s">
        <v>599</v>
      </c>
      <c r="Q383" s="28" t="s">
        <v>3983</v>
      </c>
      <c r="R383" s="28" t="s">
        <v>3984</v>
      </c>
      <c r="S383" s="28" t="s">
        <v>156</v>
      </c>
      <c r="T383" s="28" t="s">
        <v>3985</v>
      </c>
      <c r="U383" s="28" t="s">
        <v>3986</v>
      </c>
      <c r="V383" s="26" t="s">
        <v>158</v>
      </c>
      <c r="W383" s="34">
        <v>44958.0</v>
      </c>
      <c r="X383" s="26" t="s">
        <v>141</v>
      </c>
      <c r="Y383" s="26">
        <v>2015.0</v>
      </c>
      <c r="Z383" s="28">
        <v>8.0</v>
      </c>
      <c r="AA383" s="26" t="s">
        <v>127</v>
      </c>
      <c r="AB383" s="30" t="s">
        <v>127</v>
      </c>
      <c r="AC383" s="31" t="s">
        <v>127</v>
      </c>
      <c r="AD383" s="31" t="s">
        <v>127</v>
      </c>
      <c r="AE383" s="31" t="s">
        <v>127</v>
      </c>
      <c r="AF383" s="31">
        <v>1180.0</v>
      </c>
      <c r="AG383" s="31">
        <v>1180.0</v>
      </c>
      <c r="AH383" s="30" t="s">
        <v>127</v>
      </c>
      <c r="AI383" s="31" t="s">
        <v>127</v>
      </c>
      <c r="AJ383" s="31" t="s">
        <v>141</v>
      </c>
      <c r="AK383" s="31" t="s">
        <v>141</v>
      </c>
      <c r="AL383" s="31" t="s">
        <v>141</v>
      </c>
      <c r="AM383" s="26" t="s">
        <v>127</v>
      </c>
      <c r="AN383" s="26" t="s">
        <v>127</v>
      </c>
      <c r="AO383" s="26" t="s">
        <v>127</v>
      </c>
      <c r="AP383" s="31" t="s">
        <v>141</v>
      </c>
      <c r="AQ383" s="26" t="s">
        <v>127</v>
      </c>
      <c r="AR383" s="26" t="s">
        <v>127</v>
      </c>
      <c r="AS383" s="26" t="s">
        <v>127</v>
      </c>
      <c r="AT383" s="26" t="s">
        <v>974</v>
      </c>
      <c r="AU383" s="26" t="s">
        <v>25</v>
      </c>
      <c r="AV383" s="26" t="s">
        <v>141</v>
      </c>
      <c r="AW383" s="28"/>
      <c r="AX383" s="28"/>
      <c r="AY383" s="28"/>
    </row>
    <row r="384" ht="15.75" customHeight="1">
      <c r="A384" s="26" t="s">
        <v>3992</v>
      </c>
      <c r="B384" s="26" t="s">
        <v>3993</v>
      </c>
      <c r="C384" s="28" t="s">
        <v>3994</v>
      </c>
      <c r="D384" s="28" t="s">
        <v>3995</v>
      </c>
      <c r="E384" s="28" t="s">
        <v>3996</v>
      </c>
      <c r="F384" s="26" t="s">
        <v>127</v>
      </c>
      <c r="G384" s="28"/>
      <c r="H384" s="26" t="s">
        <v>3997</v>
      </c>
      <c r="I384" s="26" t="s">
        <v>3998</v>
      </c>
      <c r="J384" s="26" t="s">
        <v>3993</v>
      </c>
      <c r="K384" s="26" t="s">
        <v>3999</v>
      </c>
      <c r="L384" s="28" t="s">
        <v>4000</v>
      </c>
      <c r="M384" s="28" t="s">
        <v>3982</v>
      </c>
      <c r="N384" s="28" t="s">
        <v>3883</v>
      </c>
      <c r="O384" s="41" t="s">
        <v>738</v>
      </c>
      <c r="P384" s="26" t="s">
        <v>599</v>
      </c>
      <c r="Q384" s="28" t="s">
        <v>4001</v>
      </c>
      <c r="R384" s="28" t="s">
        <v>4002</v>
      </c>
      <c r="S384" s="28" t="s">
        <v>156</v>
      </c>
      <c r="T384" s="28" t="s">
        <v>4003</v>
      </c>
      <c r="U384" s="28" t="s">
        <v>4004</v>
      </c>
      <c r="V384" s="28" t="s">
        <v>158</v>
      </c>
      <c r="W384" s="26" t="s">
        <v>141</v>
      </c>
      <c r="X384" s="26" t="s">
        <v>141</v>
      </c>
      <c r="Y384" s="28">
        <v>2003.0</v>
      </c>
      <c r="Z384" s="28">
        <v>20.0</v>
      </c>
      <c r="AA384" s="26" t="s">
        <v>127</v>
      </c>
      <c r="AB384" s="30">
        <v>2000.0</v>
      </c>
      <c r="AC384" s="30">
        <v>2000.0</v>
      </c>
      <c r="AD384" s="31" t="s">
        <v>127</v>
      </c>
      <c r="AE384" s="31" t="s">
        <v>127</v>
      </c>
      <c r="AF384" s="31">
        <v>1700.0</v>
      </c>
      <c r="AG384" s="30">
        <v>1700.0</v>
      </c>
      <c r="AH384" s="31" t="s">
        <v>127</v>
      </c>
      <c r="AI384" s="31" t="s">
        <v>127</v>
      </c>
      <c r="AJ384" s="31" t="s">
        <v>141</v>
      </c>
      <c r="AK384" s="31" t="s">
        <v>141</v>
      </c>
      <c r="AL384" s="31" t="s">
        <v>141</v>
      </c>
      <c r="AM384" s="26" t="s">
        <v>2284</v>
      </c>
      <c r="AN384" s="28" t="s">
        <v>4005</v>
      </c>
      <c r="AO384" s="26" t="s">
        <v>141</v>
      </c>
      <c r="AP384" s="31">
        <v>2158.0</v>
      </c>
      <c r="AQ384" s="26" t="s">
        <v>127</v>
      </c>
      <c r="AR384" s="26" t="s">
        <v>141</v>
      </c>
      <c r="AS384" s="26" t="s">
        <v>127</v>
      </c>
      <c r="AT384" s="26" t="s">
        <v>161</v>
      </c>
      <c r="AU384" s="32" t="s">
        <v>263</v>
      </c>
      <c r="AV384" s="26" t="s">
        <v>4006</v>
      </c>
      <c r="AW384" s="28"/>
      <c r="AX384" s="28"/>
      <c r="AY384" s="28"/>
    </row>
    <row r="385" ht="15.75" customHeight="1">
      <c r="A385" s="26" t="s">
        <v>4007</v>
      </c>
      <c r="B385" s="26" t="s">
        <v>4008</v>
      </c>
      <c r="C385" s="26" t="s">
        <v>4009</v>
      </c>
      <c r="D385" s="28"/>
      <c r="E385" s="28"/>
      <c r="F385" s="26" t="s">
        <v>127</v>
      </c>
      <c r="G385" s="28"/>
      <c r="H385" s="26" t="s">
        <v>4010</v>
      </c>
      <c r="I385" s="26" t="s">
        <v>4011</v>
      </c>
      <c r="J385" s="26" t="s">
        <v>4008</v>
      </c>
      <c r="K385" s="26" t="s">
        <v>4012</v>
      </c>
      <c r="L385" s="26" t="s">
        <v>4013</v>
      </c>
      <c r="M385" s="26" t="s">
        <v>3982</v>
      </c>
      <c r="N385" s="26" t="s">
        <v>3883</v>
      </c>
      <c r="O385" s="41" t="s">
        <v>738</v>
      </c>
      <c r="P385" s="26" t="s">
        <v>599</v>
      </c>
      <c r="Q385" s="26" t="s">
        <v>4014</v>
      </c>
      <c r="R385" s="26" t="s">
        <v>4015</v>
      </c>
      <c r="S385" s="28" t="s">
        <v>156</v>
      </c>
      <c r="T385" s="26" t="s">
        <v>4016</v>
      </c>
      <c r="U385" s="29" t="s">
        <v>4017</v>
      </c>
      <c r="V385" s="26" t="s">
        <v>158</v>
      </c>
      <c r="W385" s="26" t="s">
        <v>141</v>
      </c>
      <c r="X385" s="26" t="s">
        <v>141</v>
      </c>
      <c r="Y385" s="26">
        <v>1997.0</v>
      </c>
      <c r="Z385" s="28">
        <v>26.0</v>
      </c>
      <c r="AA385" s="26" t="s">
        <v>127</v>
      </c>
      <c r="AB385" s="30">
        <v>1150.0</v>
      </c>
      <c r="AC385" s="31" t="s">
        <v>127</v>
      </c>
      <c r="AD385" s="31">
        <f>2*50*10000*1.15/1000</f>
        <v>1150</v>
      </c>
      <c r="AE385" s="31" t="s">
        <v>127</v>
      </c>
      <c r="AF385" s="31" t="s">
        <v>127</v>
      </c>
      <c r="AG385" s="31" t="s">
        <v>127</v>
      </c>
      <c r="AH385" s="30" t="s">
        <v>127</v>
      </c>
      <c r="AI385" s="31" t="s">
        <v>127</v>
      </c>
      <c r="AJ385" s="31" t="s">
        <v>127</v>
      </c>
      <c r="AK385" s="31" t="s">
        <v>127</v>
      </c>
      <c r="AL385" s="31" t="s">
        <v>127</v>
      </c>
      <c r="AM385" s="26" t="s">
        <v>2284</v>
      </c>
      <c r="AN385" s="26" t="s">
        <v>3786</v>
      </c>
      <c r="AO385" s="26" t="s">
        <v>141</v>
      </c>
      <c r="AP385" s="31">
        <v>703.0</v>
      </c>
      <c r="AQ385" s="26" t="s">
        <v>141</v>
      </c>
      <c r="AR385" s="26" t="s">
        <v>141</v>
      </c>
      <c r="AS385" s="26" t="s">
        <v>127</v>
      </c>
      <c r="AT385" s="26" t="s">
        <v>142</v>
      </c>
      <c r="AU385" s="26" t="s">
        <v>31</v>
      </c>
      <c r="AV385" s="26" t="s">
        <v>4018</v>
      </c>
      <c r="AW385" s="28"/>
      <c r="AX385" s="28"/>
      <c r="AY385" s="28"/>
    </row>
    <row r="386" ht="15.75" customHeight="1">
      <c r="A386" s="26" t="s">
        <v>4019</v>
      </c>
      <c r="B386" s="26" t="s">
        <v>4020</v>
      </c>
      <c r="C386" s="26" t="s">
        <v>4021</v>
      </c>
      <c r="D386" s="26" t="s">
        <v>4022</v>
      </c>
      <c r="E386" s="28" t="s">
        <v>4023</v>
      </c>
      <c r="F386" s="26" t="s">
        <v>127</v>
      </c>
      <c r="G386" s="28"/>
      <c r="H386" s="26" t="s">
        <v>4024</v>
      </c>
      <c r="I386" s="26" t="s">
        <v>4025</v>
      </c>
      <c r="J386" s="26" t="s">
        <v>4020</v>
      </c>
      <c r="K386" s="37" t="s">
        <v>4026</v>
      </c>
      <c r="L386" s="26" t="s">
        <v>4027</v>
      </c>
      <c r="M386" s="35" t="s">
        <v>4028</v>
      </c>
      <c r="N386" s="35" t="s">
        <v>3883</v>
      </c>
      <c r="O386" s="26" t="s">
        <v>738</v>
      </c>
      <c r="P386" s="26" t="s">
        <v>599</v>
      </c>
      <c r="Q386" s="26" t="s">
        <v>4029</v>
      </c>
      <c r="R386" s="26" t="s">
        <v>4030</v>
      </c>
      <c r="S386" s="26" t="s">
        <v>137</v>
      </c>
      <c r="T386" s="29"/>
      <c r="U386" s="26" t="s">
        <v>4031</v>
      </c>
      <c r="V386" s="26" t="s">
        <v>158</v>
      </c>
      <c r="W386" s="26" t="s">
        <v>141</v>
      </c>
      <c r="X386" s="26" t="s">
        <v>141</v>
      </c>
      <c r="Y386" s="26">
        <v>2003.0</v>
      </c>
      <c r="Z386" s="28">
        <v>20.0</v>
      </c>
      <c r="AA386" s="26" t="s">
        <v>127</v>
      </c>
      <c r="AB386" s="30">
        <v>2300.0</v>
      </c>
      <c r="AC386" s="31">
        <v>2300.0</v>
      </c>
      <c r="AD386" s="31" t="s">
        <v>127</v>
      </c>
      <c r="AE386" s="40" t="s">
        <v>127</v>
      </c>
      <c r="AF386" s="31" t="s">
        <v>127</v>
      </c>
      <c r="AG386" s="31" t="s">
        <v>127</v>
      </c>
      <c r="AH386" s="31" t="s">
        <v>127</v>
      </c>
      <c r="AI386" s="40" t="s">
        <v>127</v>
      </c>
      <c r="AJ386" s="31" t="s">
        <v>127</v>
      </c>
      <c r="AK386" s="31" t="s">
        <v>127</v>
      </c>
      <c r="AL386" s="31" t="s">
        <v>127</v>
      </c>
      <c r="AM386" s="26" t="s">
        <v>141</v>
      </c>
      <c r="AN386" s="26" t="s">
        <v>141</v>
      </c>
      <c r="AO386" s="26" t="s">
        <v>141</v>
      </c>
      <c r="AP386" s="31">
        <v>746.0</v>
      </c>
      <c r="AQ386" s="26" t="s">
        <v>141</v>
      </c>
      <c r="AR386" s="26" t="s">
        <v>141</v>
      </c>
      <c r="AS386" s="26" t="s">
        <v>127</v>
      </c>
      <c r="AT386" s="26" t="s">
        <v>824</v>
      </c>
      <c r="AU386" s="26" t="s">
        <v>27</v>
      </c>
      <c r="AV386" s="31" t="s">
        <v>1096</v>
      </c>
      <c r="AW386" s="28"/>
      <c r="AX386" s="28"/>
      <c r="AY386" s="28"/>
    </row>
    <row r="387" ht="15.75" customHeight="1">
      <c r="A387" s="26" t="s">
        <v>4032</v>
      </c>
      <c r="B387" s="26" t="s">
        <v>4033</v>
      </c>
      <c r="C387" s="28" t="s">
        <v>4034</v>
      </c>
      <c r="D387" s="28" t="s">
        <v>4035</v>
      </c>
      <c r="E387" s="28" t="s">
        <v>4036</v>
      </c>
      <c r="F387" s="26" t="s">
        <v>127</v>
      </c>
      <c r="G387" s="28"/>
      <c r="H387" s="26" t="s">
        <v>4037</v>
      </c>
      <c r="I387" s="26" t="s">
        <v>4038</v>
      </c>
      <c r="J387" s="26" t="s">
        <v>4035</v>
      </c>
      <c r="K387" s="26" t="s">
        <v>4039</v>
      </c>
      <c r="L387" s="28" t="s">
        <v>4040</v>
      </c>
      <c r="M387" s="28" t="s">
        <v>4041</v>
      </c>
      <c r="N387" s="28" t="s">
        <v>3883</v>
      </c>
      <c r="O387" s="41" t="s">
        <v>738</v>
      </c>
      <c r="P387" s="26" t="s">
        <v>599</v>
      </c>
      <c r="Q387" s="28" t="s">
        <v>4042</v>
      </c>
      <c r="R387" s="28" t="s">
        <v>4043</v>
      </c>
      <c r="S387" s="28" t="s">
        <v>156</v>
      </c>
      <c r="T387" s="26" t="s">
        <v>4044</v>
      </c>
      <c r="U387" s="28" t="s">
        <v>4045</v>
      </c>
      <c r="V387" s="28" t="s">
        <v>158</v>
      </c>
      <c r="W387" s="26" t="s">
        <v>141</v>
      </c>
      <c r="X387" s="26" t="s">
        <v>141</v>
      </c>
      <c r="Y387" s="28">
        <v>2008.0</v>
      </c>
      <c r="Z387" s="28">
        <v>15.0</v>
      </c>
      <c r="AA387" s="26" t="s">
        <v>127</v>
      </c>
      <c r="AB387" s="30">
        <v>4500.0</v>
      </c>
      <c r="AC387" s="31">
        <v>4500.0</v>
      </c>
      <c r="AD387" s="31" t="s">
        <v>127</v>
      </c>
      <c r="AE387" s="31" t="s">
        <v>127</v>
      </c>
      <c r="AF387" s="31">
        <v>4000.0</v>
      </c>
      <c r="AG387" s="31">
        <v>4000.0</v>
      </c>
      <c r="AH387" s="31" t="s">
        <v>141</v>
      </c>
      <c r="AI387" s="31" t="s">
        <v>127</v>
      </c>
      <c r="AJ387" s="31" t="s">
        <v>141</v>
      </c>
      <c r="AK387" s="31" t="s">
        <v>141</v>
      </c>
      <c r="AL387" s="31" t="s">
        <v>141</v>
      </c>
      <c r="AM387" s="26" t="s">
        <v>159</v>
      </c>
      <c r="AN387" s="28" t="s">
        <v>4046</v>
      </c>
      <c r="AO387" s="26" t="s">
        <v>141</v>
      </c>
      <c r="AP387" s="31">
        <v>4957.0</v>
      </c>
      <c r="AQ387" s="26" t="s">
        <v>327</v>
      </c>
      <c r="AR387" s="26" t="s">
        <v>141</v>
      </c>
      <c r="AS387" s="26" t="s">
        <v>127</v>
      </c>
      <c r="AT387" s="26" t="s">
        <v>161</v>
      </c>
      <c r="AU387" s="32" t="s">
        <v>263</v>
      </c>
      <c r="AV387" s="26" t="s">
        <v>4047</v>
      </c>
      <c r="AW387" s="28"/>
      <c r="AX387" s="28"/>
      <c r="AY387" s="28"/>
    </row>
    <row r="388" ht="15.75" customHeight="1">
      <c r="A388" s="26" t="s">
        <v>4048</v>
      </c>
      <c r="B388" s="26" t="s">
        <v>4049</v>
      </c>
      <c r="C388" s="28" t="s">
        <v>4034</v>
      </c>
      <c r="D388" s="28" t="s">
        <v>4035</v>
      </c>
      <c r="E388" s="28" t="s">
        <v>4036</v>
      </c>
      <c r="F388" s="26" t="s">
        <v>127</v>
      </c>
      <c r="G388" s="28"/>
      <c r="H388" s="26" t="s">
        <v>4037</v>
      </c>
      <c r="I388" s="26" t="s">
        <v>4038</v>
      </c>
      <c r="J388" s="26" t="s">
        <v>4035</v>
      </c>
      <c r="K388" s="26" t="s">
        <v>4039</v>
      </c>
      <c r="L388" s="28" t="s">
        <v>4040</v>
      </c>
      <c r="M388" s="28" t="s">
        <v>4041</v>
      </c>
      <c r="N388" s="28" t="s">
        <v>3883</v>
      </c>
      <c r="O388" s="41" t="s">
        <v>738</v>
      </c>
      <c r="P388" s="26" t="s">
        <v>599</v>
      </c>
      <c r="Q388" s="28" t="s">
        <v>4042</v>
      </c>
      <c r="R388" s="28" t="s">
        <v>4043</v>
      </c>
      <c r="S388" s="28" t="s">
        <v>156</v>
      </c>
      <c r="T388" s="26" t="s">
        <v>4044</v>
      </c>
      <c r="U388" s="28" t="s">
        <v>4045</v>
      </c>
      <c r="V388" s="28" t="s">
        <v>139</v>
      </c>
      <c r="W388" s="48">
        <v>43617.0</v>
      </c>
      <c r="X388" s="48">
        <v>43922.0</v>
      </c>
      <c r="Y388" s="28" t="s">
        <v>141</v>
      </c>
      <c r="Z388" s="28" t="s">
        <v>141</v>
      </c>
      <c r="AA388" s="26" t="s">
        <v>127</v>
      </c>
      <c r="AB388" s="30" t="s">
        <v>127</v>
      </c>
      <c r="AC388" s="30" t="s">
        <v>127</v>
      </c>
      <c r="AD388" s="31" t="s">
        <v>127</v>
      </c>
      <c r="AE388" s="31" t="s">
        <v>127</v>
      </c>
      <c r="AF388" s="31">
        <v>1150.0</v>
      </c>
      <c r="AG388" s="30">
        <v>1150.0</v>
      </c>
      <c r="AH388" s="31" t="s">
        <v>141</v>
      </c>
      <c r="AI388" s="31" t="s">
        <v>127</v>
      </c>
      <c r="AJ388" s="31" t="s">
        <v>141</v>
      </c>
      <c r="AK388" s="31" t="s">
        <v>141</v>
      </c>
      <c r="AL388" s="31" t="s">
        <v>141</v>
      </c>
      <c r="AM388" s="26" t="s">
        <v>127</v>
      </c>
      <c r="AN388" s="28" t="s">
        <v>127</v>
      </c>
      <c r="AO388" s="26" t="s">
        <v>127</v>
      </c>
      <c r="AP388" s="31" t="s">
        <v>141</v>
      </c>
      <c r="AQ388" s="26" t="s">
        <v>127</v>
      </c>
      <c r="AR388" s="26" t="s">
        <v>127</v>
      </c>
      <c r="AS388" s="26" t="s">
        <v>127</v>
      </c>
      <c r="AT388" s="26" t="s">
        <v>974</v>
      </c>
      <c r="AU388" s="32" t="s">
        <v>25</v>
      </c>
      <c r="AV388" s="26" t="s">
        <v>141</v>
      </c>
      <c r="AW388" s="28"/>
      <c r="AX388" s="28"/>
      <c r="AY388" s="28"/>
    </row>
    <row r="389" ht="15.75" customHeight="1">
      <c r="A389" s="26" t="s">
        <v>4050</v>
      </c>
      <c r="B389" s="26" t="s">
        <v>4051</v>
      </c>
      <c r="C389" s="28" t="s">
        <v>4052</v>
      </c>
      <c r="D389" s="28" t="s">
        <v>4053</v>
      </c>
      <c r="E389" s="28" t="s">
        <v>4054</v>
      </c>
      <c r="F389" s="26" t="s">
        <v>127</v>
      </c>
      <c r="G389" s="28"/>
      <c r="H389" s="26" t="s">
        <v>4055</v>
      </c>
      <c r="I389" s="26" t="s">
        <v>4056</v>
      </c>
      <c r="J389" s="26" t="s">
        <v>4051</v>
      </c>
      <c r="K389" s="26" t="s">
        <v>4057</v>
      </c>
      <c r="L389" s="28" t="s">
        <v>4058</v>
      </c>
      <c r="M389" s="28" t="s">
        <v>4041</v>
      </c>
      <c r="N389" s="28" t="s">
        <v>3883</v>
      </c>
      <c r="O389" s="41" t="s">
        <v>738</v>
      </c>
      <c r="P389" s="26" t="s">
        <v>599</v>
      </c>
      <c r="Q389" s="28" t="s">
        <v>4059</v>
      </c>
      <c r="R389" s="28" t="s">
        <v>4060</v>
      </c>
      <c r="S389" s="28" t="s">
        <v>156</v>
      </c>
      <c r="T389" s="28" t="s">
        <v>4061</v>
      </c>
      <c r="U389" s="28" t="s">
        <v>4062</v>
      </c>
      <c r="V389" s="28" t="s">
        <v>158</v>
      </c>
      <c r="W389" s="26" t="s">
        <v>141</v>
      </c>
      <c r="X389" s="26" t="s">
        <v>141</v>
      </c>
      <c r="Y389" s="28">
        <v>2003.0</v>
      </c>
      <c r="Z389" s="28">
        <v>20.0</v>
      </c>
      <c r="AA389" s="26" t="s">
        <v>127</v>
      </c>
      <c r="AB389" s="30">
        <v>3000.0</v>
      </c>
      <c r="AC389" s="30">
        <v>3000.0</v>
      </c>
      <c r="AD389" s="31" t="s">
        <v>127</v>
      </c>
      <c r="AE389" s="31" t="s">
        <v>127</v>
      </c>
      <c r="AF389" s="31">
        <v>3000.0</v>
      </c>
      <c r="AG389" s="30">
        <v>3000.0</v>
      </c>
      <c r="AH389" s="31" t="s">
        <v>127</v>
      </c>
      <c r="AI389" s="31" t="s">
        <v>127</v>
      </c>
      <c r="AJ389" s="31" t="s">
        <v>141</v>
      </c>
      <c r="AK389" s="31" t="s">
        <v>141</v>
      </c>
      <c r="AL389" s="31" t="s">
        <v>141</v>
      </c>
      <c r="AM389" s="26" t="s">
        <v>140</v>
      </c>
      <c r="AN389" s="28" t="s">
        <v>298</v>
      </c>
      <c r="AO389" s="26" t="s">
        <v>141</v>
      </c>
      <c r="AP389" s="31">
        <v>2735.0</v>
      </c>
      <c r="AQ389" s="26" t="s">
        <v>127</v>
      </c>
      <c r="AR389" s="26" t="s">
        <v>127</v>
      </c>
      <c r="AS389" s="26" t="s">
        <v>127</v>
      </c>
      <c r="AT389" s="26" t="s">
        <v>161</v>
      </c>
      <c r="AU389" s="32" t="s">
        <v>263</v>
      </c>
      <c r="AV389" s="26" t="s">
        <v>1305</v>
      </c>
      <c r="AW389" s="28"/>
      <c r="AX389" s="28"/>
      <c r="AY389" s="28"/>
    </row>
    <row r="390" ht="15.75" customHeight="1">
      <c r="A390" s="26" t="s">
        <v>4063</v>
      </c>
      <c r="B390" s="26" t="s">
        <v>4064</v>
      </c>
      <c r="C390" s="28" t="s">
        <v>4065</v>
      </c>
      <c r="D390" s="28" t="s">
        <v>4066</v>
      </c>
      <c r="E390" s="28" t="s">
        <v>4067</v>
      </c>
      <c r="F390" s="26" t="s">
        <v>127</v>
      </c>
      <c r="G390" s="28"/>
      <c r="H390" s="26" t="s">
        <v>4068</v>
      </c>
      <c r="I390" s="26" t="s">
        <v>4069</v>
      </c>
      <c r="J390" s="26" t="s">
        <v>4064</v>
      </c>
      <c r="K390" s="26" t="s">
        <v>4070</v>
      </c>
      <c r="L390" s="28" t="s">
        <v>4071</v>
      </c>
      <c r="M390" s="32" t="s">
        <v>4041</v>
      </c>
      <c r="N390" s="32" t="s">
        <v>3883</v>
      </c>
      <c r="O390" s="41" t="s">
        <v>738</v>
      </c>
      <c r="P390" s="26" t="s">
        <v>599</v>
      </c>
      <c r="Q390" s="28" t="s">
        <v>4072</v>
      </c>
      <c r="R390" s="28" t="s">
        <v>4073</v>
      </c>
      <c r="S390" s="28" t="s">
        <v>156</v>
      </c>
      <c r="T390" s="32" t="s">
        <v>4074</v>
      </c>
      <c r="U390" s="32" t="s">
        <v>4075</v>
      </c>
      <c r="V390" s="32" t="s">
        <v>158</v>
      </c>
      <c r="W390" s="26" t="s">
        <v>141</v>
      </c>
      <c r="X390" s="26" t="s">
        <v>141</v>
      </c>
      <c r="Y390" s="26" t="s">
        <v>141</v>
      </c>
      <c r="Z390" s="28" t="s">
        <v>141</v>
      </c>
      <c r="AA390" s="26" t="s">
        <v>127</v>
      </c>
      <c r="AB390" s="30">
        <v>620.0</v>
      </c>
      <c r="AC390" s="31" t="s">
        <v>127</v>
      </c>
      <c r="AD390" s="30">
        <v>620.0</v>
      </c>
      <c r="AE390" s="31" t="s">
        <v>127</v>
      </c>
      <c r="AF390" s="31">
        <v>460.0</v>
      </c>
      <c r="AG390" s="31">
        <v>460.0</v>
      </c>
      <c r="AH390" s="31" t="s">
        <v>127</v>
      </c>
      <c r="AI390" s="31" t="s">
        <v>141</v>
      </c>
      <c r="AJ390" s="31" t="s">
        <v>141</v>
      </c>
      <c r="AK390" s="31" t="s">
        <v>141</v>
      </c>
      <c r="AL390" s="31" t="s">
        <v>141</v>
      </c>
      <c r="AM390" s="26" t="s">
        <v>140</v>
      </c>
      <c r="AN390" s="26" t="s">
        <v>4076</v>
      </c>
      <c r="AO390" s="26" t="s">
        <v>141</v>
      </c>
      <c r="AP390" s="31">
        <v>1600.0</v>
      </c>
      <c r="AQ390" s="26" t="s">
        <v>141</v>
      </c>
      <c r="AR390" s="26" t="s">
        <v>141</v>
      </c>
      <c r="AS390" s="26" t="s">
        <v>127</v>
      </c>
      <c r="AT390" s="26" t="s">
        <v>161</v>
      </c>
      <c r="AU390" s="26" t="s">
        <v>263</v>
      </c>
      <c r="AV390" s="26" t="s">
        <v>4077</v>
      </c>
      <c r="AW390" s="28"/>
      <c r="AX390" s="28"/>
      <c r="AY390" s="28"/>
    </row>
    <row r="391" ht="15.75" customHeight="1">
      <c r="A391" s="26" t="s">
        <v>4078</v>
      </c>
      <c r="B391" s="26" t="s">
        <v>4079</v>
      </c>
      <c r="C391" s="26" t="s">
        <v>4080</v>
      </c>
      <c r="D391" s="28"/>
      <c r="E391" s="28"/>
      <c r="F391" s="26" t="s">
        <v>127</v>
      </c>
      <c r="G391" s="28"/>
      <c r="H391" s="26" t="s">
        <v>4081</v>
      </c>
      <c r="I391" s="26" t="s">
        <v>4082</v>
      </c>
      <c r="J391" s="26" t="s">
        <v>4079</v>
      </c>
      <c r="K391" s="26" t="s">
        <v>4083</v>
      </c>
      <c r="L391" s="26" t="s">
        <v>4084</v>
      </c>
      <c r="M391" s="26" t="s">
        <v>4041</v>
      </c>
      <c r="N391" s="26" t="s">
        <v>3883</v>
      </c>
      <c r="O391" s="41" t="s">
        <v>738</v>
      </c>
      <c r="P391" s="26" t="s">
        <v>599</v>
      </c>
      <c r="Q391" s="26" t="s">
        <v>4085</v>
      </c>
      <c r="R391" s="26" t="s">
        <v>4086</v>
      </c>
      <c r="S391" s="28" t="s">
        <v>156</v>
      </c>
      <c r="T391" s="26" t="s">
        <v>4087</v>
      </c>
      <c r="U391" s="29" t="s">
        <v>4088</v>
      </c>
      <c r="V391" s="26" t="s">
        <v>158</v>
      </c>
      <c r="W391" s="26" t="s">
        <v>141</v>
      </c>
      <c r="X391" s="26" t="s">
        <v>141</v>
      </c>
      <c r="Y391" s="26">
        <v>2009.0</v>
      </c>
      <c r="Z391" s="28">
        <v>14.0</v>
      </c>
      <c r="AA391" s="26" t="s">
        <v>127</v>
      </c>
      <c r="AB391" s="30">
        <v>3000.0</v>
      </c>
      <c r="AC391" s="31">
        <v>3000.0</v>
      </c>
      <c r="AD391" s="31" t="s">
        <v>127</v>
      </c>
      <c r="AE391" s="31" t="s">
        <v>127</v>
      </c>
      <c r="AF391" s="31">
        <v>2800.0</v>
      </c>
      <c r="AG391" s="31">
        <v>2800.0</v>
      </c>
      <c r="AH391" s="30" t="s">
        <v>127</v>
      </c>
      <c r="AI391" s="31" t="s">
        <v>127</v>
      </c>
      <c r="AJ391" s="31" t="s">
        <v>127</v>
      </c>
      <c r="AK391" s="31" t="s">
        <v>127</v>
      </c>
      <c r="AL391" s="31" t="s">
        <v>127</v>
      </c>
      <c r="AM391" s="26" t="s">
        <v>140</v>
      </c>
      <c r="AN391" s="26" t="s">
        <v>4089</v>
      </c>
      <c r="AO391" s="26" t="s">
        <v>246</v>
      </c>
      <c r="AP391" s="31">
        <v>2560.0</v>
      </c>
      <c r="AQ391" s="26" t="s">
        <v>141</v>
      </c>
      <c r="AR391" s="26" t="s">
        <v>141</v>
      </c>
      <c r="AS391" s="26" t="s">
        <v>127</v>
      </c>
      <c r="AT391" s="26" t="s">
        <v>161</v>
      </c>
      <c r="AU391" s="32" t="s">
        <v>263</v>
      </c>
      <c r="AV391" s="26" t="s">
        <v>4090</v>
      </c>
      <c r="AW391" s="28"/>
      <c r="AX391" s="28"/>
      <c r="AY391" s="28"/>
    </row>
    <row r="392" ht="15.75" customHeight="1">
      <c r="A392" s="26" t="s">
        <v>4091</v>
      </c>
      <c r="B392" s="26" t="s">
        <v>4092</v>
      </c>
      <c r="C392" s="26" t="s">
        <v>4093</v>
      </c>
      <c r="D392" s="28" t="s">
        <v>4094</v>
      </c>
      <c r="E392" s="28"/>
      <c r="F392" s="26" t="s">
        <v>127</v>
      </c>
      <c r="G392" s="28"/>
      <c r="H392" s="26" t="s">
        <v>4095</v>
      </c>
      <c r="I392" s="26" t="s">
        <v>4096</v>
      </c>
      <c r="J392" s="26" t="s">
        <v>4092</v>
      </c>
      <c r="K392" s="26">
        <v>4.295865412E9</v>
      </c>
      <c r="L392" s="28" t="s">
        <v>4097</v>
      </c>
      <c r="M392" s="28" t="s">
        <v>4098</v>
      </c>
      <c r="N392" s="28" t="s">
        <v>3883</v>
      </c>
      <c r="O392" s="41" t="s">
        <v>738</v>
      </c>
      <c r="P392" s="26" t="s">
        <v>599</v>
      </c>
      <c r="Q392" s="28" t="s">
        <v>4099</v>
      </c>
      <c r="R392" s="28" t="s">
        <v>4100</v>
      </c>
      <c r="S392" s="28" t="s">
        <v>156</v>
      </c>
      <c r="T392" s="28" t="s">
        <v>4101</v>
      </c>
      <c r="U392" s="28" t="s">
        <v>4102</v>
      </c>
      <c r="V392" s="28" t="s">
        <v>158</v>
      </c>
      <c r="W392" s="26" t="s">
        <v>141</v>
      </c>
      <c r="X392" s="26" t="s">
        <v>141</v>
      </c>
      <c r="Y392" s="28">
        <v>1958.0</v>
      </c>
      <c r="Z392" s="28">
        <v>65.0</v>
      </c>
      <c r="AA392" s="26" t="s">
        <v>127</v>
      </c>
      <c r="AB392" s="30">
        <v>10000.0</v>
      </c>
      <c r="AC392" s="30">
        <v>10000.0</v>
      </c>
      <c r="AD392" s="31" t="s">
        <v>127</v>
      </c>
      <c r="AE392" s="31" t="s">
        <v>127</v>
      </c>
      <c r="AF392" s="31">
        <v>9000.0</v>
      </c>
      <c r="AG392" s="31">
        <v>9000.0</v>
      </c>
      <c r="AH392" s="30" t="s">
        <v>127</v>
      </c>
      <c r="AI392" s="31" t="s">
        <v>127</v>
      </c>
      <c r="AJ392" s="31" t="s">
        <v>141</v>
      </c>
      <c r="AK392" s="31" t="s">
        <v>141</v>
      </c>
      <c r="AL392" s="31" t="s">
        <v>141</v>
      </c>
      <c r="AM392" s="26" t="s">
        <v>140</v>
      </c>
      <c r="AN392" s="28" t="s">
        <v>4103</v>
      </c>
      <c r="AO392" s="26" t="s">
        <v>4104</v>
      </c>
      <c r="AP392" s="31">
        <v>4723.0</v>
      </c>
      <c r="AQ392" s="26" t="s">
        <v>861</v>
      </c>
      <c r="AR392" s="26" t="s">
        <v>141</v>
      </c>
      <c r="AS392" s="26" t="s">
        <v>127</v>
      </c>
      <c r="AT392" s="26" t="s">
        <v>161</v>
      </c>
      <c r="AU392" s="32" t="s">
        <v>263</v>
      </c>
      <c r="AV392" s="26" t="s">
        <v>4105</v>
      </c>
      <c r="AW392" s="28"/>
      <c r="AX392" s="28"/>
      <c r="AY392" s="28"/>
    </row>
    <row r="393" ht="15.75" customHeight="1">
      <c r="A393" s="26" t="s">
        <v>4106</v>
      </c>
      <c r="B393" s="26" t="s">
        <v>4107</v>
      </c>
      <c r="C393" s="28" t="s">
        <v>4108</v>
      </c>
      <c r="D393" s="28" t="s">
        <v>4109</v>
      </c>
      <c r="E393" s="28" t="s">
        <v>4110</v>
      </c>
      <c r="F393" s="26" t="s">
        <v>148</v>
      </c>
      <c r="G393" s="28" t="s">
        <v>4111</v>
      </c>
      <c r="H393" s="26" t="s">
        <v>4112</v>
      </c>
      <c r="I393" s="26" t="s">
        <v>4113</v>
      </c>
      <c r="J393" s="26" t="s">
        <v>4107</v>
      </c>
      <c r="K393" s="26">
        <v>4.297103773E9</v>
      </c>
      <c r="L393" s="28" t="s">
        <v>4114</v>
      </c>
      <c r="M393" s="28" t="s">
        <v>4098</v>
      </c>
      <c r="N393" s="28" t="s">
        <v>3883</v>
      </c>
      <c r="O393" s="41" t="s">
        <v>738</v>
      </c>
      <c r="P393" s="26" t="s">
        <v>599</v>
      </c>
      <c r="Q393" s="28" t="s">
        <v>4115</v>
      </c>
      <c r="R393" s="28" t="s">
        <v>4116</v>
      </c>
      <c r="S393" s="28" t="s">
        <v>156</v>
      </c>
      <c r="T393" s="28" t="s">
        <v>4117</v>
      </c>
      <c r="U393" s="28" t="s">
        <v>4118</v>
      </c>
      <c r="V393" s="28" t="s">
        <v>158</v>
      </c>
      <c r="W393" s="26" t="s">
        <v>141</v>
      </c>
      <c r="X393" s="26" t="s">
        <v>141</v>
      </c>
      <c r="Y393" s="28">
        <v>1969.0</v>
      </c>
      <c r="Z393" s="28">
        <v>54.0</v>
      </c>
      <c r="AA393" s="26" t="s">
        <v>127</v>
      </c>
      <c r="AB393" s="30">
        <v>7600.0</v>
      </c>
      <c r="AC393" s="30">
        <v>7600.0</v>
      </c>
      <c r="AD393" s="31" t="s">
        <v>127</v>
      </c>
      <c r="AE393" s="31" t="s">
        <v>127</v>
      </c>
      <c r="AF393" s="31">
        <v>7300.0</v>
      </c>
      <c r="AG393" s="30">
        <v>7300.0</v>
      </c>
      <c r="AH393" s="30" t="s">
        <v>127</v>
      </c>
      <c r="AI393" s="31" t="s">
        <v>127</v>
      </c>
      <c r="AJ393" s="31" t="s">
        <v>141</v>
      </c>
      <c r="AK393" s="31" t="s">
        <v>141</v>
      </c>
      <c r="AL393" s="31" t="s">
        <v>141</v>
      </c>
      <c r="AM393" s="26" t="s">
        <v>140</v>
      </c>
      <c r="AN393" s="28" t="s">
        <v>4119</v>
      </c>
      <c r="AO393" s="26" t="s">
        <v>141</v>
      </c>
      <c r="AP393" s="31">
        <v>4911.0</v>
      </c>
      <c r="AQ393" s="26" t="s">
        <v>861</v>
      </c>
      <c r="AR393" s="26" t="s">
        <v>327</v>
      </c>
      <c r="AS393" s="26" t="s">
        <v>127</v>
      </c>
      <c r="AT393" s="26" t="s">
        <v>161</v>
      </c>
      <c r="AU393" s="32" t="s">
        <v>263</v>
      </c>
      <c r="AV393" s="26" t="s">
        <v>4120</v>
      </c>
      <c r="AW393" s="28"/>
      <c r="AX393" s="28"/>
      <c r="AY393" s="28"/>
    </row>
    <row r="394" ht="15.75" customHeight="1">
      <c r="A394" s="26" t="s">
        <v>4121</v>
      </c>
      <c r="B394" s="26" t="s">
        <v>4122</v>
      </c>
      <c r="C394" s="28" t="s">
        <v>4123</v>
      </c>
      <c r="D394" s="28"/>
      <c r="E394" s="28"/>
      <c r="F394" s="26" t="s">
        <v>127</v>
      </c>
      <c r="G394" s="28"/>
      <c r="H394" s="26" t="s">
        <v>3879</v>
      </c>
      <c r="I394" s="26" t="s">
        <v>3880</v>
      </c>
      <c r="J394" s="26" t="s">
        <v>4122</v>
      </c>
      <c r="K394" s="28">
        <v>5.081365338E9</v>
      </c>
      <c r="L394" s="28" t="s">
        <v>4124</v>
      </c>
      <c r="M394" s="32" t="s">
        <v>4125</v>
      </c>
      <c r="N394" s="32" t="s">
        <v>3883</v>
      </c>
      <c r="O394" s="41" t="s">
        <v>738</v>
      </c>
      <c r="P394" s="26" t="s">
        <v>599</v>
      </c>
      <c r="Q394" s="28" t="s">
        <v>4126</v>
      </c>
      <c r="R394" s="28" t="s">
        <v>4127</v>
      </c>
      <c r="S394" s="28" t="s">
        <v>156</v>
      </c>
      <c r="T394" s="32" t="s">
        <v>4128</v>
      </c>
      <c r="U394" s="32" t="s">
        <v>4129</v>
      </c>
      <c r="V394" s="26" t="s">
        <v>158</v>
      </c>
      <c r="W394" s="26" t="s">
        <v>141</v>
      </c>
      <c r="X394" s="26" t="s">
        <v>141</v>
      </c>
      <c r="Y394" s="26">
        <v>2022.0</v>
      </c>
      <c r="Z394" s="28">
        <v>1.0</v>
      </c>
      <c r="AA394" s="26" t="s">
        <v>127</v>
      </c>
      <c r="AB394" s="30">
        <v>1950.0</v>
      </c>
      <c r="AC394" s="31">
        <v>1950.0</v>
      </c>
      <c r="AD394" s="31" t="s">
        <v>127</v>
      </c>
      <c r="AE394" s="31" t="s">
        <v>127</v>
      </c>
      <c r="AF394" s="31">
        <v>2050.0</v>
      </c>
      <c r="AG394" s="31">
        <v>2050.0</v>
      </c>
      <c r="AH394" s="30" t="s">
        <v>127</v>
      </c>
      <c r="AI394" s="31" t="s">
        <v>127</v>
      </c>
      <c r="AJ394" s="31" t="s">
        <v>141</v>
      </c>
      <c r="AK394" s="31" t="s">
        <v>141</v>
      </c>
      <c r="AL394" s="31" t="s">
        <v>141</v>
      </c>
      <c r="AM394" s="26" t="s">
        <v>141</v>
      </c>
      <c r="AN394" s="26" t="s">
        <v>141</v>
      </c>
      <c r="AO394" s="26" t="s">
        <v>141</v>
      </c>
      <c r="AP394" s="31">
        <v>2228.0</v>
      </c>
      <c r="AQ394" s="26" t="s">
        <v>127</v>
      </c>
      <c r="AR394" s="26" t="s">
        <v>127</v>
      </c>
      <c r="AS394" s="26" t="s">
        <v>127</v>
      </c>
      <c r="AT394" s="26" t="s">
        <v>161</v>
      </c>
      <c r="AU394" s="26" t="s">
        <v>263</v>
      </c>
      <c r="AV394" s="26" t="s">
        <v>4130</v>
      </c>
      <c r="AW394" s="28"/>
      <c r="AX394" s="28"/>
      <c r="AY394" s="28"/>
    </row>
    <row r="395" ht="15.75" customHeight="1">
      <c r="A395" s="26" t="s">
        <v>4131</v>
      </c>
      <c r="B395" s="26" t="s">
        <v>4132</v>
      </c>
      <c r="C395" s="28" t="s">
        <v>4123</v>
      </c>
      <c r="D395" s="28"/>
      <c r="E395" s="28"/>
      <c r="F395" s="26" t="s">
        <v>127</v>
      </c>
      <c r="G395" s="28"/>
      <c r="H395" s="26" t="s">
        <v>3879</v>
      </c>
      <c r="I395" s="26" t="s">
        <v>3880</v>
      </c>
      <c r="J395" s="26" t="s">
        <v>4122</v>
      </c>
      <c r="K395" s="28">
        <v>5.081365338E9</v>
      </c>
      <c r="L395" s="28" t="s">
        <v>4124</v>
      </c>
      <c r="M395" s="32" t="s">
        <v>4125</v>
      </c>
      <c r="N395" s="32" t="s">
        <v>3883</v>
      </c>
      <c r="O395" s="41" t="s">
        <v>738</v>
      </c>
      <c r="P395" s="26" t="s">
        <v>599</v>
      </c>
      <c r="Q395" s="28" t="s">
        <v>4126</v>
      </c>
      <c r="R395" s="28" t="s">
        <v>4127</v>
      </c>
      <c r="S395" s="28" t="s">
        <v>156</v>
      </c>
      <c r="T395" s="32" t="s">
        <v>4128</v>
      </c>
      <c r="U395" s="32" t="s">
        <v>4129</v>
      </c>
      <c r="V395" s="26" t="s">
        <v>139</v>
      </c>
      <c r="W395" s="26">
        <v>2019.0</v>
      </c>
      <c r="X395" s="26" t="s">
        <v>141</v>
      </c>
      <c r="Y395" s="26" t="s">
        <v>141</v>
      </c>
      <c r="Z395" s="28" t="s">
        <v>141</v>
      </c>
      <c r="AA395" s="26" t="s">
        <v>127</v>
      </c>
      <c r="AB395" s="30">
        <v>3900.0</v>
      </c>
      <c r="AC395" s="31">
        <v>3900.0</v>
      </c>
      <c r="AD395" s="31" t="s">
        <v>127</v>
      </c>
      <c r="AE395" s="31" t="s">
        <v>127</v>
      </c>
      <c r="AF395" s="31">
        <v>4010.0</v>
      </c>
      <c r="AG395" s="31">
        <v>4010.0</v>
      </c>
      <c r="AH395" s="30" t="s">
        <v>127</v>
      </c>
      <c r="AI395" s="31" t="s">
        <v>127</v>
      </c>
      <c r="AJ395" s="31" t="s">
        <v>141</v>
      </c>
      <c r="AK395" s="31" t="s">
        <v>141</v>
      </c>
      <c r="AL395" s="31" t="s">
        <v>141</v>
      </c>
      <c r="AM395" s="26" t="s">
        <v>141</v>
      </c>
      <c r="AN395" s="26" t="s">
        <v>141</v>
      </c>
      <c r="AO395" s="26" t="s">
        <v>141</v>
      </c>
      <c r="AP395" s="31" t="s">
        <v>127</v>
      </c>
      <c r="AQ395" s="26" t="s">
        <v>127</v>
      </c>
      <c r="AR395" s="26" t="s">
        <v>127</v>
      </c>
      <c r="AS395" s="26" t="s">
        <v>127</v>
      </c>
      <c r="AT395" s="26" t="s">
        <v>161</v>
      </c>
      <c r="AU395" s="26" t="s">
        <v>263</v>
      </c>
      <c r="AV395" s="26" t="s">
        <v>4133</v>
      </c>
      <c r="AW395" s="28"/>
      <c r="AX395" s="28"/>
      <c r="AY395" s="28"/>
    </row>
    <row r="396" ht="15.75" customHeight="1">
      <c r="A396" s="26" t="s">
        <v>4134</v>
      </c>
      <c r="B396" s="26" t="s">
        <v>4135</v>
      </c>
      <c r="C396" s="26" t="s">
        <v>4136</v>
      </c>
      <c r="D396" s="28"/>
      <c r="E396" s="28"/>
      <c r="F396" s="26" t="s">
        <v>127</v>
      </c>
      <c r="G396" s="28"/>
      <c r="H396" s="26" t="s">
        <v>4137</v>
      </c>
      <c r="I396" s="26" t="s">
        <v>4138</v>
      </c>
      <c r="J396" s="26" t="s">
        <v>4135</v>
      </c>
      <c r="K396" s="26">
        <v>4.298153162E9</v>
      </c>
      <c r="L396" s="28" t="s">
        <v>4139</v>
      </c>
      <c r="M396" s="28" t="s">
        <v>4140</v>
      </c>
      <c r="N396" s="28" t="s">
        <v>3883</v>
      </c>
      <c r="O396" s="41" t="s">
        <v>738</v>
      </c>
      <c r="P396" s="26" t="s">
        <v>599</v>
      </c>
      <c r="Q396" s="28" t="s">
        <v>4141</v>
      </c>
      <c r="R396" s="28" t="s">
        <v>4142</v>
      </c>
      <c r="S396" s="28" t="s">
        <v>156</v>
      </c>
      <c r="T396" s="28" t="s">
        <v>4143</v>
      </c>
      <c r="U396" s="28" t="s">
        <v>4144</v>
      </c>
      <c r="V396" s="26" t="s">
        <v>158</v>
      </c>
      <c r="W396" s="26" t="s">
        <v>141</v>
      </c>
      <c r="X396" s="26" t="s">
        <v>141</v>
      </c>
      <c r="Y396" s="26">
        <v>2002.0</v>
      </c>
      <c r="Z396" s="28">
        <v>21.0</v>
      </c>
      <c r="AA396" s="26" t="s">
        <v>127</v>
      </c>
      <c r="AB396" s="30">
        <v>9000.0</v>
      </c>
      <c r="AC396" s="31">
        <v>8000.0</v>
      </c>
      <c r="AD396" s="31">
        <v>1000.0</v>
      </c>
      <c r="AE396" s="31" t="s">
        <v>127</v>
      </c>
      <c r="AF396" s="31">
        <v>7550.0</v>
      </c>
      <c r="AG396" s="31">
        <v>7550.0</v>
      </c>
      <c r="AH396" s="30" t="s">
        <v>127</v>
      </c>
      <c r="AI396" s="31" t="s">
        <v>127</v>
      </c>
      <c r="AJ396" s="31">
        <v>12000.0</v>
      </c>
      <c r="AK396" s="31" t="s">
        <v>141</v>
      </c>
      <c r="AL396" s="31" t="s">
        <v>141</v>
      </c>
      <c r="AM396" s="26" t="s">
        <v>140</v>
      </c>
      <c r="AN396" s="26" t="s">
        <v>4145</v>
      </c>
      <c r="AO396" s="26" t="s">
        <v>816</v>
      </c>
      <c r="AP396" s="31">
        <v>4845.0</v>
      </c>
      <c r="AQ396" s="26" t="s">
        <v>127</v>
      </c>
      <c r="AR396" s="26" t="s">
        <v>127</v>
      </c>
      <c r="AS396" s="26" t="s">
        <v>127</v>
      </c>
      <c r="AT396" s="26" t="s">
        <v>161</v>
      </c>
      <c r="AU396" s="26" t="s">
        <v>817</v>
      </c>
      <c r="AV396" s="26" t="s">
        <v>4146</v>
      </c>
      <c r="AW396" s="28"/>
      <c r="AX396" s="28"/>
      <c r="AY396" s="28"/>
    </row>
    <row r="397" ht="15.75" customHeight="1">
      <c r="A397" s="26" t="s">
        <v>4147</v>
      </c>
      <c r="B397" s="26" t="s">
        <v>4148</v>
      </c>
      <c r="C397" s="26" t="s">
        <v>4136</v>
      </c>
      <c r="D397" s="28"/>
      <c r="E397" s="28"/>
      <c r="F397" s="26" t="s">
        <v>127</v>
      </c>
      <c r="G397" s="28"/>
      <c r="H397" s="26" t="s">
        <v>4137</v>
      </c>
      <c r="I397" s="26" t="s">
        <v>4138</v>
      </c>
      <c r="J397" s="26" t="s">
        <v>4135</v>
      </c>
      <c r="K397" s="26">
        <v>4.298153162E9</v>
      </c>
      <c r="L397" s="28" t="s">
        <v>4139</v>
      </c>
      <c r="M397" s="28" t="s">
        <v>4140</v>
      </c>
      <c r="N397" s="28" t="s">
        <v>3883</v>
      </c>
      <c r="O397" s="41" t="s">
        <v>738</v>
      </c>
      <c r="P397" s="26" t="s">
        <v>599</v>
      </c>
      <c r="Q397" s="28" t="s">
        <v>4141</v>
      </c>
      <c r="R397" s="28" t="s">
        <v>4142</v>
      </c>
      <c r="S397" s="28" t="s">
        <v>156</v>
      </c>
      <c r="T397" s="28" t="s">
        <v>4143</v>
      </c>
      <c r="U397" s="28" t="s">
        <v>4144</v>
      </c>
      <c r="V397" s="26" t="s">
        <v>139</v>
      </c>
      <c r="W397" s="34">
        <v>43739.0</v>
      </c>
      <c r="X397" s="26" t="s">
        <v>141</v>
      </c>
      <c r="Y397" s="26" t="s">
        <v>141</v>
      </c>
      <c r="Z397" s="28" t="s">
        <v>141</v>
      </c>
      <c r="AA397" s="26" t="s">
        <v>127</v>
      </c>
      <c r="AB397" s="30" t="s">
        <v>127</v>
      </c>
      <c r="AC397" s="31" t="s">
        <v>127</v>
      </c>
      <c r="AD397" s="31" t="s">
        <v>127</v>
      </c>
      <c r="AE397" s="31" t="s">
        <v>127</v>
      </c>
      <c r="AF397" s="31">
        <v>1203.0</v>
      </c>
      <c r="AG397" s="31">
        <v>1203.0</v>
      </c>
      <c r="AH397" s="30" t="s">
        <v>127</v>
      </c>
      <c r="AI397" s="31" t="s">
        <v>127</v>
      </c>
      <c r="AJ397" s="31" t="s">
        <v>141</v>
      </c>
      <c r="AK397" s="31" t="s">
        <v>141</v>
      </c>
      <c r="AL397" s="31" t="s">
        <v>141</v>
      </c>
      <c r="AM397" s="26" t="s">
        <v>127</v>
      </c>
      <c r="AN397" s="26" t="s">
        <v>127</v>
      </c>
      <c r="AO397" s="26" t="s">
        <v>127</v>
      </c>
      <c r="AP397" s="31" t="s">
        <v>141</v>
      </c>
      <c r="AQ397" s="26" t="s">
        <v>127</v>
      </c>
      <c r="AR397" s="26" t="s">
        <v>127</v>
      </c>
      <c r="AS397" s="26" t="s">
        <v>127</v>
      </c>
      <c r="AT397" s="26" t="s">
        <v>974</v>
      </c>
      <c r="AU397" s="26" t="s">
        <v>25</v>
      </c>
      <c r="AV397" s="26" t="s">
        <v>141</v>
      </c>
      <c r="AW397" s="28"/>
      <c r="AX397" s="28"/>
      <c r="AY397" s="28"/>
    </row>
    <row r="398" ht="15.75" customHeight="1">
      <c r="A398" s="26" t="s">
        <v>4149</v>
      </c>
      <c r="B398" s="26" t="s">
        <v>4148</v>
      </c>
      <c r="C398" s="26" t="s">
        <v>4136</v>
      </c>
      <c r="D398" s="28"/>
      <c r="E398" s="28"/>
      <c r="F398" s="26" t="s">
        <v>127</v>
      </c>
      <c r="G398" s="28"/>
      <c r="H398" s="26" t="s">
        <v>4137</v>
      </c>
      <c r="I398" s="26" t="s">
        <v>4138</v>
      </c>
      <c r="J398" s="26" t="s">
        <v>4135</v>
      </c>
      <c r="K398" s="26">
        <v>4.298153162E9</v>
      </c>
      <c r="L398" s="28" t="s">
        <v>4139</v>
      </c>
      <c r="M398" s="28" t="s">
        <v>4140</v>
      </c>
      <c r="N398" s="28" t="s">
        <v>3883</v>
      </c>
      <c r="O398" s="41" t="s">
        <v>738</v>
      </c>
      <c r="P398" s="26" t="s">
        <v>599</v>
      </c>
      <c r="Q398" s="28" t="s">
        <v>4141</v>
      </c>
      <c r="R398" s="28" t="s">
        <v>4142</v>
      </c>
      <c r="S398" s="28" t="s">
        <v>156</v>
      </c>
      <c r="T398" s="28" t="s">
        <v>4143</v>
      </c>
      <c r="U398" s="28" t="s">
        <v>4144</v>
      </c>
      <c r="V398" s="26" t="s">
        <v>189</v>
      </c>
      <c r="W398" s="34">
        <v>43739.0</v>
      </c>
      <c r="X398" s="26" t="s">
        <v>141</v>
      </c>
      <c r="Y398" s="26" t="s">
        <v>141</v>
      </c>
      <c r="Z398" s="28" t="s">
        <v>141</v>
      </c>
      <c r="AA398" s="26" t="s">
        <v>127</v>
      </c>
      <c r="AB398" s="30" t="s">
        <v>127</v>
      </c>
      <c r="AC398" s="31" t="s">
        <v>127</v>
      </c>
      <c r="AD398" s="31" t="s">
        <v>127</v>
      </c>
      <c r="AE398" s="31" t="s">
        <v>127</v>
      </c>
      <c r="AF398" s="31">
        <v>1203.0</v>
      </c>
      <c r="AG398" s="31">
        <v>1203.0</v>
      </c>
      <c r="AH398" s="30" t="s">
        <v>127</v>
      </c>
      <c r="AI398" s="31" t="s">
        <v>127</v>
      </c>
      <c r="AJ398" s="31" t="s">
        <v>141</v>
      </c>
      <c r="AK398" s="31" t="s">
        <v>141</v>
      </c>
      <c r="AL398" s="31" t="s">
        <v>141</v>
      </c>
      <c r="AM398" s="26" t="s">
        <v>127</v>
      </c>
      <c r="AN398" s="26" t="s">
        <v>127</v>
      </c>
      <c r="AO398" s="26" t="s">
        <v>127</v>
      </c>
      <c r="AP398" s="31" t="s">
        <v>141</v>
      </c>
      <c r="AQ398" s="26" t="s">
        <v>127</v>
      </c>
      <c r="AR398" s="26" t="s">
        <v>127</v>
      </c>
      <c r="AS398" s="26" t="s">
        <v>127</v>
      </c>
      <c r="AT398" s="26" t="s">
        <v>974</v>
      </c>
      <c r="AU398" s="26" t="s">
        <v>25</v>
      </c>
      <c r="AV398" s="26" t="s">
        <v>141</v>
      </c>
      <c r="AW398" s="28"/>
      <c r="AX398" s="28"/>
      <c r="AY398" s="28"/>
    </row>
    <row r="399" ht="15.75" customHeight="1">
      <c r="A399" s="26" t="s">
        <v>4150</v>
      </c>
      <c r="B399" s="26" t="s">
        <v>4151</v>
      </c>
      <c r="C399" s="26" t="s">
        <v>4136</v>
      </c>
      <c r="D399" s="28"/>
      <c r="E399" s="28"/>
      <c r="F399" s="26" t="s">
        <v>127</v>
      </c>
      <c r="G399" s="28"/>
      <c r="H399" s="26" t="s">
        <v>4137</v>
      </c>
      <c r="I399" s="26" t="s">
        <v>4138</v>
      </c>
      <c r="J399" s="26" t="s">
        <v>4135</v>
      </c>
      <c r="K399" s="26">
        <v>4.298153162E9</v>
      </c>
      <c r="L399" s="28" t="s">
        <v>4139</v>
      </c>
      <c r="M399" s="28" t="s">
        <v>4140</v>
      </c>
      <c r="N399" s="28" t="s">
        <v>3883</v>
      </c>
      <c r="O399" s="41" t="s">
        <v>738</v>
      </c>
      <c r="P399" s="26" t="s">
        <v>599</v>
      </c>
      <c r="Q399" s="28" t="s">
        <v>4141</v>
      </c>
      <c r="R399" s="28" t="s">
        <v>4142</v>
      </c>
      <c r="S399" s="28" t="s">
        <v>156</v>
      </c>
      <c r="T399" s="28" t="s">
        <v>4143</v>
      </c>
      <c r="U399" s="28" t="s">
        <v>4144</v>
      </c>
      <c r="V399" s="26" t="s">
        <v>189</v>
      </c>
      <c r="W399" s="34">
        <v>43739.0</v>
      </c>
      <c r="X399" s="26" t="s">
        <v>141</v>
      </c>
      <c r="Y399" s="26" t="s">
        <v>141</v>
      </c>
      <c r="Z399" s="28" t="s">
        <v>141</v>
      </c>
      <c r="AA399" s="26" t="s">
        <v>127</v>
      </c>
      <c r="AB399" s="30">
        <v>1800.0</v>
      </c>
      <c r="AC399" s="31">
        <v>1800.0</v>
      </c>
      <c r="AD399" s="31" t="s">
        <v>127</v>
      </c>
      <c r="AE399" s="31" t="s">
        <v>127</v>
      </c>
      <c r="AF399" s="31" t="s">
        <v>127</v>
      </c>
      <c r="AG399" s="31" t="s">
        <v>127</v>
      </c>
      <c r="AH399" s="30" t="s">
        <v>127</v>
      </c>
      <c r="AI399" s="31" t="s">
        <v>127</v>
      </c>
      <c r="AJ399" s="31" t="s">
        <v>141</v>
      </c>
      <c r="AK399" s="31" t="s">
        <v>141</v>
      </c>
      <c r="AL399" s="31" t="s">
        <v>141</v>
      </c>
      <c r="AM399" s="26" t="s">
        <v>127</v>
      </c>
      <c r="AN399" s="26" t="s">
        <v>127</v>
      </c>
      <c r="AO399" s="26" t="s">
        <v>127</v>
      </c>
      <c r="AP399" s="31" t="s">
        <v>141</v>
      </c>
      <c r="AQ399" s="26" t="s">
        <v>127</v>
      </c>
      <c r="AR399" s="26" t="s">
        <v>127</v>
      </c>
      <c r="AS399" s="26" t="s">
        <v>127</v>
      </c>
      <c r="AT399" s="26" t="s">
        <v>824</v>
      </c>
      <c r="AU399" s="26" t="s">
        <v>27</v>
      </c>
      <c r="AV399" s="26" t="s">
        <v>4152</v>
      </c>
      <c r="AW399" s="28"/>
      <c r="AX399" s="28"/>
      <c r="AY399" s="28"/>
    </row>
    <row r="400" ht="15.75" customHeight="1">
      <c r="A400" s="26" t="s">
        <v>4153</v>
      </c>
      <c r="B400" s="26" t="s">
        <v>4154</v>
      </c>
      <c r="C400" s="28" t="s">
        <v>4155</v>
      </c>
      <c r="D400" s="28" t="s">
        <v>4156</v>
      </c>
      <c r="E400" s="28" t="s">
        <v>4157</v>
      </c>
      <c r="F400" s="26" t="s">
        <v>127</v>
      </c>
      <c r="G400" s="28"/>
      <c r="H400" s="26" t="s">
        <v>4158</v>
      </c>
      <c r="I400" s="26" t="s">
        <v>4159</v>
      </c>
      <c r="J400" s="26" t="s">
        <v>4154</v>
      </c>
      <c r="K400" s="26">
        <v>4.298154625E9</v>
      </c>
      <c r="L400" s="28" t="s">
        <v>4160</v>
      </c>
      <c r="M400" s="28" t="s">
        <v>4140</v>
      </c>
      <c r="N400" s="28" t="s">
        <v>3883</v>
      </c>
      <c r="O400" s="41" t="s">
        <v>738</v>
      </c>
      <c r="P400" s="26" t="s">
        <v>599</v>
      </c>
      <c r="Q400" s="28" t="s">
        <v>4161</v>
      </c>
      <c r="R400" s="28" t="s">
        <v>4162</v>
      </c>
      <c r="S400" s="28" t="s">
        <v>156</v>
      </c>
      <c r="T400" s="28" t="s">
        <v>4163</v>
      </c>
      <c r="U400" s="28" t="s">
        <v>4164</v>
      </c>
      <c r="V400" s="28" t="s">
        <v>158</v>
      </c>
      <c r="W400" s="26" t="s">
        <v>141</v>
      </c>
      <c r="X400" s="26" t="s">
        <v>141</v>
      </c>
      <c r="Y400" s="28">
        <v>1993.0</v>
      </c>
      <c r="Z400" s="28">
        <v>30.0</v>
      </c>
      <c r="AA400" s="26" t="s">
        <v>127</v>
      </c>
      <c r="AB400" s="31">
        <v>3180.0</v>
      </c>
      <c r="AC400" s="31" t="s">
        <v>468</v>
      </c>
      <c r="AD400" s="31" t="s">
        <v>468</v>
      </c>
      <c r="AE400" s="31" t="s">
        <v>127</v>
      </c>
      <c r="AF400" s="31">
        <v>2829.0</v>
      </c>
      <c r="AG400" s="31">
        <v>2829.0</v>
      </c>
      <c r="AH400" s="30" t="s">
        <v>127</v>
      </c>
      <c r="AI400" s="31" t="s">
        <v>127</v>
      </c>
      <c r="AJ400" s="31" t="s">
        <v>141</v>
      </c>
      <c r="AK400" s="31" t="s">
        <v>141</v>
      </c>
      <c r="AL400" s="31" t="s">
        <v>141</v>
      </c>
      <c r="AM400" s="26" t="s">
        <v>140</v>
      </c>
      <c r="AN400" s="28" t="s">
        <v>4165</v>
      </c>
      <c r="AO400" s="26" t="s">
        <v>1234</v>
      </c>
      <c r="AP400" s="31">
        <v>3469.0</v>
      </c>
      <c r="AQ400" s="26" t="s">
        <v>327</v>
      </c>
      <c r="AR400" s="26" t="s">
        <v>127</v>
      </c>
      <c r="AS400" s="26" t="s">
        <v>127</v>
      </c>
      <c r="AT400" s="26" t="s">
        <v>161</v>
      </c>
      <c r="AU400" s="32" t="s">
        <v>817</v>
      </c>
      <c r="AV400" s="26" t="s">
        <v>4166</v>
      </c>
      <c r="AW400" s="28"/>
      <c r="AX400" s="28"/>
      <c r="AY400" s="28"/>
    </row>
    <row r="401" ht="15.75" customHeight="1">
      <c r="A401" s="26" t="s">
        <v>4167</v>
      </c>
      <c r="B401" s="26" t="s">
        <v>4168</v>
      </c>
      <c r="C401" s="28" t="s">
        <v>4155</v>
      </c>
      <c r="D401" s="28" t="s">
        <v>4156</v>
      </c>
      <c r="E401" s="28" t="s">
        <v>4157</v>
      </c>
      <c r="F401" s="26" t="s">
        <v>127</v>
      </c>
      <c r="G401" s="28"/>
      <c r="H401" s="26" t="s">
        <v>4158</v>
      </c>
      <c r="I401" s="26" t="s">
        <v>4159</v>
      </c>
      <c r="J401" s="26" t="s">
        <v>4154</v>
      </c>
      <c r="K401" s="26">
        <v>4.298154625E9</v>
      </c>
      <c r="L401" s="28" t="s">
        <v>4160</v>
      </c>
      <c r="M401" s="28" t="s">
        <v>4140</v>
      </c>
      <c r="N401" s="28" t="s">
        <v>3883</v>
      </c>
      <c r="O401" s="41" t="s">
        <v>738</v>
      </c>
      <c r="P401" s="26" t="s">
        <v>599</v>
      </c>
      <c r="Q401" s="28" t="s">
        <v>4161</v>
      </c>
      <c r="R401" s="28" t="s">
        <v>4162</v>
      </c>
      <c r="S401" s="28" t="s">
        <v>156</v>
      </c>
      <c r="T401" s="28" t="s">
        <v>4163</v>
      </c>
      <c r="U401" s="28" t="s">
        <v>4164</v>
      </c>
      <c r="V401" s="26" t="s">
        <v>189</v>
      </c>
      <c r="W401" s="34">
        <v>44470.0</v>
      </c>
      <c r="X401" s="26" t="s">
        <v>141</v>
      </c>
      <c r="Y401" s="26">
        <v>2023.0</v>
      </c>
      <c r="Z401" s="28">
        <v>0.0</v>
      </c>
      <c r="AA401" s="26" t="s">
        <v>127</v>
      </c>
      <c r="AB401" s="31">
        <v>863.0</v>
      </c>
      <c r="AC401" s="31" t="s">
        <v>127</v>
      </c>
      <c r="AD401" s="31">
        <v>863.0</v>
      </c>
      <c r="AE401" s="31" t="s">
        <v>127</v>
      </c>
      <c r="AF401" s="31" t="s">
        <v>127</v>
      </c>
      <c r="AG401" s="31" t="s">
        <v>127</v>
      </c>
      <c r="AH401" s="30" t="s">
        <v>127</v>
      </c>
      <c r="AI401" s="31" t="s">
        <v>127</v>
      </c>
      <c r="AJ401" s="31" t="s">
        <v>141</v>
      </c>
      <c r="AK401" s="31" t="s">
        <v>141</v>
      </c>
      <c r="AL401" s="31" t="s">
        <v>141</v>
      </c>
      <c r="AM401" s="26" t="s">
        <v>127</v>
      </c>
      <c r="AN401" s="26" t="s">
        <v>127</v>
      </c>
      <c r="AO401" s="26" t="s">
        <v>127</v>
      </c>
      <c r="AP401" s="31" t="s">
        <v>141</v>
      </c>
      <c r="AQ401" s="26" t="s">
        <v>127</v>
      </c>
      <c r="AR401" s="26" t="s">
        <v>127</v>
      </c>
      <c r="AS401" s="26" t="s">
        <v>127</v>
      </c>
      <c r="AT401" s="26" t="s">
        <v>142</v>
      </c>
      <c r="AU401" s="26" t="s">
        <v>31</v>
      </c>
      <c r="AV401" s="26" t="s">
        <v>4169</v>
      </c>
      <c r="AW401" s="28"/>
      <c r="AX401" s="28"/>
      <c r="AY401" s="28"/>
    </row>
    <row r="402" ht="15.75" customHeight="1">
      <c r="A402" s="26" t="s">
        <v>4170</v>
      </c>
      <c r="B402" s="26" t="s">
        <v>4171</v>
      </c>
      <c r="C402" s="28" t="s">
        <v>4172</v>
      </c>
      <c r="D402" s="28" t="s">
        <v>4173</v>
      </c>
      <c r="E402" s="28" t="s">
        <v>4174</v>
      </c>
      <c r="F402" s="26" t="s">
        <v>127</v>
      </c>
      <c r="G402" s="28"/>
      <c r="H402" s="26" t="s">
        <v>4175</v>
      </c>
      <c r="I402" s="26" t="s">
        <v>4176</v>
      </c>
      <c r="J402" s="26" t="s">
        <v>4171</v>
      </c>
      <c r="K402" s="26" t="s">
        <v>4177</v>
      </c>
      <c r="L402" s="28" t="s">
        <v>4178</v>
      </c>
      <c r="M402" s="28" t="s">
        <v>4140</v>
      </c>
      <c r="N402" s="28" t="s">
        <v>3883</v>
      </c>
      <c r="O402" s="41" t="s">
        <v>738</v>
      </c>
      <c r="P402" s="26" t="s">
        <v>599</v>
      </c>
      <c r="Q402" s="28" t="s">
        <v>4179</v>
      </c>
      <c r="R402" s="28" t="s">
        <v>4180</v>
      </c>
      <c r="S402" s="28" t="s">
        <v>156</v>
      </c>
      <c r="T402" s="28" t="s">
        <v>4181</v>
      </c>
      <c r="U402" s="28" t="s">
        <v>4182</v>
      </c>
      <c r="V402" s="28" t="s">
        <v>158</v>
      </c>
      <c r="W402" s="26" t="s">
        <v>141</v>
      </c>
      <c r="X402" s="26" t="s">
        <v>141</v>
      </c>
      <c r="Y402" s="28">
        <v>1957.0</v>
      </c>
      <c r="Z402" s="28">
        <v>66.0</v>
      </c>
      <c r="AA402" s="26" t="s">
        <v>127</v>
      </c>
      <c r="AB402" s="31">
        <v>1000.0</v>
      </c>
      <c r="AC402" s="31" t="s">
        <v>141</v>
      </c>
      <c r="AD402" s="31" t="s">
        <v>468</v>
      </c>
      <c r="AE402" s="31" t="s">
        <v>127</v>
      </c>
      <c r="AF402" s="31">
        <v>550.0</v>
      </c>
      <c r="AG402" s="31">
        <v>550.0</v>
      </c>
      <c r="AH402" s="30" t="s">
        <v>127</v>
      </c>
      <c r="AI402" s="31" t="s">
        <v>127</v>
      </c>
      <c r="AJ402" s="31" t="s">
        <v>141</v>
      </c>
      <c r="AK402" s="31" t="s">
        <v>141</v>
      </c>
      <c r="AL402" s="31" t="s">
        <v>141</v>
      </c>
      <c r="AM402" s="26" t="s">
        <v>140</v>
      </c>
      <c r="AN402" s="28" t="s">
        <v>4183</v>
      </c>
      <c r="AO402" s="26" t="s">
        <v>141</v>
      </c>
      <c r="AP402" s="31" t="s">
        <v>141</v>
      </c>
      <c r="AQ402" s="26" t="s">
        <v>127</v>
      </c>
      <c r="AR402" s="26" t="s">
        <v>127</v>
      </c>
      <c r="AS402" s="26" t="s">
        <v>127</v>
      </c>
      <c r="AT402" s="26" t="s">
        <v>161</v>
      </c>
      <c r="AU402" s="32" t="s">
        <v>162</v>
      </c>
      <c r="AV402" s="26" t="s">
        <v>4184</v>
      </c>
      <c r="AW402" s="28"/>
      <c r="AX402" s="28"/>
      <c r="AY402" s="28"/>
    </row>
    <row r="403" ht="15.75" customHeight="1">
      <c r="A403" s="26" t="s">
        <v>4185</v>
      </c>
      <c r="B403" s="26" t="s">
        <v>4186</v>
      </c>
      <c r="C403" s="28" t="s">
        <v>4187</v>
      </c>
      <c r="D403" s="28" t="s">
        <v>4188</v>
      </c>
      <c r="E403" s="28" t="s">
        <v>4189</v>
      </c>
      <c r="F403" s="26" t="s">
        <v>127</v>
      </c>
      <c r="G403" s="28"/>
      <c r="H403" s="26" t="s">
        <v>4190</v>
      </c>
      <c r="I403" s="26" t="s">
        <v>4191</v>
      </c>
      <c r="J403" s="26" t="s">
        <v>4186</v>
      </c>
      <c r="K403" s="26" t="s">
        <v>4192</v>
      </c>
      <c r="L403" s="28" t="s">
        <v>4193</v>
      </c>
      <c r="M403" s="28" t="s">
        <v>4194</v>
      </c>
      <c r="N403" s="28" t="s">
        <v>3883</v>
      </c>
      <c r="O403" s="41" t="s">
        <v>738</v>
      </c>
      <c r="P403" s="26" t="s">
        <v>599</v>
      </c>
      <c r="Q403" s="28" t="s">
        <v>4195</v>
      </c>
      <c r="R403" s="28" t="s">
        <v>4196</v>
      </c>
      <c r="S403" s="28" t="s">
        <v>156</v>
      </c>
      <c r="T403" s="28" t="s">
        <v>4197</v>
      </c>
      <c r="U403" s="28" t="s">
        <v>4198</v>
      </c>
      <c r="V403" s="28" t="s">
        <v>158</v>
      </c>
      <c r="W403" s="26" t="s">
        <v>141</v>
      </c>
      <c r="X403" s="26" t="s">
        <v>141</v>
      </c>
      <c r="Y403" s="28">
        <v>1986.0</v>
      </c>
      <c r="Z403" s="28">
        <v>37.0</v>
      </c>
      <c r="AA403" s="26" t="s">
        <v>127</v>
      </c>
      <c r="AB403" s="30">
        <v>2000.0</v>
      </c>
      <c r="AC403" s="31">
        <v>2000.0</v>
      </c>
      <c r="AD403" s="31" t="s">
        <v>127</v>
      </c>
      <c r="AE403" s="31" t="s">
        <v>127</v>
      </c>
      <c r="AF403" s="31">
        <v>1300.0</v>
      </c>
      <c r="AG403" s="31">
        <v>1300.0</v>
      </c>
      <c r="AH403" s="30" t="s">
        <v>127</v>
      </c>
      <c r="AI403" s="31" t="s">
        <v>127</v>
      </c>
      <c r="AJ403" s="31" t="s">
        <v>141</v>
      </c>
      <c r="AK403" s="31" t="s">
        <v>141</v>
      </c>
      <c r="AL403" s="31" t="s">
        <v>141</v>
      </c>
      <c r="AM403" s="26" t="s">
        <v>140</v>
      </c>
      <c r="AN403" s="28" t="s">
        <v>4199</v>
      </c>
      <c r="AO403" s="26" t="s">
        <v>141</v>
      </c>
      <c r="AP403" s="31">
        <v>1242.0</v>
      </c>
      <c r="AQ403" s="26" t="s">
        <v>327</v>
      </c>
      <c r="AR403" s="26" t="s">
        <v>327</v>
      </c>
      <c r="AS403" s="26" t="s">
        <v>127</v>
      </c>
      <c r="AT403" s="26" t="s">
        <v>161</v>
      </c>
      <c r="AU403" s="32" t="s">
        <v>263</v>
      </c>
      <c r="AV403" s="26" t="s">
        <v>4200</v>
      </c>
      <c r="AW403" s="28"/>
      <c r="AX403" s="28"/>
      <c r="AY403" s="28"/>
    </row>
    <row r="404" ht="15.75" customHeight="1">
      <c r="A404" s="26" t="s">
        <v>4201</v>
      </c>
      <c r="B404" s="26" t="s">
        <v>4202</v>
      </c>
      <c r="C404" s="28" t="s">
        <v>4203</v>
      </c>
      <c r="D404" s="28"/>
      <c r="E404" s="28"/>
      <c r="F404" s="26" t="s">
        <v>127</v>
      </c>
      <c r="G404" s="28"/>
      <c r="H404" s="26" t="s">
        <v>4204</v>
      </c>
      <c r="I404" s="26" t="s">
        <v>4205</v>
      </c>
      <c r="J404" s="26" t="s">
        <v>4202</v>
      </c>
      <c r="K404" s="26">
        <v>5.000694765E9</v>
      </c>
      <c r="L404" s="28" t="s">
        <v>4206</v>
      </c>
      <c r="M404" s="28" t="s">
        <v>4194</v>
      </c>
      <c r="N404" s="28" t="s">
        <v>3883</v>
      </c>
      <c r="O404" s="41" t="s">
        <v>738</v>
      </c>
      <c r="P404" s="26" t="s">
        <v>599</v>
      </c>
      <c r="Q404" s="28" t="s">
        <v>4207</v>
      </c>
      <c r="R404" s="28" t="s">
        <v>4208</v>
      </c>
      <c r="S404" s="28" t="s">
        <v>156</v>
      </c>
      <c r="T404" s="28" t="s">
        <v>4209</v>
      </c>
      <c r="U404" s="28" t="s">
        <v>4210</v>
      </c>
      <c r="V404" s="28" t="s">
        <v>158</v>
      </c>
      <c r="W404" s="26" t="s">
        <v>141</v>
      </c>
      <c r="X404" s="26" t="s">
        <v>141</v>
      </c>
      <c r="Y404" s="28">
        <v>2002.0</v>
      </c>
      <c r="Z404" s="28">
        <v>21.0</v>
      </c>
      <c r="AA404" s="26" t="s">
        <v>127</v>
      </c>
      <c r="AB404" s="30">
        <v>1500.0</v>
      </c>
      <c r="AC404" s="31">
        <v>1500.0</v>
      </c>
      <c r="AD404" s="31" t="s">
        <v>127</v>
      </c>
      <c r="AE404" s="31" t="s">
        <v>127</v>
      </c>
      <c r="AF404" s="31">
        <v>1500.0</v>
      </c>
      <c r="AG404" s="31">
        <v>1500.0</v>
      </c>
      <c r="AH404" s="30" t="s">
        <v>127</v>
      </c>
      <c r="AI404" s="31" t="s">
        <v>127</v>
      </c>
      <c r="AJ404" s="31">
        <v>1850.0</v>
      </c>
      <c r="AK404" s="31" t="s">
        <v>141</v>
      </c>
      <c r="AL404" s="31" t="s">
        <v>141</v>
      </c>
      <c r="AM404" s="26" t="s">
        <v>140</v>
      </c>
      <c r="AN404" s="28" t="s">
        <v>4211</v>
      </c>
      <c r="AO404" s="26" t="s">
        <v>141</v>
      </c>
      <c r="AP404" s="31">
        <v>1488.0</v>
      </c>
      <c r="AQ404" s="26" t="s">
        <v>327</v>
      </c>
      <c r="AR404" s="26" t="s">
        <v>141</v>
      </c>
      <c r="AS404" s="26" t="s">
        <v>127</v>
      </c>
      <c r="AT404" s="26" t="s">
        <v>161</v>
      </c>
      <c r="AU404" s="32" t="s">
        <v>263</v>
      </c>
      <c r="AV404" s="26" t="s">
        <v>3193</v>
      </c>
      <c r="AW404" s="28"/>
      <c r="AX404" s="28"/>
      <c r="AY404" s="28"/>
    </row>
    <row r="405" ht="15.75" customHeight="1">
      <c r="A405" s="26" t="s">
        <v>4212</v>
      </c>
      <c r="B405" s="26" t="s">
        <v>4213</v>
      </c>
      <c r="C405" s="28" t="s">
        <v>4214</v>
      </c>
      <c r="D405" s="28" t="s">
        <v>4215</v>
      </c>
      <c r="E405" s="28" t="s">
        <v>4216</v>
      </c>
      <c r="F405" s="26" t="s">
        <v>127</v>
      </c>
      <c r="G405" s="28"/>
      <c r="H405" s="26" t="s">
        <v>4217</v>
      </c>
      <c r="I405" s="26" t="s">
        <v>4218</v>
      </c>
      <c r="J405" s="26" t="s">
        <v>4213</v>
      </c>
      <c r="K405" s="26">
        <v>5.082118449E9</v>
      </c>
      <c r="L405" s="28" t="s">
        <v>4219</v>
      </c>
      <c r="M405" s="28" t="s">
        <v>4220</v>
      </c>
      <c r="N405" s="28" t="s">
        <v>3883</v>
      </c>
      <c r="O405" s="41" t="s">
        <v>738</v>
      </c>
      <c r="P405" s="26" t="s">
        <v>599</v>
      </c>
      <c r="Q405" s="28" t="s">
        <v>4221</v>
      </c>
      <c r="R405" s="28" t="s">
        <v>4222</v>
      </c>
      <c r="S405" s="28" t="s">
        <v>156</v>
      </c>
      <c r="T405" s="28" t="s">
        <v>4223</v>
      </c>
      <c r="U405" s="28" t="s">
        <v>4224</v>
      </c>
      <c r="V405" s="28" t="s">
        <v>158</v>
      </c>
      <c r="W405" s="26" t="s">
        <v>141</v>
      </c>
      <c r="X405" s="26" t="s">
        <v>141</v>
      </c>
      <c r="Y405" s="28">
        <v>2003.0</v>
      </c>
      <c r="Z405" s="28">
        <v>20.0</v>
      </c>
      <c r="AA405" s="26" t="s">
        <v>127</v>
      </c>
      <c r="AB405" s="30">
        <v>3050.0</v>
      </c>
      <c r="AC405" s="30">
        <v>3050.0</v>
      </c>
      <c r="AD405" s="31" t="s">
        <v>127</v>
      </c>
      <c r="AE405" s="31" t="s">
        <v>127</v>
      </c>
      <c r="AF405" s="31">
        <v>3080.0</v>
      </c>
      <c r="AG405" s="30">
        <v>3080.0</v>
      </c>
      <c r="AH405" s="31" t="s">
        <v>141</v>
      </c>
      <c r="AI405" s="31" t="s">
        <v>127</v>
      </c>
      <c r="AJ405" s="31" t="s">
        <v>141</v>
      </c>
      <c r="AK405" s="31">
        <v>1200.0</v>
      </c>
      <c r="AL405" s="31" t="s">
        <v>141</v>
      </c>
      <c r="AM405" s="26" t="s">
        <v>159</v>
      </c>
      <c r="AN405" s="28" t="s">
        <v>4225</v>
      </c>
      <c r="AO405" s="26" t="s">
        <v>141</v>
      </c>
      <c r="AP405" s="31">
        <v>2920.0</v>
      </c>
      <c r="AQ405" s="26" t="s">
        <v>327</v>
      </c>
      <c r="AR405" s="26" t="s">
        <v>127</v>
      </c>
      <c r="AS405" s="26" t="s">
        <v>127</v>
      </c>
      <c r="AT405" s="26" t="s">
        <v>161</v>
      </c>
      <c r="AU405" s="32" t="s">
        <v>263</v>
      </c>
      <c r="AV405" s="26" t="s">
        <v>4226</v>
      </c>
      <c r="AW405" s="28"/>
      <c r="AX405" s="28"/>
      <c r="AY405" s="28"/>
    </row>
    <row r="406" ht="15.75" customHeight="1">
      <c r="A406" s="26" t="s">
        <v>4227</v>
      </c>
      <c r="B406" s="26" t="s">
        <v>4228</v>
      </c>
      <c r="C406" s="28" t="s">
        <v>4229</v>
      </c>
      <c r="D406" s="28"/>
      <c r="E406" s="28"/>
      <c r="F406" s="26" t="s">
        <v>127</v>
      </c>
      <c r="G406" s="28"/>
      <c r="H406" s="26" t="s">
        <v>4230</v>
      </c>
      <c r="I406" s="26" t="s">
        <v>4231</v>
      </c>
      <c r="J406" s="26" t="s">
        <v>4228</v>
      </c>
      <c r="K406" s="26" t="s">
        <v>4232</v>
      </c>
      <c r="L406" s="28" t="s">
        <v>4233</v>
      </c>
      <c r="M406" s="26" t="s">
        <v>4220</v>
      </c>
      <c r="N406" s="28" t="s">
        <v>3883</v>
      </c>
      <c r="O406" s="41" t="s">
        <v>738</v>
      </c>
      <c r="P406" s="26" t="s">
        <v>599</v>
      </c>
      <c r="Q406" s="28" t="s">
        <v>4234</v>
      </c>
      <c r="R406" s="28" t="s">
        <v>4235</v>
      </c>
      <c r="S406" s="28" t="s">
        <v>156</v>
      </c>
      <c r="T406" s="28" t="s">
        <v>4236</v>
      </c>
      <c r="U406" s="28" t="s">
        <v>4237</v>
      </c>
      <c r="V406" s="26" t="s">
        <v>261</v>
      </c>
      <c r="W406" s="26" t="s">
        <v>141</v>
      </c>
      <c r="X406" s="26" t="s">
        <v>141</v>
      </c>
      <c r="Y406" s="28">
        <v>2008.0</v>
      </c>
      <c r="Z406" s="28">
        <v>15.0</v>
      </c>
      <c r="AA406" s="26">
        <v>2020.0</v>
      </c>
      <c r="AB406" s="30">
        <v>1500.0</v>
      </c>
      <c r="AC406" s="30">
        <v>1500.0</v>
      </c>
      <c r="AD406" s="31" t="s">
        <v>127</v>
      </c>
      <c r="AE406" s="31" t="s">
        <v>127</v>
      </c>
      <c r="AF406" s="31">
        <v>728.96</v>
      </c>
      <c r="AG406" s="31">
        <f>2*(0.954*620-227)</f>
        <v>728.96</v>
      </c>
      <c r="AH406" s="30" t="s">
        <v>127</v>
      </c>
      <c r="AI406" s="31" t="s">
        <v>127</v>
      </c>
      <c r="AJ406" s="31" t="s">
        <v>141</v>
      </c>
      <c r="AK406" s="31" t="s">
        <v>141</v>
      </c>
      <c r="AL406" s="31" t="s">
        <v>141</v>
      </c>
      <c r="AM406" s="26" t="s">
        <v>140</v>
      </c>
      <c r="AN406" s="28" t="s">
        <v>4238</v>
      </c>
      <c r="AO406" s="26" t="s">
        <v>141</v>
      </c>
      <c r="AP406" s="31">
        <v>1800.0</v>
      </c>
      <c r="AQ406" s="26" t="s">
        <v>141</v>
      </c>
      <c r="AR406" s="26" t="s">
        <v>141</v>
      </c>
      <c r="AS406" s="26" t="s">
        <v>127</v>
      </c>
      <c r="AT406" s="26" t="s">
        <v>161</v>
      </c>
      <c r="AU406" s="32" t="s">
        <v>263</v>
      </c>
      <c r="AV406" s="26" t="s">
        <v>2146</v>
      </c>
      <c r="AW406" s="28" t="s">
        <v>4239</v>
      </c>
      <c r="AX406" s="28"/>
      <c r="AY406" s="28"/>
    </row>
    <row r="407" ht="15.75" customHeight="1">
      <c r="A407" s="26" t="s">
        <v>4240</v>
      </c>
      <c r="B407" s="26" t="s">
        <v>4241</v>
      </c>
      <c r="C407" s="28" t="s">
        <v>4242</v>
      </c>
      <c r="D407" s="28" t="s">
        <v>4243</v>
      </c>
      <c r="E407" s="28" t="s">
        <v>4244</v>
      </c>
      <c r="F407" s="26" t="s">
        <v>127</v>
      </c>
      <c r="G407" s="28"/>
      <c r="H407" s="26" t="s">
        <v>4245</v>
      </c>
      <c r="I407" s="26" t="s">
        <v>4246</v>
      </c>
      <c r="J407" s="26" t="s">
        <v>4241</v>
      </c>
      <c r="K407" s="26" t="s">
        <v>4247</v>
      </c>
      <c r="L407" s="28" t="s">
        <v>4248</v>
      </c>
      <c r="M407" s="26" t="s">
        <v>4220</v>
      </c>
      <c r="N407" s="28" t="s">
        <v>3883</v>
      </c>
      <c r="O407" s="41" t="s">
        <v>738</v>
      </c>
      <c r="P407" s="26" t="s">
        <v>599</v>
      </c>
      <c r="Q407" s="28" t="s">
        <v>4249</v>
      </c>
      <c r="R407" s="28" t="s">
        <v>4250</v>
      </c>
      <c r="S407" s="28" t="s">
        <v>156</v>
      </c>
      <c r="T407" s="28" t="s">
        <v>4251</v>
      </c>
      <c r="U407" s="28" t="s">
        <v>4252</v>
      </c>
      <c r="V407" s="26" t="s">
        <v>261</v>
      </c>
      <c r="W407" s="26" t="s">
        <v>141</v>
      </c>
      <c r="X407" s="26" t="s">
        <v>141</v>
      </c>
      <c r="Y407" s="28">
        <v>2004.0</v>
      </c>
      <c r="Z407" s="28">
        <v>19.0</v>
      </c>
      <c r="AA407" s="26">
        <v>2020.0</v>
      </c>
      <c r="AB407" s="30">
        <v>1500.0</v>
      </c>
      <c r="AC407" s="30">
        <v>1500.0</v>
      </c>
      <c r="AD407" s="31" t="s">
        <v>127</v>
      </c>
      <c r="AE407" s="31" t="s">
        <v>127</v>
      </c>
      <c r="AF407" s="31">
        <v>800.0</v>
      </c>
      <c r="AG407" s="30">
        <v>800.0</v>
      </c>
      <c r="AH407" s="30" t="s">
        <v>141</v>
      </c>
      <c r="AI407" s="31" t="s">
        <v>127</v>
      </c>
      <c r="AJ407" s="31" t="s">
        <v>141</v>
      </c>
      <c r="AK407" s="30">
        <v>1200.0</v>
      </c>
      <c r="AL407" s="31" t="s">
        <v>141</v>
      </c>
      <c r="AM407" s="26" t="s">
        <v>159</v>
      </c>
      <c r="AN407" s="28" t="s">
        <v>4253</v>
      </c>
      <c r="AO407" s="26" t="s">
        <v>141</v>
      </c>
      <c r="AP407" s="31">
        <v>1000.0</v>
      </c>
      <c r="AQ407" s="26" t="s">
        <v>141</v>
      </c>
      <c r="AR407" s="26" t="s">
        <v>141</v>
      </c>
      <c r="AS407" s="26" t="s">
        <v>127</v>
      </c>
      <c r="AT407" s="26" t="s">
        <v>161</v>
      </c>
      <c r="AU407" s="32" t="s">
        <v>263</v>
      </c>
      <c r="AV407" s="26" t="s">
        <v>2146</v>
      </c>
      <c r="AW407" s="28"/>
      <c r="AX407" s="28"/>
      <c r="AY407" s="28"/>
    </row>
    <row r="408" ht="15.75" customHeight="1">
      <c r="A408" s="26" t="s">
        <v>4254</v>
      </c>
      <c r="B408" s="26" t="s">
        <v>4255</v>
      </c>
      <c r="C408" s="28" t="s">
        <v>4256</v>
      </c>
      <c r="D408" s="28" t="s">
        <v>4257</v>
      </c>
      <c r="E408" s="28" t="s">
        <v>4258</v>
      </c>
      <c r="F408" s="26" t="s">
        <v>127</v>
      </c>
      <c r="G408" s="28"/>
      <c r="H408" s="26" t="s">
        <v>4259</v>
      </c>
      <c r="I408" s="26" t="s">
        <v>4260</v>
      </c>
      <c r="J408" s="26" t="s">
        <v>4255</v>
      </c>
      <c r="K408" s="26" t="s">
        <v>4261</v>
      </c>
      <c r="L408" s="28" t="s">
        <v>4262</v>
      </c>
      <c r="M408" s="26" t="s">
        <v>4220</v>
      </c>
      <c r="N408" s="28" t="s">
        <v>3883</v>
      </c>
      <c r="O408" s="41" t="s">
        <v>738</v>
      </c>
      <c r="P408" s="26" t="s">
        <v>599</v>
      </c>
      <c r="Q408" s="28" t="s">
        <v>4263</v>
      </c>
      <c r="R408" s="28" t="s">
        <v>4264</v>
      </c>
      <c r="S408" s="28" t="s">
        <v>156</v>
      </c>
      <c r="T408" s="28" t="s">
        <v>4265</v>
      </c>
      <c r="U408" s="28" t="s">
        <v>4266</v>
      </c>
      <c r="V408" s="28" t="s">
        <v>158</v>
      </c>
      <c r="W408" s="26" t="s">
        <v>141</v>
      </c>
      <c r="X408" s="26" t="s">
        <v>141</v>
      </c>
      <c r="Y408" s="28">
        <v>2003.0</v>
      </c>
      <c r="Z408" s="28">
        <v>20.0</v>
      </c>
      <c r="AA408" s="26" t="s">
        <v>127</v>
      </c>
      <c r="AB408" s="30">
        <v>5700.0</v>
      </c>
      <c r="AC408" s="31">
        <v>5700.0</v>
      </c>
      <c r="AD408" s="31" t="s">
        <v>127</v>
      </c>
      <c r="AE408" s="31" t="s">
        <v>127</v>
      </c>
      <c r="AF408" s="31">
        <v>5985.0</v>
      </c>
      <c r="AG408" s="31">
        <v>5985.0</v>
      </c>
      <c r="AH408" s="30" t="s">
        <v>127</v>
      </c>
      <c r="AI408" s="31" t="s">
        <v>127</v>
      </c>
      <c r="AJ408" s="31" t="s">
        <v>468</v>
      </c>
      <c r="AK408" s="31" t="s">
        <v>141</v>
      </c>
      <c r="AL408" s="31" t="s">
        <v>141</v>
      </c>
      <c r="AM408" s="26" t="s">
        <v>159</v>
      </c>
      <c r="AN408" s="28" t="s">
        <v>4267</v>
      </c>
      <c r="AO408" s="26" t="s">
        <v>141</v>
      </c>
      <c r="AP408" s="31">
        <v>4236.0</v>
      </c>
      <c r="AQ408" s="26">
        <v>2019.0</v>
      </c>
      <c r="AR408" s="26" t="s">
        <v>327</v>
      </c>
      <c r="AS408" s="26" t="s">
        <v>127</v>
      </c>
      <c r="AT408" s="26" t="s">
        <v>161</v>
      </c>
      <c r="AU408" s="32" t="s">
        <v>263</v>
      </c>
      <c r="AV408" s="26" t="s">
        <v>4047</v>
      </c>
      <c r="AW408" s="28"/>
      <c r="AX408" s="28"/>
      <c r="AY408" s="28"/>
    </row>
    <row r="409" ht="15.75" customHeight="1">
      <c r="A409" s="26" t="s">
        <v>4268</v>
      </c>
      <c r="B409" s="26" t="s">
        <v>4269</v>
      </c>
      <c r="C409" s="26" t="s">
        <v>4270</v>
      </c>
      <c r="D409" s="28"/>
      <c r="E409" s="28"/>
      <c r="F409" s="26" t="s">
        <v>127</v>
      </c>
      <c r="G409" s="28"/>
      <c r="H409" s="26" t="s">
        <v>4271</v>
      </c>
      <c r="I409" s="26" t="s">
        <v>4272</v>
      </c>
      <c r="J409" s="26" t="s">
        <v>4269</v>
      </c>
      <c r="K409" s="26" t="s">
        <v>4273</v>
      </c>
      <c r="L409" s="26" t="s">
        <v>4274</v>
      </c>
      <c r="M409" s="26" t="s">
        <v>4220</v>
      </c>
      <c r="N409" s="26" t="s">
        <v>3883</v>
      </c>
      <c r="O409" s="41" t="s">
        <v>738</v>
      </c>
      <c r="P409" s="26" t="s">
        <v>599</v>
      </c>
      <c r="Q409" s="26" t="s">
        <v>4275</v>
      </c>
      <c r="R409" s="26" t="s">
        <v>4276</v>
      </c>
      <c r="S409" s="28" t="s">
        <v>156</v>
      </c>
      <c r="T409" s="26" t="s">
        <v>4277</v>
      </c>
      <c r="U409" s="26" t="s">
        <v>4278</v>
      </c>
      <c r="V409" s="26" t="s">
        <v>158</v>
      </c>
      <c r="W409" s="26" t="s">
        <v>141</v>
      </c>
      <c r="X409" s="26" t="s">
        <v>141</v>
      </c>
      <c r="Y409" s="26">
        <v>2008.0</v>
      </c>
      <c r="Z409" s="28">
        <v>15.0</v>
      </c>
      <c r="AA409" s="26" t="s">
        <v>127</v>
      </c>
      <c r="AB409" s="30">
        <v>1000.0</v>
      </c>
      <c r="AC409" s="31" t="s">
        <v>127</v>
      </c>
      <c r="AD409" s="31">
        <v>1000.0</v>
      </c>
      <c r="AE409" s="31" t="s">
        <v>127</v>
      </c>
      <c r="AF409" s="31" t="s">
        <v>127</v>
      </c>
      <c r="AG409" s="31" t="s">
        <v>127</v>
      </c>
      <c r="AH409" s="30" t="s">
        <v>127</v>
      </c>
      <c r="AI409" s="31" t="s">
        <v>127</v>
      </c>
      <c r="AJ409" s="31" t="s">
        <v>127</v>
      </c>
      <c r="AK409" s="31" t="s">
        <v>127</v>
      </c>
      <c r="AL409" s="31" t="s">
        <v>127</v>
      </c>
      <c r="AM409" s="26" t="s">
        <v>140</v>
      </c>
      <c r="AN409" s="26" t="s">
        <v>298</v>
      </c>
      <c r="AO409" s="26" t="s">
        <v>246</v>
      </c>
      <c r="AP409" s="31">
        <v>548.0</v>
      </c>
      <c r="AQ409" s="26" t="s">
        <v>327</v>
      </c>
      <c r="AR409" s="26" t="s">
        <v>141</v>
      </c>
      <c r="AS409" s="26" t="s">
        <v>127</v>
      </c>
      <c r="AT409" s="32" t="s">
        <v>142</v>
      </c>
      <c r="AU409" s="32" t="s">
        <v>31</v>
      </c>
      <c r="AV409" s="26" t="s">
        <v>1536</v>
      </c>
      <c r="AW409" s="28"/>
      <c r="AX409" s="28"/>
      <c r="AY409" s="28"/>
    </row>
    <row r="410" ht="15.75" customHeight="1">
      <c r="A410" s="26" t="s">
        <v>4279</v>
      </c>
      <c r="B410" s="26" t="s">
        <v>4280</v>
      </c>
      <c r="C410" s="26" t="s">
        <v>4270</v>
      </c>
      <c r="D410" s="28"/>
      <c r="E410" s="28"/>
      <c r="F410" s="26" t="s">
        <v>127</v>
      </c>
      <c r="G410" s="28"/>
      <c r="H410" s="26" t="s">
        <v>4271</v>
      </c>
      <c r="I410" s="26" t="s">
        <v>4272</v>
      </c>
      <c r="J410" s="26" t="s">
        <v>4269</v>
      </c>
      <c r="K410" s="26" t="s">
        <v>4273</v>
      </c>
      <c r="L410" s="26" t="s">
        <v>4274</v>
      </c>
      <c r="M410" s="26" t="s">
        <v>4220</v>
      </c>
      <c r="N410" s="26" t="s">
        <v>3883</v>
      </c>
      <c r="O410" s="41" t="s">
        <v>738</v>
      </c>
      <c r="P410" s="26" t="s">
        <v>599</v>
      </c>
      <c r="Q410" s="26" t="s">
        <v>4275</v>
      </c>
      <c r="R410" s="26" t="s">
        <v>4276</v>
      </c>
      <c r="S410" s="28" t="s">
        <v>156</v>
      </c>
      <c r="T410" s="26" t="s">
        <v>4277</v>
      </c>
      <c r="U410" s="26" t="s">
        <v>4278</v>
      </c>
      <c r="V410" s="26" t="s">
        <v>189</v>
      </c>
      <c r="W410" s="34">
        <v>44531.0</v>
      </c>
      <c r="X410" s="26" t="s">
        <v>141</v>
      </c>
      <c r="Y410" s="26">
        <v>2023.0</v>
      </c>
      <c r="Z410" s="28">
        <v>0.0</v>
      </c>
      <c r="AA410" s="26" t="s">
        <v>127</v>
      </c>
      <c r="AB410" s="30">
        <v>1000.0</v>
      </c>
      <c r="AC410" s="31" t="s">
        <v>127</v>
      </c>
      <c r="AD410" s="31">
        <v>1000.0</v>
      </c>
      <c r="AE410" s="31" t="s">
        <v>127</v>
      </c>
      <c r="AF410" s="31" t="s">
        <v>127</v>
      </c>
      <c r="AG410" s="31" t="s">
        <v>127</v>
      </c>
      <c r="AH410" s="30" t="s">
        <v>127</v>
      </c>
      <c r="AI410" s="31" t="s">
        <v>127</v>
      </c>
      <c r="AJ410" s="31" t="s">
        <v>127</v>
      </c>
      <c r="AK410" s="31" t="s">
        <v>127</v>
      </c>
      <c r="AL410" s="31" t="s">
        <v>127</v>
      </c>
      <c r="AM410" s="26" t="s">
        <v>127</v>
      </c>
      <c r="AN410" s="26" t="s">
        <v>127</v>
      </c>
      <c r="AO410" s="26" t="s">
        <v>127</v>
      </c>
      <c r="AP410" s="31" t="s">
        <v>141</v>
      </c>
      <c r="AQ410" s="26" t="s">
        <v>127</v>
      </c>
      <c r="AR410" s="26" t="s">
        <v>127</v>
      </c>
      <c r="AS410" s="26" t="s">
        <v>127</v>
      </c>
      <c r="AT410" s="32" t="s">
        <v>142</v>
      </c>
      <c r="AU410" s="32" t="s">
        <v>31</v>
      </c>
      <c r="AV410" s="26" t="s">
        <v>922</v>
      </c>
      <c r="AW410" s="28"/>
      <c r="AX410" s="28"/>
      <c r="AY410" s="28"/>
    </row>
    <row r="411" ht="15.75" customHeight="1">
      <c r="A411" s="26" t="s">
        <v>4281</v>
      </c>
      <c r="B411" s="26" t="s">
        <v>4282</v>
      </c>
      <c r="C411" s="26" t="s">
        <v>4283</v>
      </c>
      <c r="D411" s="28" t="s">
        <v>4284</v>
      </c>
      <c r="E411" s="28" t="s">
        <v>4285</v>
      </c>
      <c r="F411" s="26" t="s">
        <v>127</v>
      </c>
      <c r="G411" s="28"/>
      <c r="H411" s="26" t="s">
        <v>4286</v>
      </c>
      <c r="I411" s="26" t="s">
        <v>4287</v>
      </c>
      <c r="J411" s="26" t="s">
        <v>4282</v>
      </c>
      <c r="K411" s="26" t="s">
        <v>4288</v>
      </c>
      <c r="L411" s="28" t="s">
        <v>4289</v>
      </c>
      <c r="M411" s="28" t="s">
        <v>4290</v>
      </c>
      <c r="N411" s="28" t="s">
        <v>3883</v>
      </c>
      <c r="O411" s="41" t="s">
        <v>738</v>
      </c>
      <c r="P411" s="26" t="s">
        <v>599</v>
      </c>
      <c r="Q411" s="28" t="s">
        <v>4291</v>
      </c>
      <c r="R411" s="28" t="s">
        <v>4292</v>
      </c>
      <c r="S411" s="28" t="s">
        <v>156</v>
      </c>
      <c r="T411" s="28" t="s">
        <v>4293</v>
      </c>
      <c r="U411" s="28" t="s">
        <v>4294</v>
      </c>
      <c r="V411" s="28" t="s">
        <v>158</v>
      </c>
      <c r="W411" s="26" t="s">
        <v>141</v>
      </c>
      <c r="X411" s="26" t="s">
        <v>141</v>
      </c>
      <c r="Y411" s="28">
        <v>1958.0</v>
      </c>
      <c r="Z411" s="28">
        <v>65.0</v>
      </c>
      <c r="AA411" s="26" t="s">
        <v>127</v>
      </c>
      <c r="AB411" s="30">
        <v>3200.0</v>
      </c>
      <c r="AC411" s="31" t="s">
        <v>468</v>
      </c>
      <c r="AD411" s="31" t="s">
        <v>468</v>
      </c>
      <c r="AE411" s="31" t="s">
        <v>127</v>
      </c>
      <c r="AF411" s="31">
        <v>3120.0</v>
      </c>
      <c r="AG411" s="31">
        <v>3120.0</v>
      </c>
      <c r="AH411" s="30" t="s">
        <v>127</v>
      </c>
      <c r="AI411" s="31" t="s">
        <v>127</v>
      </c>
      <c r="AJ411" s="31" t="s">
        <v>141</v>
      </c>
      <c r="AK411" s="31" t="s">
        <v>141</v>
      </c>
      <c r="AL411" s="31" t="s">
        <v>141</v>
      </c>
      <c r="AM411" s="26" t="s">
        <v>140</v>
      </c>
      <c r="AN411" s="28" t="s">
        <v>4295</v>
      </c>
      <c r="AO411" s="26" t="s">
        <v>141</v>
      </c>
      <c r="AP411" s="31">
        <v>3890.0</v>
      </c>
      <c r="AQ411" s="26" t="s">
        <v>327</v>
      </c>
      <c r="AR411" s="26" t="s">
        <v>327</v>
      </c>
      <c r="AS411" s="26" t="s">
        <v>127</v>
      </c>
      <c r="AT411" s="26" t="s">
        <v>161</v>
      </c>
      <c r="AU411" s="26" t="s">
        <v>817</v>
      </c>
      <c r="AV411" s="26" t="s">
        <v>4296</v>
      </c>
      <c r="AW411" s="28"/>
      <c r="AX411" s="28"/>
      <c r="AY411" s="28"/>
    </row>
    <row r="412" ht="15.75" customHeight="1">
      <c r="A412" s="26" t="s">
        <v>4297</v>
      </c>
      <c r="B412" s="26" t="s">
        <v>4298</v>
      </c>
      <c r="C412" s="26" t="s">
        <v>4283</v>
      </c>
      <c r="D412" s="28" t="s">
        <v>4284</v>
      </c>
      <c r="E412" s="28" t="s">
        <v>4285</v>
      </c>
      <c r="F412" s="26" t="s">
        <v>127</v>
      </c>
      <c r="G412" s="28"/>
      <c r="H412" s="26" t="s">
        <v>4286</v>
      </c>
      <c r="I412" s="26" t="s">
        <v>4287</v>
      </c>
      <c r="J412" s="26" t="s">
        <v>4282</v>
      </c>
      <c r="K412" s="26" t="s">
        <v>4288</v>
      </c>
      <c r="L412" s="28" t="s">
        <v>4289</v>
      </c>
      <c r="M412" s="28" t="s">
        <v>4290</v>
      </c>
      <c r="N412" s="28" t="s">
        <v>3883</v>
      </c>
      <c r="O412" s="41" t="s">
        <v>738</v>
      </c>
      <c r="P412" s="26" t="s">
        <v>599</v>
      </c>
      <c r="Q412" s="28" t="s">
        <v>4291</v>
      </c>
      <c r="R412" s="28" t="s">
        <v>4292</v>
      </c>
      <c r="S412" s="28" t="s">
        <v>156</v>
      </c>
      <c r="T412" s="28" t="s">
        <v>4293</v>
      </c>
      <c r="U412" s="28" t="s">
        <v>4294</v>
      </c>
      <c r="V412" s="26" t="s">
        <v>189</v>
      </c>
      <c r="W412" s="34">
        <v>43770.0</v>
      </c>
      <c r="X412" s="26" t="s">
        <v>141</v>
      </c>
      <c r="Y412" s="26" t="s">
        <v>141</v>
      </c>
      <c r="Z412" s="28" t="s">
        <v>141</v>
      </c>
      <c r="AA412" s="26" t="s">
        <v>127</v>
      </c>
      <c r="AB412" s="30" t="s">
        <v>127</v>
      </c>
      <c r="AC412" s="31" t="s">
        <v>127</v>
      </c>
      <c r="AD412" s="31" t="s">
        <v>127</v>
      </c>
      <c r="AE412" s="31" t="s">
        <v>127</v>
      </c>
      <c r="AF412" s="31">
        <v>1130.0</v>
      </c>
      <c r="AG412" s="31">
        <v>1130.0</v>
      </c>
      <c r="AH412" s="30" t="s">
        <v>127</v>
      </c>
      <c r="AI412" s="31" t="s">
        <v>127</v>
      </c>
      <c r="AJ412" s="31" t="s">
        <v>141</v>
      </c>
      <c r="AK412" s="31" t="s">
        <v>141</v>
      </c>
      <c r="AL412" s="31" t="s">
        <v>141</v>
      </c>
      <c r="AM412" s="26" t="s">
        <v>127</v>
      </c>
      <c r="AN412" s="26" t="s">
        <v>127</v>
      </c>
      <c r="AO412" s="26" t="s">
        <v>127</v>
      </c>
      <c r="AP412" s="31" t="s">
        <v>141</v>
      </c>
      <c r="AQ412" s="26" t="s">
        <v>127</v>
      </c>
      <c r="AR412" s="26" t="s">
        <v>127</v>
      </c>
      <c r="AS412" s="26" t="s">
        <v>127</v>
      </c>
      <c r="AT412" s="26" t="s">
        <v>974</v>
      </c>
      <c r="AU412" s="26" t="s">
        <v>25</v>
      </c>
      <c r="AV412" s="26" t="s">
        <v>141</v>
      </c>
      <c r="AW412" s="28"/>
      <c r="AX412" s="28"/>
      <c r="AY412" s="28"/>
    </row>
    <row r="413" ht="15.75" customHeight="1">
      <c r="A413" s="26" t="s">
        <v>4299</v>
      </c>
      <c r="B413" s="26" t="s">
        <v>4300</v>
      </c>
      <c r="C413" s="26" t="s">
        <v>4301</v>
      </c>
      <c r="D413" s="28"/>
      <c r="E413" s="28"/>
      <c r="F413" s="26" t="s">
        <v>127</v>
      </c>
      <c r="G413" s="28"/>
      <c r="H413" s="26" t="s">
        <v>3896</v>
      </c>
      <c r="I413" s="26" t="s">
        <v>3897</v>
      </c>
      <c r="J413" s="26" t="s">
        <v>4300</v>
      </c>
      <c r="K413" s="28">
        <v>5.074552962E9</v>
      </c>
      <c r="L413" s="26" t="s">
        <v>4302</v>
      </c>
      <c r="M413" s="26" t="s">
        <v>4290</v>
      </c>
      <c r="N413" s="26" t="s">
        <v>3883</v>
      </c>
      <c r="O413" s="41" t="s">
        <v>738</v>
      </c>
      <c r="P413" s="26" t="s">
        <v>599</v>
      </c>
      <c r="Q413" s="26" t="s">
        <v>4303</v>
      </c>
      <c r="R413" s="26" t="s">
        <v>4304</v>
      </c>
      <c r="S413" s="28" t="s">
        <v>156</v>
      </c>
      <c r="T413" s="26" t="s">
        <v>4305</v>
      </c>
      <c r="U413" s="29" t="s">
        <v>4306</v>
      </c>
      <c r="V413" s="26" t="s">
        <v>158</v>
      </c>
      <c r="W413" s="26" t="s">
        <v>141</v>
      </c>
      <c r="X413" s="26" t="s">
        <v>141</v>
      </c>
      <c r="Y413" s="26">
        <v>2010.0</v>
      </c>
      <c r="Z413" s="28">
        <v>13.0</v>
      </c>
      <c r="AA413" s="26" t="s">
        <v>127</v>
      </c>
      <c r="AB413" s="31">
        <v>1120.0</v>
      </c>
      <c r="AC413" s="31" t="s">
        <v>141</v>
      </c>
      <c r="AD413" s="31" t="s">
        <v>141</v>
      </c>
      <c r="AE413" s="31" t="s">
        <v>141</v>
      </c>
      <c r="AF413" s="31" t="s">
        <v>141</v>
      </c>
      <c r="AG413" s="31" t="s">
        <v>141</v>
      </c>
      <c r="AH413" s="31" t="s">
        <v>141</v>
      </c>
      <c r="AI413" s="31">
        <v>1000.0</v>
      </c>
      <c r="AJ413" s="31" t="s">
        <v>141</v>
      </c>
      <c r="AK413" s="31" t="s">
        <v>141</v>
      </c>
      <c r="AL413" s="31" t="s">
        <v>141</v>
      </c>
      <c r="AM413" s="26" t="s">
        <v>141</v>
      </c>
      <c r="AN413" s="26" t="s">
        <v>141</v>
      </c>
      <c r="AO413" s="26" t="s">
        <v>141</v>
      </c>
      <c r="AP413" s="31">
        <v>4534.0</v>
      </c>
      <c r="AQ413" s="26" t="s">
        <v>141</v>
      </c>
      <c r="AR413" s="26" t="s">
        <v>141</v>
      </c>
      <c r="AS413" s="26" t="s">
        <v>127</v>
      </c>
      <c r="AT413" s="26" t="s">
        <v>4307</v>
      </c>
      <c r="AU413" s="35" t="s">
        <v>31</v>
      </c>
      <c r="AV413" s="26" t="s">
        <v>4308</v>
      </c>
      <c r="AW413" s="28"/>
      <c r="AX413" s="28"/>
      <c r="AY413" s="28"/>
    </row>
    <row r="414" ht="15.75" customHeight="1">
      <c r="A414" s="26" t="s">
        <v>4309</v>
      </c>
      <c r="B414" s="26" t="s">
        <v>4310</v>
      </c>
      <c r="C414" s="26" t="s">
        <v>4311</v>
      </c>
      <c r="D414" s="28"/>
      <c r="E414" s="28"/>
      <c r="F414" s="26" t="s">
        <v>127</v>
      </c>
      <c r="G414" s="28"/>
      <c r="H414" s="26" t="s">
        <v>3896</v>
      </c>
      <c r="I414" s="26" t="s">
        <v>3897</v>
      </c>
      <c r="J414" s="26" t="s">
        <v>4300</v>
      </c>
      <c r="K414" s="28">
        <v>5.074552962E9</v>
      </c>
      <c r="L414" s="26" t="s">
        <v>4302</v>
      </c>
      <c r="M414" s="26" t="s">
        <v>4290</v>
      </c>
      <c r="N414" s="26" t="s">
        <v>3883</v>
      </c>
      <c r="O414" s="41" t="s">
        <v>738</v>
      </c>
      <c r="P414" s="26" t="s">
        <v>599</v>
      </c>
      <c r="Q414" s="26" t="s">
        <v>4303</v>
      </c>
      <c r="R414" s="26" t="s">
        <v>4312</v>
      </c>
      <c r="S414" s="28" t="s">
        <v>156</v>
      </c>
      <c r="T414" s="26" t="s">
        <v>4305</v>
      </c>
      <c r="U414" s="29" t="s">
        <v>4306</v>
      </c>
      <c r="V414" s="26" t="s">
        <v>158</v>
      </c>
      <c r="W414" s="26" t="s">
        <v>141</v>
      </c>
      <c r="X414" s="26" t="s">
        <v>141</v>
      </c>
      <c r="Y414" s="26">
        <v>2022.0</v>
      </c>
      <c r="Z414" s="28">
        <v>1.0</v>
      </c>
      <c r="AA414" s="26" t="s">
        <v>127</v>
      </c>
      <c r="AB414" s="30">
        <v>1350.0</v>
      </c>
      <c r="AC414" s="31" t="s">
        <v>127</v>
      </c>
      <c r="AD414" s="31">
        <v>1350.0</v>
      </c>
      <c r="AE414" s="31" t="s">
        <v>127</v>
      </c>
      <c r="AF414" s="31" t="s">
        <v>127</v>
      </c>
      <c r="AG414" s="31" t="s">
        <v>127</v>
      </c>
      <c r="AH414" s="31" t="s">
        <v>127</v>
      </c>
      <c r="AI414" s="31" t="s">
        <v>127</v>
      </c>
      <c r="AJ414" s="31" t="s">
        <v>127</v>
      </c>
      <c r="AK414" s="31" t="s">
        <v>127</v>
      </c>
      <c r="AL414" s="31" t="s">
        <v>127</v>
      </c>
      <c r="AM414" s="26" t="s">
        <v>127</v>
      </c>
      <c r="AN414" s="26" t="s">
        <v>127</v>
      </c>
      <c r="AO414" s="26" t="s">
        <v>127</v>
      </c>
      <c r="AP414" s="31" t="s">
        <v>141</v>
      </c>
      <c r="AQ414" s="26" t="s">
        <v>127</v>
      </c>
      <c r="AR414" s="26" t="s">
        <v>127</v>
      </c>
      <c r="AS414" s="26" t="s">
        <v>127</v>
      </c>
      <c r="AT414" s="26" t="s">
        <v>142</v>
      </c>
      <c r="AU414" s="26" t="s">
        <v>31</v>
      </c>
      <c r="AV414" s="32" t="s">
        <v>4313</v>
      </c>
      <c r="AW414" s="28"/>
      <c r="AX414" s="28"/>
      <c r="AY414" s="28"/>
    </row>
    <row r="415" ht="15.75" customHeight="1">
      <c r="A415" s="26" t="s">
        <v>4314</v>
      </c>
      <c r="B415" s="26" t="s">
        <v>4315</v>
      </c>
      <c r="C415" s="28" t="s">
        <v>4316</v>
      </c>
      <c r="D415" s="28" t="s">
        <v>4317</v>
      </c>
      <c r="E415" s="28" t="s">
        <v>4318</v>
      </c>
      <c r="F415" s="26" t="s">
        <v>127</v>
      </c>
      <c r="G415" s="28"/>
      <c r="H415" s="26" t="s">
        <v>4319</v>
      </c>
      <c r="I415" s="26" t="s">
        <v>4320</v>
      </c>
      <c r="J415" s="26" t="s">
        <v>4315</v>
      </c>
      <c r="K415" s="26" t="s">
        <v>4321</v>
      </c>
      <c r="L415" s="28" t="s">
        <v>4322</v>
      </c>
      <c r="M415" s="28" t="s">
        <v>4323</v>
      </c>
      <c r="N415" s="28" t="s">
        <v>3883</v>
      </c>
      <c r="O415" s="41" t="s">
        <v>738</v>
      </c>
      <c r="P415" s="26" t="s">
        <v>599</v>
      </c>
      <c r="Q415" s="28" t="s">
        <v>4324</v>
      </c>
      <c r="R415" s="28" t="s">
        <v>4325</v>
      </c>
      <c r="S415" s="28" t="s">
        <v>156</v>
      </c>
      <c r="T415" s="28" t="s">
        <v>4326</v>
      </c>
      <c r="U415" s="28" t="s">
        <v>4327</v>
      </c>
      <c r="V415" s="28" t="s">
        <v>158</v>
      </c>
      <c r="W415" s="26" t="s">
        <v>141</v>
      </c>
      <c r="X415" s="26" t="s">
        <v>141</v>
      </c>
      <c r="Y415" s="28">
        <v>2001.0</v>
      </c>
      <c r="Z415" s="28">
        <v>22.0</v>
      </c>
      <c r="AA415" s="26" t="s">
        <v>127</v>
      </c>
      <c r="AB415" s="30">
        <v>2400.0</v>
      </c>
      <c r="AC415" s="30">
        <v>2400.0</v>
      </c>
      <c r="AD415" s="31" t="s">
        <v>127</v>
      </c>
      <c r="AE415" s="31" t="s">
        <v>127</v>
      </c>
      <c r="AF415" s="31">
        <v>2400.0</v>
      </c>
      <c r="AG415" s="30">
        <v>2400.0</v>
      </c>
      <c r="AH415" s="30" t="s">
        <v>127</v>
      </c>
      <c r="AI415" s="31" t="s">
        <v>127</v>
      </c>
      <c r="AJ415" s="31" t="s">
        <v>141</v>
      </c>
      <c r="AK415" s="31" t="s">
        <v>141</v>
      </c>
      <c r="AL415" s="31" t="s">
        <v>141</v>
      </c>
      <c r="AM415" s="26" t="s">
        <v>140</v>
      </c>
      <c r="AN415" s="28" t="s">
        <v>4328</v>
      </c>
      <c r="AO415" s="26" t="s">
        <v>141</v>
      </c>
      <c r="AP415" s="31">
        <v>2322.0</v>
      </c>
      <c r="AQ415" s="26" t="s">
        <v>127</v>
      </c>
      <c r="AR415" s="26" t="s">
        <v>127</v>
      </c>
      <c r="AS415" s="26" t="s">
        <v>127</v>
      </c>
      <c r="AT415" s="26" t="s">
        <v>161</v>
      </c>
      <c r="AU415" s="32" t="s">
        <v>263</v>
      </c>
      <c r="AV415" s="26" t="s">
        <v>1305</v>
      </c>
      <c r="AW415" s="28"/>
      <c r="AX415" s="28"/>
      <c r="AY415" s="28"/>
    </row>
    <row r="416" ht="15.75" customHeight="1">
      <c r="A416" s="26" t="s">
        <v>4329</v>
      </c>
      <c r="B416" s="26" t="s">
        <v>4330</v>
      </c>
      <c r="C416" s="26" t="s">
        <v>4331</v>
      </c>
      <c r="D416" s="26"/>
      <c r="E416" s="43"/>
      <c r="F416" s="26" t="s">
        <v>127</v>
      </c>
      <c r="G416" s="28"/>
      <c r="H416" s="26" t="s">
        <v>4332</v>
      </c>
      <c r="I416" s="26" t="s">
        <v>4333</v>
      </c>
      <c r="J416" s="26" t="s">
        <v>4330</v>
      </c>
      <c r="K416" s="37" t="s">
        <v>4334</v>
      </c>
      <c r="L416" s="26" t="s">
        <v>4335</v>
      </c>
      <c r="M416" s="26" t="s">
        <v>4323</v>
      </c>
      <c r="N416" s="26" t="s">
        <v>3883</v>
      </c>
      <c r="O416" s="26" t="s">
        <v>738</v>
      </c>
      <c r="P416" s="26" t="s">
        <v>599</v>
      </c>
      <c r="Q416" s="26" t="s">
        <v>4336</v>
      </c>
      <c r="R416" s="26" t="s">
        <v>4337</v>
      </c>
      <c r="S416" s="26" t="s">
        <v>156</v>
      </c>
      <c r="T416" s="29" t="s">
        <v>4338</v>
      </c>
      <c r="U416" s="29" t="s">
        <v>4339</v>
      </c>
      <c r="V416" s="26" t="s">
        <v>158</v>
      </c>
      <c r="W416" s="26" t="s">
        <v>141</v>
      </c>
      <c r="X416" s="26" t="s">
        <v>141</v>
      </c>
      <c r="Y416" s="26">
        <v>2012.0</v>
      </c>
      <c r="Z416" s="28">
        <v>11.0</v>
      </c>
      <c r="AA416" s="26" t="s">
        <v>127</v>
      </c>
      <c r="AB416" s="30">
        <v>3300.0</v>
      </c>
      <c r="AC416" s="31">
        <v>3300.0</v>
      </c>
      <c r="AD416" s="31" t="s">
        <v>127</v>
      </c>
      <c r="AE416" s="31" t="s">
        <v>127</v>
      </c>
      <c r="AF416" s="31">
        <v>3500.0</v>
      </c>
      <c r="AG416" s="31">
        <v>3500.0</v>
      </c>
      <c r="AH416" s="31" t="s">
        <v>127</v>
      </c>
      <c r="AI416" s="31" t="s">
        <v>127</v>
      </c>
      <c r="AJ416" s="31" t="s">
        <v>468</v>
      </c>
      <c r="AK416" s="31" t="s">
        <v>127</v>
      </c>
      <c r="AL416" s="31" t="s">
        <v>127</v>
      </c>
      <c r="AM416" s="26" t="s">
        <v>159</v>
      </c>
      <c r="AN416" s="26" t="s">
        <v>4340</v>
      </c>
      <c r="AO416" s="26" t="s">
        <v>141</v>
      </c>
      <c r="AP416" s="31">
        <v>5300.0</v>
      </c>
      <c r="AQ416" s="26" t="s">
        <v>127</v>
      </c>
      <c r="AR416" s="26" t="s">
        <v>127</v>
      </c>
      <c r="AS416" s="26" t="s">
        <v>127</v>
      </c>
      <c r="AT416" s="26" t="s">
        <v>161</v>
      </c>
      <c r="AU416" s="26" t="s">
        <v>263</v>
      </c>
      <c r="AV416" s="31" t="s">
        <v>4341</v>
      </c>
      <c r="AW416" s="28"/>
      <c r="AX416" s="28"/>
      <c r="AY416" s="28"/>
    </row>
    <row r="417" ht="15.75" customHeight="1">
      <c r="A417" s="26" t="s">
        <v>4342</v>
      </c>
      <c r="B417" s="26" t="s">
        <v>4343</v>
      </c>
      <c r="C417" s="26" t="s">
        <v>4344</v>
      </c>
      <c r="D417" s="28" t="s">
        <v>4345</v>
      </c>
      <c r="E417" s="28" t="s">
        <v>4346</v>
      </c>
      <c r="F417" s="26" t="s">
        <v>127</v>
      </c>
      <c r="G417" s="28"/>
      <c r="H417" s="26" t="s">
        <v>4347</v>
      </c>
      <c r="I417" s="26" t="s">
        <v>4348</v>
      </c>
      <c r="J417" s="26" t="s">
        <v>4343</v>
      </c>
      <c r="K417" s="26">
        <v>5.03689068E9</v>
      </c>
      <c r="L417" s="28" t="s">
        <v>4027</v>
      </c>
      <c r="M417" s="28" t="s">
        <v>4349</v>
      </c>
      <c r="N417" s="28" t="s">
        <v>3883</v>
      </c>
      <c r="O417" s="41" t="s">
        <v>738</v>
      </c>
      <c r="P417" s="26" t="s">
        <v>599</v>
      </c>
      <c r="Q417" s="28" t="s">
        <v>4029</v>
      </c>
      <c r="R417" s="28" t="s">
        <v>4350</v>
      </c>
      <c r="S417" s="28" t="s">
        <v>156</v>
      </c>
      <c r="T417" s="28" t="s">
        <v>4351</v>
      </c>
      <c r="U417" s="28" t="s">
        <v>4352</v>
      </c>
      <c r="V417" s="28" t="s">
        <v>158</v>
      </c>
      <c r="W417" s="26" t="s">
        <v>141</v>
      </c>
      <c r="X417" s="26" t="s">
        <v>141</v>
      </c>
      <c r="Y417" s="28">
        <v>2002.0</v>
      </c>
      <c r="Z417" s="28">
        <v>21.0</v>
      </c>
      <c r="AA417" s="26" t="s">
        <v>127</v>
      </c>
      <c r="AB417" s="30">
        <v>27000.0</v>
      </c>
      <c r="AC417" s="30" t="s">
        <v>468</v>
      </c>
      <c r="AD417" s="31" t="s">
        <v>468</v>
      </c>
      <c r="AE417" s="31" t="s">
        <v>127</v>
      </c>
      <c r="AF417" s="31">
        <v>21410.0</v>
      </c>
      <c r="AG417" s="31">
        <v>21410.0</v>
      </c>
      <c r="AH417" s="30" t="s">
        <v>127</v>
      </c>
      <c r="AI417" s="31" t="s">
        <v>127</v>
      </c>
      <c r="AJ417" s="31" t="s">
        <v>141</v>
      </c>
      <c r="AK417" s="31" t="s">
        <v>141</v>
      </c>
      <c r="AL417" s="31" t="s">
        <v>141</v>
      </c>
      <c r="AM417" s="26" t="s">
        <v>140</v>
      </c>
      <c r="AN417" s="28" t="s">
        <v>4353</v>
      </c>
      <c r="AO417" s="26" t="s">
        <v>416</v>
      </c>
      <c r="AP417" s="31">
        <v>10357.0</v>
      </c>
      <c r="AQ417" s="26" t="s">
        <v>327</v>
      </c>
      <c r="AR417" s="26">
        <v>2021.0</v>
      </c>
      <c r="AS417" s="26" t="s">
        <v>127</v>
      </c>
      <c r="AT417" s="26" t="s">
        <v>161</v>
      </c>
      <c r="AU417" s="32" t="s">
        <v>817</v>
      </c>
      <c r="AV417" s="26" t="s">
        <v>4354</v>
      </c>
      <c r="AW417" s="28"/>
      <c r="AX417" s="28" t="s">
        <v>4355</v>
      </c>
      <c r="AY417" s="28"/>
    </row>
    <row r="418" ht="15.75" customHeight="1">
      <c r="A418" s="26" t="s">
        <v>4356</v>
      </c>
      <c r="B418" s="26" t="s">
        <v>4357</v>
      </c>
      <c r="C418" s="26" t="s">
        <v>4344</v>
      </c>
      <c r="D418" s="28" t="s">
        <v>4345</v>
      </c>
      <c r="E418" s="28" t="s">
        <v>4346</v>
      </c>
      <c r="F418" s="26" t="s">
        <v>127</v>
      </c>
      <c r="G418" s="28"/>
      <c r="H418" s="26" t="s">
        <v>4347</v>
      </c>
      <c r="I418" s="26" t="s">
        <v>4348</v>
      </c>
      <c r="J418" s="26" t="s">
        <v>4343</v>
      </c>
      <c r="K418" s="26">
        <v>5.03689068E9</v>
      </c>
      <c r="L418" s="28" t="s">
        <v>4027</v>
      </c>
      <c r="M418" s="28" t="s">
        <v>4349</v>
      </c>
      <c r="N418" s="28" t="s">
        <v>3883</v>
      </c>
      <c r="O418" s="41" t="s">
        <v>738</v>
      </c>
      <c r="P418" s="26" t="s">
        <v>599</v>
      </c>
      <c r="Q418" s="28" t="s">
        <v>4029</v>
      </c>
      <c r="R418" s="28" t="s">
        <v>4350</v>
      </c>
      <c r="S418" s="28" t="s">
        <v>156</v>
      </c>
      <c r="T418" s="28" t="s">
        <v>4351</v>
      </c>
      <c r="U418" s="28" t="s">
        <v>4352</v>
      </c>
      <c r="V418" s="28" t="s">
        <v>139</v>
      </c>
      <c r="W418" s="48">
        <v>43800.0</v>
      </c>
      <c r="X418" s="26" t="s">
        <v>141</v>
      </c>
      <c r="Y418" s="28" t="s">
        <v>141</v>
      </c>
      <c r="Z418" s="28" t="s">
        <v>141</v>
      </c>
      <c r="AA418" s="26" t="s">
        <v>127</v>
      </c>
      <c r="AB418" s="30">
        <v>1350.0</v>
      </c>
      <c r="AC418" s="30">
        <v>1350.0</v>
      </c>
      <c r="AD418" s="31" t="s">
        <v>127</v>
      </c>
      <c r="AE418" s="31" t="s">
        <v>127</v>
      </c>
      <c r="AF418" s="31" t="s">
        <v>127</v>
      </c>
      <c r="AG418" s="31" t="s">
        <v>127</v>
      </c>
      <c r="AH418" s="30" t="s">
        <v>127</v>
      </c>
      <c r="AI418" s="31" t="s">
        <v>127</v>
      </c>
      <c r="AJ418" s="31" t="s">
        <v>141</v>
      </c>
      <c r="AK418" s="31" t="s">
        <v>141</v>
      </c>
      <c r="AL418" s="31" t="s">
        <v>141</v>
      </c>
      <c r="AM418" s="26" t="s">
        <v>127</v>
      </c>
      <c r="AN418" s="28" t="s">
        <v>127</v>
      </c>
      <c r="AO418" s="26" t="s">
        <v>127</v>
      </c>
      <c r="AP418" s="31" t="s">
        <v>141</v>
      </c>
      <c r="AQ418" s="26" t="s">
        <v>127</v>
      </c>
      <c r="AR418" s="26" t="s">
        <v>127</v>
      </c>
      <c r="AS418" s="26" t="s">
        <v>127</v>
      </c>
      <c r="AT418" s="26" t="s">
        <v>824</v>
      </c>
      <c r="AU418" s="32" t="s">
        <v>27</v>
      </c>
      <c r="AV418" s="26" t="s">
        <v>1048</v>
      </c>
      <c r="AW418" s="28"/>
      <c r="AX418" s="28"/>
      <c r="AY418" s="28"/>
    </row>
    <row r="419" ht="15.75" customHeight="1">
      <c r="A419" s="26" t="s">
        <v>4358</v>
      </c>
      <c r="B419" s="26" t="s">
        <v>4359</v>
      </c>
      <c r="C419" s="26" t="s">
        <v>4344</v>
      </c>
      <c r="D419" s="28" t="s">
        <v>4345</v>
      </c>
      <c r="E419" s="28" t="s">
        <v>4346</v>
      </c>
      <c r="F419" s="26" t="s">
        <v>127</v>
      </c>
      <c r="G419" s="28"/>
      <c r="H419" s="26" t="s">
        <v>4347</v>
      </c>
      <c r="I419" s="26" t="s">
        <v>4348</v>
      </c>
      <c r="J419" s="26" t="s">
        <v>4343</v>
      </c>
      <c r="K419" s="26">
        <v>5.03689068E9</v>
      </c>
      <c r="L419" s="28" t="s">
        <v>4027</v>
      </c>
      <c r="M419" s="28" t="s">
        <v>4349</v>
      </c>
      <c r="N419" s="28" t="s">
        <v>3883</v>
      </c>
      <c r="O419" s="41" t="s">
        <v>738</v>
      </c>
      <c r="P419" s="26" t="s">
        <v>599</v>
      </c>
      <c r="Q419" s="28" t="s">
        <v>4029</v>
      </c>
      <c r="R419" s="28" t="s">
        <v>4350</v>
      </c>
      <c r="S419" s="28" t="s">
        <v>156</v>
      </c>
      <c r="T419" s="28" t="s">
        <v>4351</v>
      </c>
      <c r="U419" s="28" t="s">
        <v>4352</v>
      </c>
      <c r="V419" s="26" t="s">
        <v>189</v>
      </c>
      <c r="W419" s="48">
        <v>43800.0</v>
      </c>
      <c r="X419" s="26" t="s">
        <v>141</v>
      </c>
      <c r="Y419" s="28" t="s">
        <v>141</v>
      </c>
      <c r="Z419" s="28" t="s">
        <v>141</v>
      </c>
      <c r="AA419" s="26" t="s">
        <v>127</v>
      </c>
      <c r="AB419" s="30">
        <v>1000.0</v>
      </c>
      <c r="AC419" s="30" t="s">
        <v>127</v>
      </c>
      <c r="AD419" s="31">
        <v>1000.0</v>
      </c>
      <c r="AE419" s="31" t="s">
        <v>127</v>
      </c>
      <c r="AF419" s="31" t="s">
        <v>127</v>
      </c>
      <c r="AG419" s="31" t="s">
        <v>127</v>
      </c>
      <c r="AH419" s="30" t="s">
        <v>127</v>
      </c>
      <c r="AI419" s="31" t="s">
        <v>127</v>
      </c>
      <c r="AJ419" s="31" t="s">
        <v>141</v>
      </c>
      <c r="AK419" s="31" t="s">
        <v>141</v>
      </c>
      <c r="AL419" s="31" t="s">
        <v>141</v>
      </c>
      <c r="AM419" s="26" t="s">
        <v>127</v>
      </c>
      <c r="AN419" s="28" t="s">
        <v>127</v>
      </c>
      <c r="AO419" s="26" t="s">
        <v>127</v>
      </c>
      <c r="AP419" s="31" t="s">
        <v>141</v>
      </c>
      <c r="AQ419" s="26" t="s">
        <v>127</v>
      </c>
      <c r="AR419" s="26" t="s">
        <v>127</v>
      </c>
      <c r="AS419" s="26" t="s">
        <v>127</v>
      </c>
      <c r="AT419" s="26" t="s">
        <v>142</v>
      </c>
      <c r="AU419" s="32" t="s">
        <v>31</v>
      </c>
      <c r="AV419" s="26" t="s">
        <v>922</v>
      </c>
      <c r="AW419" s="28"/>
      <c r="AX419" s="28"/>
      <c r="AY419" s="28"/>
    </row>
    <row r="420" ht="15.75" customHeight="1">
      <c r="A420" s="26" t="s">
        <v>4360</v>
      </c>
      <c r="B420" s="26" t="s">
        <v>4357</v>
      </c>
      <c r="C420" s="26" t="s">
        <v>4344</v>
      </c>
      <c r="D420" s="28" t="s">
        <v>4345</v>
      </c>
      <c r="E420" s="28" t="s">
        <v>4346</v>
      </c>
      <c r="F420" s="26" t="s">
        <v>127</v>
      </c>
      <c r="G420" s="28"/>
      <c r="H420" s="26" t="s">
        <v>4347</v>
      </c>
      <c r="I420" s="26" t="s">
        <v>4348</v>
      </c>
      <c r="J420" s="26" t="s">
        <v>4343</v>
      </c>
      <c r="K420" s="26">
        <v>5.03689068E9</v>
      </c>
      <c r="L420" s="28" t="s">
        <v>4027</v>
      </c>
      <c r="M420" s="28" t="s">
        <v>4349</v>
      </c>
      <c r="N420" s="28" t="s">
        <v>3883</v>
      </c>
      <c r="O420" s="41" t="s">
        <v>738</v>
      </c>
      <c r="P420" s="26" t="s">
        <v>599</v>
      </c>
      <c r="Q420" s="28" t="s">
        <v>4029</v>
      </c>
      <c r="R420" s="28" t="s">
        <v>4350</v>
      </c>
      <c r="S420" s="28" t="s">
        <v>156</v>
      </c>
      <c r="T420" s="28" t="s">
        <v>4351</v>
      </c>
      <c r="U420" s="28" t="s">
        <v>4352</v>
      </c>
      <c r="V420" s="28" t="s">
        <v>158</v>
      </c>
      <c r="W420" s="48">
        <v>43800.0</v>
      </c>
      <c r="X420" s="26" t="s">
        <v>141</v>
      </c>
      <c r="Y420" s="26">
        <v>2022.0</v>
      </c>
      <c r="Z420" s="28">
        <v>1.0</v>
      </c>
      <c r="AA420" s="26" t="s">
        <v>127</v>
      </c>
      <c r="AB420" s="30" t="s">
        <v>127</v>
      </c>
      <c r="AC420" s="30" t="s">
        <v>127</v>
      </c>
      <c r="AD420" s="31" t="s">
        <v>127</v>
      </c>
      <c r="AE420" s="31" t="s">
        <v>127</v>
      </c>
      <c r="AF420" s="31">
        <v>2000.0</v>
      </c>
      <c r="AG420" s="31">
        <v>2000.0</v>
      </c>
      <c r="AH420" s="30" t="s">
        <v>127</v>
      </c>
      <c r="AI420" s="31" t="s">
        <v>127</v>
      </c>
      <c r="AJ420" s="31" t="s">
        <v>141</v>
      </c>
      <c r="AK420" s="31" t="s">
        <v>141</v>
      </c>
      <c r="AL420" s="31" t="s">
        <v>141</v>
      </c>
      <c r="AM420" s="26" t="s">
        <v>127</v>
      </c>
      <c r="AN420" s="28" t="s">
        <v>127</v>
      </c>
      <c r="AO420" s="26" t="s">
        <v>127</v>
      </c>
      <c r="AP420" s="31" t="s">
        <v>141</v>
      </c>
      <c r="AQ420" s="26" t="s">
        <v>127</v>
      </c>
      <c r="AR420" s="26" t="s">
        <v>127</v>
      </c>
      <c r="AS420" s="26" t="s">
        <v>127</v>
      </c>
      <c r="AT420" s="26" t="s">
        <v>974</v>
      </c>
      <c r="AU420" s="32" t="s">
        <v>25</v>
      </c>
      <c r="AV420" s="26" t="s">
        <v>141</v>
      </c>
      <c r="AW420" s="28"/>
      <c r="AX420" s="28"/>
      <c r="AY420" s="28"/>
    </row>
    <row r="421" ht="15.75" customHeight="1">
      <c r="A421" s="26" t="s">
        <v>4361</v>
      </c>
      <c r="B421" s="26" t="s">
        <v>4357</v>
      </c>
      <c r="C421" s="26" t="s">
        <v>4344</v>
      </c>
      <c r="D421" s="28" t="s">
        <v>4345</v>
      </c>
      <c r="E421" s="28" t="s">
        <v>4346</v>
      </c>
      <c r="F421" s="26" t="s">
        <v>127</v>
      </c>
      <c r="G421" s="28"/>
      <c r="H421" s="26" t="s">
        <v>4347</v>
      </c>
      <c r="I421" s="26" t="s">
        <v>4348</v>
      </c>
      <c r="J421" s="26" t="s">
        <v>4343</v>
      </c>
      <c r="K421" s="26">
        <v>5.03689068E9</v>
      </c>
      <c r="L421" s="28" t="s">
        <v>4027</v>
      </c>
      <c r="M421" s="28" t="s">
        <v>4349</v>
      </c>
      <c r="N421" s="28" t="s">
        <v>3883</v>
      </c>
      <c r="O421" s="41" t="s">
        <v>738</v>
      </c>
      <c r="P421" s="26" t="s">
        <v>599</v>
      </c>
      <c r="Q421" s="28" t="s">
        <v>4029</v>
      </c>
      <c r="R421" s="28" t="s">
        <v>4350</v>
      </c>
      <c r="S421" s="28" t="s">
        <v>156</v>
      </c>
      <c r="T421" s="28" t="s">
        <v>4351</v>
      </c>
      <c r="U421" s="28" t="s">
        <v>4352</v>
      </c>
      <c r="V421" s="26" t="s">
        <v>189</v>
      </c>
      <c r="W421" s="48">
        <v>43800.0</v>
      </c>
      <c r="X421" s="26" t="s">
        <v>141</v>
      </c>
      <c r="Y421" s="28">
        <v>2023.0</v>
      </c>
      <c r="Z421" s="28">
        <v>0.0</v>
      </c>
      <c r="AA421" s="26" t="s">
        <v>127</v>
      </c>
      <c r="AB421" s="30" t="s">
        <v>127</v>
      </c>
      <c r="AC421" s="30" t="s">
        <v>127</v>
      </c>
      <c r="AD421" s="31" t="s">
        <v>127</v>
      </c>
      <c r="AE421" s="31" t="s">
        <v>127</v>
      </c>
      <c r="AF421" s="31">
        <v>2000.0</v>
      </c>
      <c r="AG421" s="31">
        <v>2000.0</v>
      </c>
      <c r="AH421" s="30" t="s">
        <v>127</v>
      </c>
      <c r="AI421" s="31" t="s">
        <v>127</v>
      </c>
      <c r="AJ421" s="31" t="s">
        <v>141</v>
      </c>
      <c r="AK421" s="31" t="s">
        <v>141</v>
      </c>
      <c r="AL421" s="31" t="s">
        <v>141</v>
      </c>
      <c r="AM421" s="26" t="s">
        <v>127</v>
      </c>
      <c r="AN421" s="28" t="s">
        <v>127</v>
      </c>
      <c r="AO421" s="26" t="s">
        <v>127</v>
      </c>
      <c r="AP421" s="31" t="s">
        <v>141</v>
      </c>
      <c r="AQ421" s="26" t="s">
        <v>127</v>
      </c>
      <c r="AR421" s="26" t="s">
        <v>127</v>
      </c>
      <c r="AS421" s="26" t="s">
        <v>127</v>
      </c>
      <c r="AT421" s="26" t="s">
        <v>974</v>
      </c>
      <c r="AU421" s="32" t="s">
        <v>25</v>
      </c>
      <c r="AV421" s="26" t="s">
        <v>141</v>
      </c>
      <c r="AW421" s="28"/>
      <c r="AX421" s="28"/>
      <c r="AY421" s="28"/>
    </row>
    <row r="422" ht="15.75" customHeight="1">
      <c r="A422" s="26" t="s">
        <v>4362</v>
      </c>
      <c r="B422" s="26" t="s">
        <v>4363</v>
      </c>
      <c r="C422" s="28" t="s">
        <v>4364</v>
      </c>
      <c r="D422" s="28" t="s">
        <v>4365</v>
      </c>
      <c r="E422" s="28" t="s">
        <v>4366</v>
      </c>
      <c r="F422" s="26" t="s">
        <v>127</v>
      </c>
      <c r="G422" s="28"/>
      <c r="H422" s="26" t="s">
        <v>4367</v>
      </c>
      <c r="I422" s="26" t="s">
        <v>4368</v>
      </c>
      <c r="J422" s="26" t="s">
        <v>4363</v>
      </c>
      <c r="K422" s="26">
        <v>5.000908587E9</v>
      </c>
      <c r="L422" s="28" t="s">
        <v>4369</v>
      </c>
      <c r="M422" s="28" t="s">
        <v>4349</v>
      </c>
      <c r="N422" s="28" t="s">
        <v>3883</v>
      </c>
      <c r="O422" s="41" t="s">
        <v>738</v>
      </c>
      <c r="P422" s="26" t="s">
        <v>599</v>
      </c>
      <c r="Q422" s="28" t="s">
        <v>4370</v>
      </c>
      <c r="R422" s="28" t="s">
        <v>4371</v>
      </c>
      <c r="S422" s="28" t="s">
        <v>156</v>
      </c>
      <c r="T422" s="28" t="s">
        <v>4372</v>
      </c>
      <c r="U422" s="28" t="s">
        <v>4373</v>
      </c>
      <c r="V422" s="28" t="s">
        <v>158</v>
      </c>
      <c r="W422" s="26" t="s">
        <v>141</v>
      </c>
      <c r="X422" s="26" t="s">
        <v>141</v>
      </c>
      <c r="Y422" s="28">
        <v>1997.0</v>
      </c>
      <c r="Z422" s="28">
        <v>26.0</v>
      </c>
      <c r="AA422" s="26" t="s">
        <v>127</v>
      </c>
      <c r="AB422" s="30">
        <v>1140.0</v>
      </c>
      <c r="AC422" s="31" t="s">
        <v>127</v>
      </c>
      <c r="AD422" s="30">
        <f>140+400+600</f>
        <v>1140</v>
      </c>
      <c r="AE422" s="31" t="s">
        <v>127</v>
      </c>
      <c r="AF422" s="31" t="s">
        <v>141</v>
      </c>
      <c r="AG422" s="31" t="s">
        <v>141</v>
      </c>
      <c r="AH422" s="30" t="s">
        <v>141</v>
      </c>
      <c r="AI422" s="31" t="s">
        <v>127</v>
      </c>
      <c r="AJ422" s="31" t="s">
        <v>141</v>
      </c>
      <c r="AK422" s="31" t="s">
        <v>127</v>
      </c>
      <c r="AL422" s="31" t="s">
        <v>141</v>
      </c>
      <c r="AM422" s="26" t="s">
        <v>140</v>
      </c>
      <c r="AN422" s="28" t="s">
        <v>4374</v>
      </c>
      <c r="AO422" s="26" t="s">
        <v>141</v>
      </c>
      <c r="AP422" s="31">
        <v>1794.0</v>
      </c>
      <c r="AQ422" s="26">
        <v>2018.0</v>
      </c>
      <c r="AR422" s="26" t="s">
        <v>127</v>
      </c>
      <c r="AS422" s="26" t="s">
        <v>127</v>
      </c>
      <c r="AT422" s="28" t="s">
        <v>142</v>
      </c>
      <c r="AU422" s="32" t="s">
        <v>31</v>
      </c>
      <c r="AV422" s="28" t="s">
        <v>4375</v>
      </c>
      <c r="AW422" s="28"/>
      <c r="AX422" s="28"/>
      <c r="AY422" s="28"/>
    </row>
    <row r="423" ht="15.75" customHeight="1">
      <c r="A423" s="26" t="s">
        <v>4376</v>
      </c>
      <c r="B423" s="26" t="s">
        <v>4377</v>
      </c>
      <c r="C423" s="26" t="s">
        <v>4378</v>
      </c>
      <c r="D423" s="26" t="s">
        <v>4379</v>
      </c>
      <c r="E423" s="28" t="s">
        <v>4380</v>
      </c>
      <c r="F423" s="26" t="s">
        <v>127</v>
      </c>
      <c r="G423" s="28"/>
      <c r="H423" s="26" t="s">
        <v>4381</v>
      </c>
      <c r="I423" s="26" t="s">
        <v>4382</v>
      </c>
      <c r="J423" s="26" t="s">
        <v>4377</v>
      </c>
      <c r="K423" s="26" t="s">
        <v>4383</v>
      </c>
      <c r="L423" s="26" t="s">
        <v>4384</v>
      </c>
      <c r="M423" s="26" t="s">
        <v>4385</v>
      </c>
      <c r="N423" s="26" t="s">
        <v>3883</v>
      </c>
      <c r="O423" s="41" t="s">
        <v>738</v>
      </c>
      <c r="P423" s="26" t="s">
        <v>599</v>
      </c>
      <c r="Q423" s="26" t="s">
        <v>4386</v>
      </c>
      <c r="R423" s="26" t="s">
        <v>4387</v>
      </c>
      <c r="S423" s="28" t="s">
        <v>156</v>
      </c>
      <c r="T423" s="26" t="s">
        <v>4388</v>
      </c>
      <c r="U423" s="26" t="s">
        <v>4389</v>
      </c>
      <c r="V423" s="26" t="s">
        <v>158</v>
      </c>
      <c r="W423" s="26" t="s">
        <v>141</v>
      </c>
      <c r="X423" s="26" t="s">
        <v>141</v>
      </c>
      <c r="Y423" s="26">
        <v>2000.0</v>
      </c>
      <c r="Z423" s="28">
        <v>23.0</v>
      </c>
      <c r="AA423" s="26" t="s">
        <v>127</v>
      </c>
      <c r="AB423" s="30">
        <v>1575.0</v>
      </c>
      <c r="AC423" s="31" t="s">
        <v>127</v>
      </c>
      <c r="AD423" s="31">
        <v>1575.0</v>
      </c>
      <c r="AE423" s="31" t="s">
        <v>127</v>
      </c>
      <c r="AF423" s="31" t="s">
        <v>127</v>
      </c>
      <c r="AG423" s="31" t="s">
        <v>127</v>
      </c>
      <c r="AH423" s="30" t="s">
        <v>127</v>
      </c>
      <c r="AI423" s="31" t="s">
        <v>127</v>
      </c>
      <c r="AJ423" s="31" t="s">
        <v>127</v>
      </c>
      <c r="AK423" s="31" t="s">
        <v>127</v>
      </c>
      <c r="AL423" s="31" t="s">
        <v>127</v>
      </c>
      <c r="AM423" s="26" t="s">
        <v>140</v>
      </c>
      <c r="AN423" s="26" t="s">
        <v>298</v>
      </c>
      <c r="AO423" s="26" t="s">
        <v>141</v>
      </c>
      <c r="AP423" s="31">
        <v>824.0</v>
      </c>
      <c r="AQ423" s="26" t="s">
        <v>141</v>
      </c>
      <c r="AR423" s="26" t="s">
        <v>141</v>
      </c>
      <c r="AS423" s="26" t="s">
        <v>127</v>
      </c>
      <c r="AT423" s="32" t="s">
        <v>142</v>
      </c>
      <c r="AU423" s="32" t="s">
        <v>31</v>
      </c>
      <c r="AV423" s="26" t="s">
        <v>4390</v>
      </c>
      <c r="AW423" s="28"/>
      <c r="AX423" s="28"/>
      <c r="AY423" s="28"/>
    </row>
    <row r="424" ht="15.75" customHeight="1">
      <c r="A424" s="26" t="s">
        <v>4391</v>
      </c>
      <c r="B424" s="26" t="s">
        <v>4392</v>
      </c>
      <c r="C424" s="26" t="s">
        <v>4393</v>
      </c>
      <c r="D424" s="28"/>
      <c r="E424" s="28"/>
      <c r="F424" s="26" t="s">
        <v>127</v>
      </c>
      <c r="G424" s="28"/>
      <c r="H424" s="26" t="s">
        <v>4394</v>
      </c>
      <c r="I424" s="26" t="s">
        <v>4395</v>
      </c>
      <c r="J424" s="26" t="s">
        <v>4396</v>
      </c>
      <c r="K424" s="26" t="s">
        <v>4397</v>
      </c>
      <c r="L424" s="26" t="s">
        <v>4398</v>
      </c>
      <c r="M424" s="26" t="s">
        <v>4399</v>
      </c>
      <c r="N424" s="26" t="s">
        <v>4400</v>
      </c>
      <c r="O424" s="41" t="s">
        <v>738</v>
      </c>
      <c r="P424" s="26" t="s">
        <v>599</v>
      </c>
      <c r="Q424" s="26" t="s">
        <v>4401</v>
      </c>
      <c r="R424" s="26" t="s">
        <v>4402</v>
      </c>
      <c r="S424" s="28" t="s">
        <v>156</v>
      </c>
      <c r="T424" s="26" t="s">
        <v>4403</v>
      </c>
      <c r="U424" s="26" t="s">
        <v>4404</v>
      </c>
      <c r="V424" s="26" t="s">
        <v>189</v>
      </c>
      <c r="W424" s="34">
        <v>44652.0</v>
      </c>
      <c r="X424" s="26" t="s">
        <v>141</v>
      </c>
      <c r="Y424" s="26">
        <v>2024.0</v>
      </c>
      <c r="Z424" s="28">
        <v>-1.0</v>
      </c>
      <c r="AA424" s="26" t="s">
        <v>127</v>
      </c>
      <c r="AB424" s="30">
        <v>1500.0</v>
      </c>
      <c r="AC424" s="31" t="s">
        <v>127</v>
      </c>
      <c r="AD424" s="31">
        <v>1500.0</v>
      </c>
      <c r="AE424" s="31" t="s">
        <v>127</v>
      </c>
      <c r="AF424" s="31" t="s">
        <v>127</v>
      </c>
      <c r="AG424" s="31" t="s">
        <v>127</v>
      </c>
      <c r="AH424" s="31" t="s">
        <v>127</v>
      </c>
      <c r="AI424" s="31" t="s">
        <v>127</v>
      </c>
      <c r="AJ424" s="31" t="s">
        <v>127</v>
      </c>
      <c r="AK424" s="31" t="s">
        <v>127</v>
      </c>
      <c r="AL424" s="31" t="s">
        <v>127</v>
      </c>
      <c r="AM424" s="26" t="s">
        <v>127</v>
      </c>
      <c r="AN424" s="26" t="s">
        <v>127</v>
      </c>
      <c r="AO424" s="26" t="s">
        <v>127</v>
      </c>
      <c r="AP424" s="31" t="s">
        <v>141</v>
      </c>
      <c r="AQ424" s="26" t="s">
        <v>127</v>
      </c>
      <c r="AR424" s="26" t="s">
        <v>127</v>
      </c>
      <c r="AS424" s="26" t="s">
        <v>127</v>
      </c>
      <c r="AT424" s="32" t="s">
        <v>142</v>
      </c>
      <c r="AU424" s="32" t="s">
        <v>31</v>
      </c>
      <c r="AV424" s="31" t="s">
        <v>2482</v>
      </c>
      <c r="AW424" s="28"/>
      <c r="AX424" s="28"/>
      <c r="AY424" s="28"/>
    </row>
    <row r="425" ht="15.75" customHeight="1">
      <c r="A425" s="26" t="s">
        <v>4405</v>
      </c>
      <c r="B425" s="26" t="s">
        <v>4406</v>
      </c>
      <c r="C425" s="26" t="s">
        <v>4393</v>
      </c>
      <c r="D425" s="28"/>
      <c r="E425" s="28"/>
      <c r="F425" s="26" t="s">
        <v>127</v>
      </c>
      <c r="G425" s="28"/>
      <c r="H425" s="26" t="s">
        <v>4394</v>
      </c>
      <c r="I425" s="26" t="s">
        <v>4395</v>
      </c>
      <c r="J425" s="26" t="s">
        <v>4396</v>
      </c>
      <c r="K425" s="26" t="s">
        <v>4397</v>
      </c>
      <c r="L425" s="26" t="s">
        <v>4398</v>
      </c>
      <c r="M425" s="26" t="s">
        <v>4399</v>
      </c>
      <c r="N425" s="26" t="s">
        <v>4400</v>
      </c>
      <c r="O425" s="41" t="s">
        <v>738</v>
      </c>
      <c r="P425" s="26" t="s">
        <v>599</v>
      </c>
      <c r="Q425" s="26" t="s">
        <v>4401</v>
      </c>
      <c r="R425" s="26" t="s">
        <v>4402</v>
      </c>
      <c r="S425" s="28" t="s">
        <v>156</v>
      </c>
      <c r="T425" s="26" t="s">
        <v>4403</v>
      </c>
      <c r="U425" s="26" t="s">
        <v>4404</v>
      </c>
      <c r="V425" s="26" t="s">
        <v>158</v>
      </c>
      <c r="W425" s="26" t="s">
        <v>141</v>
      </c>
      <c r="X425" s="26" t="s">
        <v>141</v>
      </c>
      <c r="Y425" s="26">
        <v>2005.0</v>
      </c>
      <c r="Z425" s="28">
        <v>18.0</v>
      </c>
      <c r="AA425" s="26">
        <v>2024.0</v>
      </c>
      <c r="AB425" s="30">
        <v>1000.0</v>
      </c>
      <c r="AC425" s="31" t="s">
        <v>127</v>
      </c>
      <c r="AD425" s="31">
        <v>1000.0</v>
      </c>
      <c r="AE425" s="31" t="s">
        <v>127</v>
      </c>
      <c r="AF425" s="31" t="s">
        <v>127</v>
      </c>
      <c r="AG425" s="31" t="s">
        <v>127</v>
      </c>
      <c r="AH425" s="31" t="s">
        <v>127</v>
      </c>
      <c r="AI425" s="31" t="s">
        <v>127</v>
      </c>
      <c r="AJ425" s="31" t="s">
        <v>127</v>
      </c>
      <c r="AK425" s="31" t="s">
        <v>127</v>
      </c>
      <c r="AL425" s="31" t="s">
        <v>127</v>
      </c>
      <c r="AM425" s="26" t="s">
        <v>140</v>
      </c>
      <c r="AN425" s="26" t="s">
        <v>298</v>
      </c>
      <c r="AO425" s="26" t="s">
        <v>246</v>
      </c>
      <c r="AP425" s="31">
        <v>600.0</v>
      </c>
      <c r="AQ425" s="26" t="s">
        <v>127</v>
      </c>
      <c r="AR425" s="26" t="s">
        <v>127</v>
      </c>
      <c r="AS425" s="26" t="s">
        <v>127</v>
      </c>
      <c r="AT425" s="32" t="s">
        <v>142</v>
      </c>
      <c r="AU425" s="32" t="s">
        <v>31</v>
      </c>
      <c r="AV425" s="31" t="s">
        <v>4018</v>
      </c>
      <c r="AW425" s="28"/>
      <c r="AX425" s="28"/>
      <c r="AY425" s="28"/>
    </row>
    <row r="426" ht="15.75" customHeight="1">
      <c r="A426" s="26" t="s">
        <v>4407</v>
      </c>
      <c r="B426" s="26" t="s">
        <v>4408</v>
      </c>
      <c r="C426" s="28" t="s">
        <v>4409</v>
      </c>
      <c r="D426" s="28" t="s">
        <v>4410</v>
      </c>
      <c r="E426" s="28"/>
      <c r="F426" s="26" t="s">
        <v>127</v>
      </c>
      <c r="G426" s="28"/>
      <c r="H426" s="26" t="s">
        <v>4411</v>
      </c>
      <c r="I426" s="26" t="s">
        <v>4412</v>
      </c>
      <c r="J426" s="26" t="s">
        <v>4408</v>
      </c>
      <c r="K426" s="26" t="s">
        <v>4413</v>
      </c>
      <c r="L426" s="28" t="s">
        <v>4414</v>
      </c>
      <c r="M426" s="28" t="s">
        <v>4415</v>
      </c>
      <c r="N426" s="28" t="s">
        <v>4400</v>
      </c>
      <c r="O426" s="41" t="s">
        <v>738</v>
      </c>
      <c r="P426" s="26" t="s">
        <v>599</v>
      </c>
      <c r="Q426" s="28" t="s">
        <v>4416</v>
      </c>
      <c r="R426" s="28" t="s">
        <v>4417</v>
      </c>
      <c r="S426" s="28" t="s">
        <v>156</v>
      </c>
      <c r="T426" s="28" t="s">
        <v>4418</v>
      </c>
      <c r="U426" s="28" t="s">
        <v>4419</v>
      </c>
      <c r="V426" s="28" t="s">
        <v>158</v>
      </c>
      <c r="W426" s="26" t="s">
        <v>141</v>
      </c>
      <c r="X426" s="26" t="s">
        <v>141</v>
      </c>
      <c r="Y426" s="28">
        <v>2003.0</v>
      </c>
      <c r="Z426" s="28">
        <v>20.0</v>
      </c>
      <c r="AA426" s="26" t="s">
        <v>127</v>
      </c>
      <c r="AB426" s="30">
        <v>4700.0</v>
      </c>
      <c r="AC426" s="30">
        <v>4700.0</v>
      </c>
      <c r="AD426" s="31" t="s">
        <v>127</v>
      </c>
      <c r="AE426" s="31" t="s">
        <v>127</v>
      </c>
      <c r="AF426" s="31">
        <v>4630.0</v>
      </c>
      <c r="AG426" s="30">
        <v>4630.0</v>
      </c>
      <c r="AH426" s="30" t="s">
        <v>127</v>
      </c>
      <c r="AI426" s="31" t="s">
        <v>127</v>
      </c>
      <c r="AJ426" s="31" t="s">
        <v>141</v>
      </c>
      <c r="AK426" s="31" t="s">
        <v>141</v>
      </c>
      <c r="AL426" s="31" t="s">
        <v>141</v>
      </c>
      <c r="AM426" s="26" t="s">
        <v>140</v>
      </c>
      <c r="AN426" s="28" t="s">
        <v>4420</v>
      </c>
      <c r="AO426" s="26" t="s">
        <v>141</v>
      </c>
      <c r="AP426" s="31">
        <v>5774.0</v>
      </c>
      <c r="AQ426" s="26" t="s">
        <v>327</v>
      </c>
      <c r="AR426" s="26" t="s">
        <v>127</v>
      </c>
      <c r="AS426" s="26" t="s">
        <v>127</v>
      </c>
      <c r="AT426" s="26" t="s">
        <v>161</v>
      </c>
      <c r="AU426" s="32" t="s">
        <v>263</v>
      </c>
      <c r="AV426" s="26" t="s">
        <v>4421</v>
      </c>
      <c r="AW426" s="28"/>
      <c r="AX426" s="28"/>
      <c r="AY426" s="28"/>
    </row>
    <row r="427" ht="15.75" customHeight="1">
      <c r="A427" s="26" t="s">
        <v>4422</v>
      </c>
      <c r="B427" s="26" t="s">
        <v>4423</v>
      </c>
      <c r="C427" s="28" t="s">
        <v>4424</v>
      </c>
      <c r="D427" s="28" t="s">
        <v>4425</v>
      </c>
      <c r="E427" s="28" t="s">
        <v>4426</v>
      </c>
      <c r="F427" s="26" t="s">
        <v>127</v>
      </c>
      <c r="G427" s="28"/>
      <c r="H427" s="26" t="s">
        <v>4427</v>
      </c>
      <c r="I427" s="26" t="s">
        <v>4428</v>
      </c>
      <c r="J427" s="26" t="s">
        <v>4423</v>
      </c>
      <c r="K427" s="26">
        <v>4.295864832E9</v>
      </c>
      <c r="L427" s="28" t="s">
        <v>4429</v>
      </c>
      <c r="M427" s="28" t="s">
        <v>4430</v>
      </c>
      <c r="N427" s="28" t="s">
        <v>4400</v>
      </c>
      <c r="O427" s="41" t="s">
        <v>738</v>
      </c>
      <c r="P427" s="26" t="s">
        <v>599</v>
      </c>
      <c r="Q427" s="28" t="s">
        <v>4431</v>
      </c>
      <c r="R427" s="28" t="s">
        <v>4432</v>
      </c>
      <c r="S427" s="28" t="s">
        <v>156</v>
      </c>
      <c r="T427" s="28" t="s">
        <v>4433</v>
      </c>
      <c r="U427" s="28" t="s">
        <v>4434</v>
      </c>
      <c r="V427" s="28" t="s">
        <v>158</v>
      </c>
      <c r="W427" s="26" t="s">
        <v>141</v>
      </c>
      <c r="X427" s="26" t="s">
        <v>141</v>
      </c>
      <c r="Y427" s="28">
        <v>1958.0</v>
      </c>
      <c r="Z427" s="28">
        <v>65.0</v>
      </c>
      <c r="AA427" s="26" t="s">
        <v>127</v>
      </c>
      <c r="AB427" s="30">
        <v>3600.0</v>
      </c>
      <c r="AC427" s="30">
        <v>3600.0</v>
      </c>
      <c r="AD427" s="31" t="s">
        <v>127</v>
      </c>
      <c r="AE427" s="31" t="s">
        <v>127</v>
      </c>
      <c r="AF427" s="31">
        <v>3000.0</v>
      </c>
      <c r="AG427" s="30">
        <v>3000.0</v>
      </c>
      <c r="AH427" s="30" t="s">
        <v>127</v>
      </c>
      <c r="AI427" s="31" t="s">
        <v>127</v>
      </c>
      <c r="AJ427" s="31" t="s">
        <v>141</v>
      </c>
      <c r="AK427" s="31" t="s">
        <v>141</v>
      </c>
      <c r="AL427" s="31" t="s">
        <v>141</v>
      </c>
      <c r="AM427" s="26" t="s">
        <v>140</v>
      </c>
      <c r="AN427" s="28" t="s">
        <v>4435</v>
      </c>
      <c r="AO427" s="26" t="s">
        <v>141</v>
      </c>
      <c r="AP427" s="31">
        <v>5680.0</v>
      </c>
      <c r="AQ427" s="26">
        <v>2020.0</v>
      </c>
      <c r="AR427" s="26">
        <v>2019.0</v>
      </c>
      <c r="AS427" s="26" t="s">
        <v>127</v>
      </c>
      <c r="AT427" s="26" t="s">
        <v>161</v>
      </c>
      <c r="AU427" s="32" t="s">
        <v>263</v>
      </c>
      <c r="AV427" s="26" t="s">
        <v>4436</v>
      </c>
      <c r="AW427" s="28"/>
      <c r="AX427" s="28"/>
      <c r="AY427" s="28"/>
    </row>
    <row r="428" ht="15.75" customHeight="1">
      <c r="A428" s="26" t="s">
        <v>4437</v>
      </c>
      <c r="B428" s="26" t="s">
        <v>4438</v>
      </c>
      <c r="C428" s="28" t="s">
        <v>4439</v>
      </c>
      <c r="D428" s="28" t="s">
        <v>4440</v>
      </c>
      <c r="E428" s="28" t="s">
        <v>4441</v>
      </c>
      <c r="F428" s="26" t="s">
        <v>127</v>
      </c>
      <c r="G428" s="28"/>
      <c r="H428" s="26" t="s">
        <v>4411</v>
      </c>
      <c r="I428" s="26" t="s">
        <v>4412</v>
      </c>
      <c r="J428" s="26" t="s">
        <v>4438</v>
      </c>
      <c r="K428" s="26">
        <v>5.082059112E9</v>
      </c>
      <c r="L428" s="28" t="s">
        <v>4442</v>
      </c>
      <c r="M428" s="28" t="s">
        <v>4443</v>
      </c>
      <c r="N428" s="28" t="s">
        <v>4400</v>
      </c>
      <c r="O428" s="41" t="s">
        <v>738</v>
      </c>
      <c r="P428" s="26" t="s">
        <v>599</v>
      </c>
      <c r="Q428" s="28" t="s">
        <v>4444</v>
      </c>
      <c r="R428" s="28" t="s">
        <v>4445</v>
      </c>
      <c r="S428" s="28" t="s">
        <v>156</v>
      </c>
      <c r="T428" s="28" t="s">
        <v>4446</v>
      </c>
      <c r="U428" s="28" t="s">
        <v>4447</v>
      </c>
      <c r="V428" s="28" t="s">
        <v>158</v>
      </c>
      <c r="W428" s="26" t="s">
        <v>141</v>
      </c>
      <c r="X428" s="26" t="s">
        <v>141</v>
      </c>
      <c r="Y428" s="28">
        <v>1954.0</v>
      </c>
      <c r="Z428" s="28">
        <v>69.0</v>
      </c>
      <c r="AA428" s="26" t="s">
        <v>127</v>
      </c>
      <c r="AB428" s="30">
        <v>2650.0</v>
      </c>
      <c r="AC428" s="30">
        <v>2650.0</v>
      </c>
      <c r="AD428" s="31" t="s">
        <v>127</v>
      </c>
      <c r="AE428" s="31" t="s">
        <v>127</v>
      </c>
      <c r="AF428" s="31">
        <v>2690.0</v>
      </c>
      <c r="AG428" s="30">
        <v>2690.0</v>
      </c>
      <c r="AH428" s="30" t="s">
        <v>127</v>
      </c>
      <c r="AI428" s="31" t="s">
        <v>127</v>
      </c>
      <c r="AJ428" s="31" t="s">
        <v>141</v>
      </c>
      <c r="AK428" s="31" t="s">
        <v>141</v>
      </c>
      <c r="AL428" s="31" t="s">
        <v>141</v>
      </c>
      <c r="AM428" s="26" t="s">
        <v>140</v>
      </c>
      <c r="AN428" s="28" t="s">
        <v>4420</v>
      </c>
      <c r="AO428" s="26" t="s">
        <v>845</v>
      </c>
      <c r="AP428" s="31">
        <v>7286.0</v>
      </c>
      <c r="AQ428" s="26" t="s">
        <v>327</v>
      </c>
      <c r="AR428" s="26" t="s">
        <v>127</v>
      </c>
      <c r="AS428" s="26" t="s">
        <v>127</v>
      </c>
      <c r="AT428" s="26" t="s">
        <v>161</v>
      </c>
      <c r="AU428" s="32" t="s">
        <v>263</v>
      </c>
      <c r="AV428" s="26" t="s">
        <v>4448</v>
      </c>
      <c r="AW428" s="28"/>
      <c r="AX428" s="28"/>
      <c r="AY428" s="28"/>
    </row>
    <row r="429" ht="15.75" customHeight="1">
      <c r="A429" s="26" t="s">
        <v>4449</v>
      </c>
      <c r="B429" s="26" t="s">
        <v>4450</v>
      </c>
      <c r="C429" s="26" t="s">
        <v>4451</v>
      </c>
      <c r="D429" s="26"/>
      <c r="E429" s="26"/>
      <c r="F429" s="26" t="s">
        <v>127</v>
      </c>
      <c r="G429" s="28"/>
      <c r="H429" s="26" t="s">
        <v>4452</v>
      </c>
      <c r="I429" s="26" t="s">
        <v>4453</v>
      </c>
      <c r="J429" s="26" t="s">
        <v>4450</v>
      </c>
      <c r="K429" s="37" t="s">
        <v>4454</v>
      </c>
      <c r="L429" s="26" t="s">
        <v>4455</v>
      </c>
      <c r="M429" s="26" t="s">
        <v>4456</v>
      </c>
      <c r="N429" s="26" t="s">
        <v>4400</v>
      </c>
      <c r="O429" s="26" t="s">
        <v>738</v>
      </c>
      <c r="P429" s="26" t="s">
        <v>599</v>
      </c>
      <c r="Q429" s="26" t="s">
        <v>4457</v>
      </c>
      <c r="R429" s="26" t="s">
        <v>4458</v>
      </c>
      <c r="S429" s="26" t="s">
        <v>156</v>
      </c>
      <c r="T429" s="29"/>
      <c r="U429" s="29" t="s">
        <v>4459</v>
      </c>
      <c r="V429" s="26" t="s">
        <v>158</v>
      </c>
      <c r="W429" s="26" t="s">
        <v>141</v>
      </c>
      <c r="X429" s="26" t="s">
        <v>141</v>
      </c>
      <c r="Y429" s="26">
        <v>2003.0</v>
      </c>
      <c r="Z429" s="28">
        <v>20.0</v>
      </c>
      <c r="AA429" s="26" t="s">
        <v>127</v>
      </c>
      <c r="AB429" s="30">
        <v>1000.0</v>
      </c>
      <c r="AC429" s="31" t="s">
        <v>127</v>
      </c>
      <c r="AD429" s="31">
        <v>1000.0</v>
      </c>
      <c r="AE429" s="40" t="s">
        <v>127</v>
      </c>
      <c r="AF429" s="31" t="s">
        <v>127</v>
      </c>
      <c r="AG429" s="31" t="s">
        <v>127</v>
      </c>
      <c r="AH429" s="31" t="s">
        <v>127</v>
      </c>
      <c r="AI429" s="40" t="s">
        <v>127</v>
      </c>
      <c r="AJ429" s="31" t="s">
        <v>127</v>
      </c>
      <c r="AK429" s="31" t="s">
        <v>127</v>
      </c>
      <c r="AL429" s="31" t="s">
        <v>127</v>
      </c>
      <c r="AM429" s="26" t="s">
        <v>140</v>
      </c>
      <c r="AN429" s="26" t="s">
        <v>4460</v>
      </c>
      <c r="AO429" s="26" t="s">
        <v>141</v>
      </c>
      <c r="AP429" s="31">
        <v>311.0</v>
      </c>
      <c r="AQ429" s="26" t="s">
        <v>141</v>
      </c>
      <c r="AR429" s="26" t="s">
        <v>141</v>
      </c>
      <c r="AS429" s="26" t="s">
        <v>127</v>
      </c>
      <c r="AT429" s="26" t="s">
        <v>142</v>
      </c>
      <c r="AU429" s="26" t="s">
        <v>31</v>
      </c>
      <c r="AV429" s="31" t="s">
        <v>1415</v>
      </c>
      <c r="AW429" s="28"/>
      <c r="AX429" s="28"/>
      <c r="AY429" s="28"/>
    </row>
    <row r="430" ht="15.75" customHeight="1">
      <c r="A430" s="26" t="s">
        <v>4461</v>
      </c>
      <c r="B430" s="26" t="s">
        <v>4462</v>
      </c>
      <c r="C430" s="28" t="s">
        <v>4463</v>
      </c>
      <c r="D430" s="28" t="s">
        <v>4464</v>
      </c>
      <c r="E430" s="28" t="s">
        <v>4465</v>
      </c>
      <c r="F430" s="26" t="s">
        <v>148</v>
      </c>
      <c r="G430" s="28" t="s">
        <v>4466</v>
      </c>
      <c r="H430" s="26" t="s">
        <v>4467</v>
      </c>
      <c r="I430" s="26" t="s">
        <v>4468</v>
      </c>
      <c r="J430" s="26" t="s">
        <v>4462</v>
      </c>
      <c r="K430" s="26">
        <v>5.000069709E9</v>
      </c>
      <c r="L430" s="28" t="s">
        <v>4469</v>
      </c>
      <c r="M430" s="28" t="s">
        <v>4470</v>
      </c>
      <c r="N430" s="28" t="s">
        <v>4400</v>
      </c>
      <c r="O430" s="41" t="s">
        <v>738</v>
      </c>
      <c r="P430" s="26" t="s">
        <v>599</v>
      </c>
      <c r="Q430" s="28" t="s">
        <v>4471</v>
      </c>
      <c r="R430" s="28" t="s">
        <v>4472</v>
      </c>
      <c r="S430" s="28" t="s">
        <v>156</v>
      </c>
      <c r="T430" s="28" t="s">
        <v>4473</v>
      </c>
      <c r="U430" s="28" t="s">
        <v>4474</v>
      </c>
      <c r="V430" s="28" t="s">
        <v>158</v>
      </c>
      <c r="W430" s="26" t="s">
        <v>141</v>
      </c>
      <c r="X430" s="26" t="s">
        <v>141</v>
      </c>
      <c r="Y430" s="28">
        <v>1958.0</v>
      </c>
      <c r="Z430" s="28">
        <v>65.0</v>
      </c>
      <c r="AA430" s="26" t="s">
        <v>127</v>
      </c>
      <c r="AB430" s="30">
        <v>10000.0</v>
      </c>
      <c r="AC430" s="30">
        <v>10000.0</v>
      </c>
      <c r="AD430" s="31" t="s">
        <v>127</v>
      </c>
      <c r="AE430" s="31" t="s">
        <v>127</v>
      </c>
      <c r="AF430" s="31">
        <v>8700.0</v>
      </c>
      <c r="AG430" s="31">
        <v>8700.0</v>
      </c>
      <c r="AH430" s="30" t="s">
        <v>127</v>
      </c>
      <c r="AI430" s="31" t="s">
        <v>127</v>
      </c>
      <c r="AJ430" s="31" t="s">
        <v>141</v>
      </c>
      <c r="AK430" s="31" t="s">
        <v>141</v>
      </c>
      <c r="AL430" s="31" t="s">
        <v>141</v>
      </c>
      <c r="AM430" s="26" t="s">
        <v>140</v>
      </c>
      <c r="AN430" s="28" t="s">
        <v>4475</v>
      </c>
      <c r="AO430" s="26" t="s">
        <v>4476</v>
      </c>
      <c r="AP430" s="31">
        <v>26554.0</v>
      </c>
      <c r="AQ430" s="26" t="s">
        <v>127</v>
      </c>
      <c r="AR430" s="26" t="s">
        <v>127</v>
      </c>
      <c r="AS430" s="26" t="s">
        <v>127</v>
      </c>
      <c r="AT430" s="26" t="s">
        <v>161</v>
      </c>
      <c r="AU430" s="32" t="s">
        <v>263</v>
      </c>
      <c r="AV430" s="26" t="s">
        <v>4477</v>
      </c>
      <c r="AW430" s="28"/>
      <c r="AX430" s="28"/>
      <c r="AY430" s="28"/>
    </row>
    <row r="431" ht="15.75" customHeight="1">
      <c r="A431" s="26" t="s">
        <v>4478</v>
      </c>
      <c r="B431" s="26" t="s">
        <v>4479</v>
      </c>
      <c r="C431" s="28" t="s">
        <v>4463</v>
      </c>
      <c r="D431" s="28" t="s">
        <v>4464</v>
      </c>
      <c r="E431" s="28" t="s">
        <v>4465</v>
      </c>
      <c r="F431" s="26" t="s">
        <v>148</v>
      </c>
      <c r="G431" s="28" t="s">
        <v>4466</v>
      </c>
      <c r="H431" s="26" t="s">
        <v>4467</v>
      </c>
      <c r="I431" s="26" t="s">
        <v>4468</v>
      </c>
      <c r="J431" s="26" t="s">
        <v>4462</v>
      </c>
      <c r="K431" s="26">
        <v>5.000069709E9</v>
      </c>
      <c r="L431" s="28" t="s">
        <v>4469</v>
      </c>
      <c r="M431" s="28" t="s">
        <v>4470</v>
      </c>
      <c r="N431" s="28" t="s">
        <v>4400</v>
      </c>
      <c r="O431" s="41" t="s">
        <v>738</v>
      </c>
      <c r="P431" s="26" t="s">
        <v>599</v>
      </c>
      <c r="Q431" s="28" t="s">
        <v>4471</v>
      </c>
      <c r="R431" s="28" t="s">
        <v>4472</v>
      </c>
      <c r="S431" s="28" t="s">
        <v>156</v>
      </c>
      <c r="T431" s="28" t="s">
        <v>4473</v>
      </c>
      <c r="U431" s="28" t="s">
        <v>4474</v>
      </c>
      <c r="V431" s="26" t="s">
        <v>139</v>
      </c>
      <c r="W431" s="34">
        <v>44531.0</v>
      </c>
      <c r="X431" s="34">
        <v>44682.0</v>
      </c>
      <c r="Y431" s="26">
        <v>2024.0</v>
      </c>
      <c r="Z431" s="28">
        <v>-1.0</v>
      </c>
      <c r="AA431" s="26" t="s">
        <v>127</v>
      </c>
      <c r="AB431" s="30">
        <v>1000.0</v>
      </c>
      <c r="AC431" s="31" t="s">
        <v>127</v>
      </c>
      <c r="AD431" s="31">
        <v>1000.0</v>
      </c>
      <c r="AE431" s="31" t="s">
        <v>127</v>
      </c>
      <c r="AF431" s="31" t="s">
        <v>127</v>
      </c>
      <c r="AG431" s="31" t="s">
        <v>127</v>
      </c>
      <c r="AH431" s="30" t="s">
        <v>127</v>
      </c>
      <c r="AI431" s="31" t="s">
        <v>127</v>
      </c>
      <c r="AJ431" s="31" t="s">
        <v>141</v>
      </c>
      <c r="AK431" s="31" t="s">
        <v>141</v>
      </c>
      <c r="AL431" s="31" t="s">
        <v>141</v>
      </c>
      <c r="AM431" s="26" t="s">
        <v>127</v>
      </c>
      <c r="AN431" s="26" t="s">
        <v>127</v>
      </c>
      <c r="AO431" s="26" t="s">
        <v>127</v>
      </c>
      <c r="AP431" s="31" t="s">
        <v>141</v>
      </c>
      <c r="AQ431" s="26" t="s">
        <v>127</v>
      </c>
      <c r="AR431" s="26" t="s">
        <v>127</v>
      </c>
      <c r="AS431" s="26" t="s">
        <v>127</v>
      </c>
      <c r="AT431" s="26" t="s">
        <v>142</v>
      </c>
      <c r="AU431" s="26" t="s">
        <v>31</v>
      </c>
      <c r="AV431" s="26" t="s">
        <v>922</v>
      </c>
      <c r="AW431" s="28"/>
      <c r="AX431" s="28"/>
      <c r="AY431" s="28"/>
    </row>
    <row r="432" ht="15.75" customHeight="1">
      <c r="A432" s="26" t="s">
        <v>4480</v>
      </c>
      <c r="B432" s="26" t="s">
        <v>4481</v>
      </c>
      <c r="C432" s="26" t="s">
        <v>4482</v>
      </c>
      <c r="D432" s="28"/>
      <c r="E432" s="28"/>
      <c r="F432" s="26" t="s">
        <v>127</v>
      </c>
      <c r="G432" s="28"/>
      <c r="H432" s="26" t="s">
        <v>4483</v>
      </c>
      <c r="I432" s="26" t="s">
        <v>4484</v>
      </c>
      <c r="J432" s="26" t="s">
        <v>4481</v>
      </c>
      <c r="K432" s="26" t="s">
        <v>4485</v>
      </c>
      <c r="L432" s="26" t="s">
        <v>4486</v>
      </c>
      <c r="M432" s="26" t="s">
        <v>4487</v>
      </c>
      <c r="N432" s="26" t="s">
        <v>4488</v>
      </c>
      <c r="O432" s="41" t="s">
        <v>738</v>
      </c>
      <c r="P432" s="26" t="s">
        <v>599</v>
      </c>
      <c r="Q432" s="26" t="s">
        <v>4489</v>
      </c>
      <c r="R432" s="26" t="s">
        <v>4490</v>
      </c>
      <c r="S432" s="28" t="s">
        <v>156</v>
      </c>
      <c r="T432" s="26" t="s">
        <v>4491</v>
      </c>
      <c r="U432" s="26" t="s">
        <v>4492</v>
      </c>
      <c r="V432" s="26" t="s">
        <v>158</v>
      </c>
      <c r="W432" s="26" t="s">
        <v>141</v>
      </c>
      <c r="X432" s="26" t="s">
        <v>141</v>
      </c>
      <c r="Y432" s="26">
        <v>2009.0</v>
      </c>
      <c r="Z432" s="28">
        <v>14.0</v>
      </c>
      <c r="AA432" s="26">
        <v>2022.0</v>
      </c>
      <c r="AB432" s="30">
        <v>800.0</v>
      </c>
      <c r="AC432" s="31" t="s">
        <v>127</v>
      </c>
      <c r="AD432" s="31">
        <v>800.0</v>
      </c>
      <c r="AE432" s="31" t="s">
        <v>127</v>
      </c>
      <c r="AF432" s="31" t="s">
        <v>127</v>
      </c>
      <c r="AG432" s="31" t="s">
        <v>127</v>
      </c>
      <c r="AH432" s="30" t="s">
        <v>127</v>
      </c>
      <c r="AI432" s="31" t="s">
        <v>127</v>
      </c>
      <c r="AJ432" s="31" t="s">
        <v>127</v>
      </c>
      <c r="AK432" s="31" t="s">
        <v>127</v>
      </c>
      <c r="AL432" s="31" t="s">
        <v>127</v>
      </c>
      <c r="AM432" s="26" t="s">
        <v>140</v>
      </c>
      <c r="AN432" s="26" t="s">
        <v>4493</v>
      </c>
      <c r="AO432" s="26" t="s">
        <v>141</v>
      </c>
      <c r="AP432" s="31" t="s">
        <v>141</v>
      </c>
      <c r="AQ432" s="26" t="s">
        <v>127</v>
      </c>
      <c r="AR432" s="26" t="s">
        <v>127</v>
      </c>
      <c r="AS432" s="26" t="s">
        <v>127</v>
      </c>
      <c r="AT432" s="32" t="s">
        <v>142</v>
      </c>
      <c r="AU432" s="32" t="s">
        <v>31</v>
      </c>
      <c r="AV432" s="26" t="s">
        <v>1846</v>
      </c>
      <c r="AW432" s="28"/>
      <c r="AX432" s="28"/>
      <c r="AY432" s="28"/>
    </row>
    <row r="433" ht="15.75" customHeight="1">
      <c r="A433" s="26" t="s">
        <v>4494</v>
      </c>
      <c r="B433" s="26" t="s">
        <v>4495</v>
      </c>
      <c r="C433" s="26" t="s">
        <v>4482</v>
      </c>
      <c r="D433" s="28"/>
      <c r="E433" s="28"/>
      <c r="F433" s="26" t="s">
        <v>127</v>
      </c>
      <c r="G433" s="28"/>
      <c r="H433" s="26" t="s">
        <v>4483</v>
      </c>
      <c r="I433" s="26" t="s">
        <v>4484</v>
      </c>
      <c r="J433" s="26" t="s">
        <v>4481</v>
      </c>
      <c r="K433" s="26" t="s">
        <v>4485</v>
      </c>
      <c r="L433" s="26" t="s">
        <v>4486</v>
      </c>
      <c r="M433" s="26" t="s">
        <v>4487</v>
      </c>
      <c r="N433" s="26" t="s">
        <v>4488</v>
      </c>
      <c r="O433" s="41" t="s">
        <v>738</v>
      </c>
      <c r="P433" s="26" t="s">
        <v>599</v>
      </c>
      <c r="Q433" s="26" t="s">
        <v>4489</v>
      </c>
      <c r="R433" s="26" t="s">
        <v>4490</v>
      </c>
      <c r="S433" s="28" t="s">
        <v>156</v>
      </c>
      <c r="T433" s="26" t="s">
        <v>4491</v>
      </c>
      <c r="U433" s="26" t="s">
        <v>4492</v>
      </c>
      <c r="V433" s="26" t="s">
        <v>189</v>
      </c>
      <c r="W433" s="34">
        <v>44531.0</v>
      </c>
      <c r="X433" s="26" t="s">
        <v>141</v>
      </c>
      <c r="Y433" s="26" t="s">
        <v>141</v>
      </c>
      <c r="Z433" s="28" t="s">
        <v>141</v>
      </c>
      <c r="AA433" s="26" t="s">
        <v>127</v>
      </c>
      <c r="AB433" s="30">
        <v>788.0</v>
      </c>
      <c r="AC433" s="31" t="s">
        <v>127</v>
      </c>
      <c r="AD433" s="31">
        <v>788.0</v>
      </c>
      <c r="AE433" s="31" t="s">
        <v>127</v>
      </c>
      <c r="AF433" s="31" t="s">
        <v>127</v>
      </c>
      <c r="AG433" s="31" t="s">
        <v>127</v>
      </c>
      <c r="AH433" s="30" t="s">
        <v>127</v>
      </c>
      <c r="AI433" s="31" t="s">
        <v>127</v>
      </c>
      <c r="AJ433" s="31" t="s">
        <v>127</v>
      </c>
      <c r="AK433" s="31" t="s">
        <v>127</v>
      </c>
      <c r="AL433" s="31" t="s">
        <v>127</v>
      </c>
      <c r="AM433" s="26" t="s">
        <v>127</v>
      </c>
      <c r="AN433" s="26" t="s">
        <v>127</v>
      </c>
      <c r="AO433" s="26" t="s">
        <v>127</v>
      </c>
      <c r="AP433" s="31" t="s">
        <v>141</v>
      </c>
      <c r="AQ433" s="26" t="s">
        <v>127</v>
      </c>
      <c r="AR433" s="26" t="s">
        <v>127</v>
      </c>
      <c r="AS433" s="26" t="s">
        <v>127</v>
      </c>
      <c r="AT433" s="32" t="s">
        <v>142</v>
      </c>
      <c r="AU433" s="32" t="s">
        <v>31</v>
      </c>
      <c r="AV433" s="26" t="s">
        <v>1258</v>
      </c>
      <c r="AW433" s="28"/>
      <c r="AX433" s="28"/>
      <c r="AY433" s="28"/>
    </row>
    <row r="434" ht="15.75" customHeight="1">
      <c r="A434" s="26" t="s">
        <v>4496</v>
      </c>
      <c r="B434" s="26" t="s">
        <v>4497</v>
      </c>
      <c r="C434" s="26" t="s">
        <v>4498</v>
      </c>
      <c r="D434" s="26" t="s">
        <v>4499</v>
      </c>
      <c r="E434" s="28" t="s">
        <v>4500</v>
      </c>
      <c r="F434" s="26" t="s">
        <v>127</v>
      </c>
      <c r="G434" s="28"/>
      <c r="H434" s="26" t="s">
        <v>4501</v>
      </c>
      <c r="I434" s="26" t="s">
        <v>4502</v>
      </c>
      <c r="J434" s="26" t="s">
        <v>4497</v>
      </c>
      <c r="K434" s="26" t="s">
        <v>4503</v>
      </c>
      <c r="L434" s="26" t="s">
        <v>4504</v>
      </c>
      <c r="M434" s="26" t="s">
        <v>4505</v>
      </c>
      <c r="N434" s="26" t="s">
        <v>4488</v>
      </c>
      <c r="O434" s="41" t="s">
        <v>738</v>
      </c>
      <c r="P434" s="26" t="s">
        <v>599</v>
      </c>
      <c r="Q434" s="26" t="s">
        <v>4506</v>
      </c>
      <c r="R434" s="26" t="s">
        <v>4507</v>
      </c>
      <c r="S434" s="28" t="s">
        <v>156</v>
      </c>
      <c r="T434" s="26" t="s">
        <v>4508</v>
      </c>
      <c r="U434" s="26" t="s">
        <v>4509</v>
      </c>
      <c r="V434" s="26" t="s">
        <v>158</v>
      </c>
      <c r="W434" s="26" t="s">
        <v>141</v>
      </c>
      <c r="X434" s="26" t="s">
        <v>141</v>
      </c>
      <c r="Y434" s="26">
        <v>2008.0</v>
      </c>
      <c r="Z434" s="28">
        <v>15.0</v>
      </c>
      <c r="AA434" s="26">
        <v>2024.0</v>
      </c>
      <c r="AB434" s="30">
        <v>500.0</v>
      </c>
      <c r="AC434" s="31" t="s">
        <v>141</v>
      </c>
      <c r="AD434" s="31">
        <v>500.0</v>
      </c>
      <c r="AE434" s="31" t="s">
        <v>127</v>
      </c>
      <c r="AF434" s="31" t="s">
        <v>127</v>
      </c>
      <c r="AG434" s="31" t="s">
        <v>127</v>
      </c>
      <c r="AH434" s="31" t="s">
        <v>127</v>
      </c>
      <c r="AI434" s="31" t="s">
        <v>127</v>
      </c>
      <c r="AJ434" s="31" t="s">
        <v>127</v>
      </c>
      <c r="AK434" s="31" t="s">
        <v>127</v>
      </c>
      <c r="AL434" s="31" t="s">
        <v>127</v>
      </c>
      <c r="AM434" s="26" t="s">
        <v>140</v>
      </c>
      <c r="AN434" s="26" t="s">
        <v>298</v>
      </c>
      <c r="AO434" s="26" t="s">
        <v>141</v>
      </c>
      <c r="AP434" s="31" t="s">
        <v>141</v>
      </c>
      <c r="AQ434" s="26" t="s">
        <v>141</v>
      </c>
      <c r="AR434" s="26" t="s">
        <v>141</v>
      </c>
      <c r="AS434" s="26" t="s">
        <v>127</v>
      </c>
      <c r="AT434" s="32" t="s">
        <v>142</v>
      </c>
      <c r="AU434" s="32" t="s">
        <v>31</v>
      </c>
      <c r="AV434" s="31" t="s">
        <v>772</v>
      </c>
      <c r="AW434" s="28"/>
      <c r="AX434" s="28"/>
      <c r="AY434" s="28"/>
    </row>
    <row r="435" ht="15.75" customHeight="1">
      <c r="A435" s="26" t="s">
        <v>4510</v>
      </c>
      <c r="B435" s="26" t="s">
        <v>4511</v>
      </c>
      <c r="C435" s="26" t="s">
        <v>4498</v>
      </c>
      <c r="D435" s="28" t="s">
        <v>4499</v>
      </c>
      <c r="E435" s="28" t="s">
        <v>4500</v>
      </c>
      <c r="F435" s="26" t="s">
        <v>127</v>
      </c>
      <c r="G435" s="28"/>
      <c r="H435" s="26" t="s">
        <v>4501</v>
      </c>
      <c r="I435" s="26" t="s">
        <v>4502</v>
      </c>
      <c r="J435" s="26" t="s">
        <v>4497</v>
      </c>
      <c r="K435" s="26" t="s">
        <v>4503</v>
      </c>
      <c r="L435" s="26" t="s">
        <v>4504</v>
      </c>
      <c r="M435" s="26" t="s">
        <v>4505</v>
      </c>
      <c r="N435" s="26" t="s">
        <v>4488</v>
      </c>
      <c r="O435" s="41" t="s">
        <v>738</v>
      </c>
      <c r="P435" s="26" t="s">
        <v>599</v>
      </c>
      <c r="Q435" s="26" t="s">
        <v>4506</v>
      </c>
      <c r="R435" s="26" t="s">
        <v>4507</v>
      </c>
      <c r="S435" s="26" t="s">
        <v>156</v>
      </c>
      <c r="T435" s="26" t="s">
        <v>4508</v>
      </c>
      <c r="U435" s="26" t="s">
        <v>4509</v>
      </c>
      <c r="V435" s="26" t="s">
        <v>189</v>
      </c>
      <c r="W435" s="34">
        <v>44562.0</v>
      </c>
      <c r="X435" s="26" t="s">
        <v>141</v>
      </c>
      <c r="Y435" s="26">
        <v>2024.0</v>
      </c>
      <c r="Z435" s="28">
        <v>-1.0</v>
      </c>
      <c r="AA435" s="26" t="s">
        <v>127</v>
      </c>
      <c r="AB435" s="30">
        <v>500.0</v>
      </c>
      <c r="AC435" s="31" t="s">
        <v>127</v>
      </c>
      <c r="AD435" s="31">
        <v>500.0</v>
      </c>
      <c r="AE435" s="31" t="s">
        <v>127</v>
      </c>
      <c r="AF435" s="31" t="s">
        <v>127</v>
      </c>
      <c r="AG435" s="31" t="s">
        <v>127</v>
      </c>
      <c r="AH435" s="31" t="s">
        <v>127</v>
      </c>
      <c r="AI435" s="31" t="s">
        <v>127</v>
      </c>
      <c r="AJ435" s="31" t="s">
        <v>127</v>
      </c>
      <c r="AK435" s="31" t="s">
        <v>127</v>
      </c>
      <c r="AL435" s="31" t="s">
        <v>127</v>
      </c>
      <c r="AM435" s="26" t="s">
        <v>127</v>
      </c>
      <c r="AN435" s="26" t="s">
        <v>127</v>
      </c>
      <c r="AO435" s="26" t="s">
        <v>127</v>
      </c>
      <c r="AP435" s="31" t="s">
        <v>141</v>
      </c>
      <c r="AQ435" s="26" t="s">
        <v>127</v>
      </c>
      <c r="AR435" s="26" t="s">
        <v>127</v>
      </c>
      <c r="AS435" s="26" t="s">
        <v>127</v>
      </c>
      <c r="AT435" s="32" t="s">
        <v>142</v>
      </c>
      <c r="AU435" s="32" t="s">
        <v>31</v>
      </c>
      <c r="AV435" s="31" t="s">
        <v>772</v>
      </c>
      <c r="AW435" s="28"/>
      <c r="AX435" s="28"/>
      <c r="AY435" s="28"/>
    </row>
    <row r="436" ht="15.75" customHeight="1">
      <c r="A436" s="26" t="s">
        <v>4512</v>
      </c>
      <c r="B436" s="26" t="s">
        <v>4513</v>
      </c>
      <c r="C436" s="26" t="s">
        <v>4514</v>
      </c>
      <c r="D436" s="28"/>
      <c r="E436" s="28"/>
      <c r="F436" s="26" t="s">
        <v>127</v>
      </c>
      <c r="G436" s="28"/>
      <c r="H436" s="26" t="s">
        <v>4515</v>
      </c>
      <c r="I436" s="26" t="s">
        <v>4516</v>
      </c>
      <c r="J436" s="26" t="s">
        <v>4517</v>
      </c>
      <c r="K436" s="26" t="s">
        <v>4518</v>
      </c>
      <c r="L436" s="26" t="s">
        <v>4519</v>
      </c>
      <c r="M436" s="26" t="s">
        <v>4505</v>
      </c>
      <c r="N436" s="26" t="s">
        <v>4488</v>
      </c>
      <c r="O436" s="41" t="s">
        <v>738</v>
      </c>
      <c r="P436" s="26" t="s">
        <v>599</v>
      </c>
      <c r="Q436" s="26" t="s">
        <v>4520</v>
      </c>
      <c r="R436" s="26" t="s">
        <v>4521</v>
      </c>
      <c r="S436" s="26" t="s">
        <v>156</v>
      </c>
      <c r="T436" s="26" t="s">
        <v>4522</v>
      </c>
      <c r="U436" s="26" t="s">
        <v>4523</v>
      </c>
      <c r="V436" s="26" t="s">
        <v>158</v>
      </c>
      <c r="W436" s="26" t="s">
        <v>141</v>
      </c>
      <c r="X436" s="26" t="s">
        <v>141</v>
      </c>
      <c r="Y436" s="26">
        <v>2008.0</v>
      </c>
      <c r="Z436" s="28">
        <v>15.0</v>
      </c>
      <c r="AA436" s="26">
        <v>2024.0</v>
      </c>
      <c r="AB436" s="30">
        <v>1500.0</v>
      </c>
      <c r="AC436" s="31" t="s">
        <v>141</v>
      </c>
      <c r="AD436" s="31">
        <v>1500.0</v>
      </c>
      <c r="AE436" s="31" t="s">
        <v>127</v>
      </c>
      <c r="AF436" s="31" t="s">
        <v>127</v>
      </c>
      <c r="AG436" s="31" t="s">
        <v>127</v>
      </c>
      <c r="AH436" s="31" t="s">
        <v>127</v>
      </c>
      <c r="AI436" s="31" t="s">
        <v>127</v>
      </c>
      <c r="AJ436" s="31" t="s">
        <v>127</v>
      </c>
      <c r="AK436" s="31" t="s">
        <v>127</v>
      </c>
      <c r="AL436" s="31" t="s">
        <v>127</v>
      </c>
      <c r="AM436" s="26" t="s">
        <v>140</v>
      </c>
      <c r="AN436" s="26" t="s">
        <v>298</v>
      </c>
      <c r="AO436" s="26" t="s">
        <v>141</v>
      </c>
      <c r="AP436" s="31" t="s">
        <v>141</v>
      </c>
      <c r="AQ436" s="26" t="s">
        <v>327</v>
      </c>
      <c r="AR436" s="26" t="s">
        <v>327</v>
      </c>
      <c r="AS436" s="26" t="s">
        <v>127</v>
      </c>
      <c r="AT436" s="32" t="s">
        <v>142</v>
      </c>
      <c r="AU436" s="32" t="s">
        <v>31</v>
      </c>
      <c r="AV436" s="31" t="s">
        <v>4524</v>
      </c>
      <c r="AW436" s="28"/>
      <c r="AX436" s="28"/>
      <c r="AY436" s="28"/>
    </row>
    <row r="437" ht="15.75" customHeight="1">
      <c r="A437" s="26" t="s">
        <v>4525</v>
      </c>
      <c r="B437" s="26" t="s">
        <v>4526</v>
      </c>
      <c r="C437" s="26" t="s">
        <v>4514</v>
      </c>
      <c r="D437" s="28"/>
      <c r="E437" s="28"/>
      <c r="F437" s="26" t="s">
        <v>127</v>
      </c>
      <c r="G437" s="28"/>
      <c r="H437" s="26" t="s">
        <v>4515</v>
      </c>
      <c r="I437" s="26" t="s">
        <v>4516</v>
      </c>
      <c r="J437" s="26" t="s">
        <v>4517</v>
      </c>
      <c r="K437" s="26" t="s">
        <v>4518</v>
      </c>
      <c r="L437" s="26" t="s">
        <v>4519</v>
      </c>
      <c r="M437" s="26" t="s">
        <v>4505</v>
      </c>
      <c r="N437" s="26" t="s">
        <v>4488</v>
      </c>
      <c r="O437" s="41" t="s">
        <v>738</v>
      </c>
      <c r="P437" s="26" t="s">
        <v>599</v>
      </c>
      <c r="Q437" s="26" t="s">
        <v>4520</v>
      </c>
      <c r="R437" s="26" t="s">
        <v>4521</v>
      </c>
      <c r="S437" s="26" t="s">
        <v>156</v>
      </c>
      <c r="T437" s="26" t="s">
        <v>4522</v>
      </c>
      <c r="U437" s="26" t="s">
        <v>4523</v>
      </c>
      <c r="V437" s="26" t="s">
        <v>189</v>
      </c>
      <c r="W437" s="34">
        <v>44562.0</v>
      </c>
      <c r="X437" s="26" t="s">
        <v>141</v>
      </c>
      <c r="Y437" s="26">
        <v>2024.0</v>
      </c>
      <c r="Z437" s="28">
        <v>-1.0</v>
      </c>
      <c r="AA437" s="26" t="s">
        <v>127</v>
      </c>
      <c r="AB437" s="30">
        <v>1500.0</v>
      </c>
      <c r="AC437" s="31" t="s">
        <v>127</v>
      </c>
      <c r="AD437" s="31">
        <v>1500.0</v>
      </c>
      <c r="AE437" s="31" t="s">
        <v>127</v>
      </c>
      <c r="AF437" s="31" t="s">
        <v>127</v>
      </c>
      <c r="AG437" s="31" t="s">
        <v>127</v>
      </c>
      <c r="AH437" s="31" t="s">
        <v>127</v>
      </c>
      <c r="AI437" s="31" t="s">
        <v>127</v>
      </c>
      <c r="AJ437" s="31" t="s">
        <v>127</v>
      </c>
      <c r="AK437" s="31" t="s">
        <v>127</v>
      </c>
      <c r="AL437" s="31" t="s">
        <v>127</v>
      </c>
      <c r="AM437" s="26" t="s">
        <v>127</v>
      </c>
      <c r="AN437" s="26" t="s">
        <v>127</v>
      </c>
      <c r="AO437" s="26" t="s">
        <v>127</v>
      </c>
      <c r="AP437" s="31" t="s">
        <v>141</v>
      </c>
      <c r="AQ437" s="26" t="s">
        <v>127</v>
      </c>
      <c r="AR437" s="26" t="s">
        <v>127</v>
      </c>
      <c r="AS437" s="26" t="s">
        <v>127</v>
      </c>
      <c r="AT437" s="32" t="s">
        <v>142</v>
      </c>
      <c r="AU437" s="32" t="s">
        <v>31</v>
      </c>
      <c r="AV437" s="31" t="s">
        <v>2482</v>
      </c>
      <c r="AW437" s="28"/>
      <c r="AX437" s="28"/>
      <c r="AY437" s="28"/>
    </row>
    <row r="438" ht="15.75" customHeight="1">
      <c r="A438" s="26" t="s">
        <v>4527</v>
      </c>
      <c r="B438" s="26" t="s">
        <v>4528</v>
      </c>
      <c r="C438" s="28" t="s">
        <v>4529</v>
      </c>
      <c r="D438" s="28" t="s">
        <v>4530</v>
      </c>
      <c r="E438" s="28" t="s">
        <v>4531</v>
      </c>
      <c r="F438" s="26" t="s">
        <v>127</v>
      </c>
      <c r="G438" s="28"/>
      <c r="H438" s="26" t="s">
        <v>4532</v>
      </c>
      <c r="I438" s="26" t="s">
        <v>4533</v>
      </c>
      <c r="J438" s="26" t="s">
        <v>4528</v>
      </c>
      <c r="K438" s="26">
        <v>5.000536907E9</v>
      </c>
      <c r="L438" s="28" t="s">
        <v>4534</v>
      </c>
      <c r="M438" s="28" t="s">
        <v>4488</v>
      </c>
      <c r="N438" s="28" t="s">
        <v>4488</v>
      </c>
      <c r="O438" s="41" t="s">
        <v>738</v>
      </c>
      <c r="P438" s="26" t="s">
        <v>599</v>
      </c>
      <c r="Q438" s="28" t="s">
        <v>4535</v>
      </c>
      <c r="R438" s="28" t="s">
        <v>4536</v>
      </c>
      <c r="S438" s="28" t="s">
        <v>156</v>
      </c>
      <c r="T438" s="26" t="s">
        <v>4537</v>
      </c>
      <c r="U438" s="28" t="s">
        <v>4538</v>
      </c>
      <c r="V438" s="28" t="s">
        <v>158</v>
      </c>
      <c r="W438" s="26" t="s">
        <v>141</v>
      </c>
      <c r="X438" s="26" t="s">
        <v>141</v>
      </c>
      <c r="Y438" s="28">
        <v>2001.0</v>
      </c>
      <c r="Z438" s="28">
        <v>22.0</v>
      </c>
      <c r="AA438" s="26" t="s">
        <v>127</v>
      </c>
      <c r="AB438" s="30">
        <v>3000.0</v>
      </c>
      <c r="AC438" s="30">
        <v>3000.0</v>
      </c>
      <c r="AD438" s="31" t="s">
        <v>127</v>
      </c>
      <c r="AE438" s="31" t="s">
        <v>127</v>
      </c>
      <c r="AF438" s="31">
        <v>2980.3999999999996</v>
      </c>
      <c r="AG438" s="31">
        <f>2*(0.954*1800-227)</f>
        <v>2980.4</v>
      </c>
      <c r="AH438" s="30" t="s">
        <v>127</v>
      </c>
      <c r="AI438" s="31" t="s">
        <v>127</v>
      </c>
      <c r="AJ438" s="31" t="s">
        <v>141</v>
      </c>
      <c r="AK438" s="31" t="s">
        <v>141</v>
      </c>
      <c r="AL438" s="31" t="s">
        <v>141</v>
      </c>
      <c r="AM438" s="26" t="s">
        <v>140</v>
      </c>
      <c r="AN438" s="28" t="s">
        <v>4539</v>
      </c>
      <c r="AO438" s="26" t="s">
        <v>141</v>
      </c>
      <c r="AP438" s="31">
        <v>3892.0</v>
      </c>
      <c r="AQ438" s="26" t="s">
        <v>327</v>
      </c>
      <c r="AR438" s="26" t="s">
        <v>127</v>
      </c>
      <c r="AS438" s="26" t="s">
        <v>127</v>
      </c>
      <c r="AT438" s="26" t="s">
        <v>161</v>
      </c>
      <c r="AU438" s="32" t="s">
        <v>263</v>
      </c>
      <c r="AV438" s="26" t="s">
        <v>1305</v>
      </c>
      <c r="AW438" s="28"/>
      <c r="AX438" s="28"/>
      <c r="AY438" s="28"/>
    </row>
    <row r="439" ht="15.75" customHeight="1">
      <c r="A439" s="26" t="s">
        <v>4540</v>
      </c>
      <c r="B439" s="26" t="s">
        <v>4541</v>
      </c>
      <c r="C439" s="28" t="s">
        <v>4542</v>
      </c>
      <c r="D439" s="28"/>
      <c r="E439" s="28"/>
      <c r="F439" s="26" t="s">
        <v>127</v>
      </c>
      <c r="G439" s="28"/>
      <c r="H439" s="26" t="s">
        <v>4543</v>
      </c>
      <c r="I439" s="26" t="s">
        <v>4544</v>
      </c>
      <c r="J439" s="26" t="s">
        <v>4541</v>
      </c>
      <c r="K439" s="26" t="s">
        <v>4545</v>
      </c>
      <c r="L439" s="28" t="s">
        <v>4546</v>
      </c>
      <c r="M439" s="28" t="s">
        <v>4547</v>
      </c>
      <c r="N439" s="28" t="s">
        <v>4488</v>
      </c>
      <c r="O439" s="41" t="s">
        <v>738</v>
      </c>
      <c r="P439" s="26" t="s">
        <v>599</v>
      </c>
      <c r="Q439" s="28" t="s">
        <v>4548</v>
      </c>
      <c r="R439" s="28" t="s">
        <v>4549</v>
      </c>
      <c r="S439" s="28" t="s">
        <v>156</v>
      </c>
      <c r="T439" s="28" t="s">
        <v>4550</v>
      </c>
      <c r="U439" s="28" t="s">
        <v>4551</v>
      </c>
      <c r="V439" s="28" t="s">
        <v>158</v>
      </c>
      <c r="W439" s="26" t="s">
        <v>141</v>
      </c>
      <c r="X439" s="26" t="s">
        <v>141</v>
      </c>
      <c r="Y439" s="28">
        <v>2007.0</v>
      </c>
      <c r="Z439" s="28">
        <v>16.0</v>
      </c>
      <c r="AA439" s="26" t="s">
        <v>127</v>
      </c>
      <c r="AB439" s="30">
        <v>3300.0</v>
      </c>
      <c r="AC439" s="31">
        <v>3300.0</v>
      </c>
      <c r="AD439" s="31" t="s">
        <v>127</v>
      </c>
      <c r="AE439" s="31" t="s">
        <v>127</v>
      </c>
      <c r="AF439" s="31">
        <v>2700.0</v>
      </c>
      <c r="AG439" s="31">
        <v>2700.0</v>
      </c>
      <c r="AH439" s="30" t="s">
        <v>127</v>
      </c>
      <c r="AI439" s="31" t="s">
        <v>127</v>
      </c>
      <c r="AJ439" s="31" t="s">
        <v>141</v>
      </c>
      <c r="AK439" s="31" t="s">
        <v>141</v>
      </c>
      <c r="AL439" s="31" t="s">
        <v>141</v>
      </c>
      <c r="AM439" s="26" t="s">
        <v>140</v>
      </c>
      <c r="AN439" s="28" t="s">
        <v>4552</v>
      </c>
      <c r="AO439" s="26" t="s">
        <v>141</v>
      </c>
      <c r="AP439" s="31">
        <v>4300.0</v>
      </c>
      <c r="AQ439" s="26" t="s">
        <v>141</v>
      </c>
      <c r="AR439" s="26" t="s">
        <v>141</v>
      </c>
      <c r="AS439" s="26" t="s">
        <v>127</v>
      </c>
      <c r="AT439" s="26" t="s">
        <v>161</v>
      </c>
      <c r="AU439" s="32" t="s">
        <v>263</v>
      </c>
      <c r="AV439" s="26" t="s">
        <v>4553</v>
      </c>
      <c r="AW439" s="28"/>
      <c r="AX439" s="28"/>
      <c r="AY439" s="28"/>
    </row>
    <row r="440" ht="15.75" customHeight="1">
      <c r="A440" s="26" t="s">
        <v>4554</v>
      </c>
      <c r="B440" s="26" t="s">
        <v>4555</v>
      </c>
      <c r="C440" s="28" t="s">
        <v>4542</v>
      </c>
      <c r="D440" s="28"/>
      <c r="E440" s="28"/>
      <c r="F440" s="26" t="s">
        <v>127</v>
      </c>
      <c r="G440" s="28"/>
      <c r="H440" s="26" t="s">
        <v>4543</v>
      </c>
      <c r="I440" s="26" t="s">
        <v>4544</v>
      </c>
      <c r="J440" s="26" t="s">
        <v>4541</v>
      </c>
      <c r="K440" s="26" t="s">
        <v>4545</v>
      </c>
      <c r="L440" s="28" t="s">
        <v>4546</v>
      </c>
      <c r="M440" s="28" t="s">
        <v>4547</v>
      </c>
      <c r="N440" s="28" t="s">
        <v>4488</v>
      </c>
      <c r="O440" s="41" t="s">
        <v>738</v>
      </c>
      <c r="P440" s="26" t="s">
        <v>599</v>
      </c>
      <c r="Q440" s="28" t="s">
        <v>4548</v>
      </c>
      <c r="R440" s="28" t="s">
        <v>4549</v>
      </c>
      <c r="S440" s="28" t="s">
        <v>156</v>
      </c>
      <c r="T440" s="28" t="s">
        <v>4550</v>
      </c>
      <c r="U440" s="28" t="s">
        <v>4551</v>
      </c>
      <c r="V440" s="26" t="s">
        <v>189</v>
      </c>
      <c r="W440" s="34">
        <v>44805.0</v>
      </c>
      <c r="X440" s="26" t="s">
        <v>141</v>
      </c>
      <c r="Y440" s="26">
        <v>2024.0</v>
      </c>
      <c r="Z440" s="28">
        <v>-1.0</v>
      </c>
      <c r="AA440" s="26" t="s">
        <v>127</v>
      </c>
      <c r="AB440" s="30">
        <v>1150.0</v>
      </c>
      <c r="AC440" s="31">
        <v>1150.0</v>
      </c>
      <c r="AD440" s="31" t="s">
        <v>127</v>
      </c>
      <c r="AE440" s="31" t="s">
        <v>127</v>
      </c>
      <c r="AF440" s="31" t="s">
        <v>127</v>
      </c>
      <c r="AG440" s="31" t="s">
        <v>127</v>
      </c>
      <c r="AH440" s="30" t="s">
        <v>127</v>
      </c>
      <c r="AI440" s="31" t="s">
        <v>127</v>
      </c>
      <c r="AJ440" s="31" t="s">
        <v>127</v>
      </c>
      <c r="AK440" s="31" t="s">
        <v>127</v>
      </c>
      <c r="AL440" s="31" t="s">
        <v>127</v>
      </c>
      <c r="AM440" s="26" t="s">
        <v>127</v>
      </c>
      <c r="AN440" s="26" t="s">
        <v>127</v>
      </c>
      <c r="AO440" s="26" t="s">
        <v>127</v>
      </c>
      <c r="AP440" s="31" t="s">
        <v>141</v>
      </c>
      <c r="AQ440" s="26" t="s">
        <v>127</v>
      </c>
      <c r="AR440" s="26" t="s">
        <v>127</v>
      </c>
      <c r="AS440" s="26" t="s">
        <v>127</v>
      </c>
      <c r="AT440" s="26" t="s">
        <v>824</v>
      </c>
      <c r="AU440" s="26" t="s">
        <v>27</v>
      </c>
      <c r="AV440" s="26" t="s">
        <v>1023</v>
      </c>
      <c r="AW440" s="28"/>
      <c r="AX440" s="28"/>
      <c r="AY440" s="28"/>
    </row>
    <row r="441" ht="15.75" customHeight="1">
      <c r="A441" s="26" t="s">
        <v>4556</v>
      </c>
      <c r="B441" s="26" t="s">
        <v>4557</v>
      </c>
      <c r="C441" s="28" t="s">
        <v>4542</v>
      </c>
      <c r="D441" s="28"/>
      <c r="E441" s="28"/>
      <c r="F441" s="26" t="s">
        <v>127</v>
      </c>
      <c r="G441" s="28"/>
      <c r="H441" s="26" t="s">
        <v>4543</v>
      </c>
      <c r="I441" s="26" t="s">
        <v>4544</v>
      </c>
      <c r="J441" s="26" t="s">
        <v>4541</v>
      </c>
      <c r="K441" s="26" t="s">
        <v>4545</v>
      </c>
      <c r="L441" s="28" t="s">
        <v>4546</v>
      </c>
      <c r="M441" s="28" t="s">
        <v>4547</v>
      </c>
      <c r="N441" s="28" t="s">
        <v>4488</v>
      </c>
      <c r="O441" s="41" t="s">
        <v>738</v>
      </c>
      <c r="P441" s="26" t="s">
        <v>599</v>
      </c>
      <c r="Q441" s="28" t="s">
        <v>4548</v>
      </c>
      <c r="R441" s="28" t="s">
        <v>4549</v>
      </c>
      <c r="S441" s="28" t="s">
        <v>156</v>
      </c>
      <c r="T441" s="28" t="s">
        <v>4550</v>
      </c>
      <c r="U441" s="28" t="s">
        <v>4551</v>
      </c>
      <c r="V441" s="26" t="s">
        <v>189</v>
      </c>
      <c r="W441" s="48">
        <v>44866.0</v>
      </c>
      <c r="X441" s="26" t="s">
        <v>141</v>
      </c>
      <c r="Y441" s="28">
        <v>2024.0</v>
      </c>
      <c r="Z441" s="28">
        <v>-1.0</v>
      </c>
      <c r="AA441" s="26" t="s">
        <v>127</v>
      </c>
      <c r="AB441" s="30" t="s">
        <v>127</v>
      </c>
      <c r="AC441" s="30" t="s">
        <v>127</v>
      </c>
      <c r="AD441" s="31" t="s">
        <v>127</v>
      </c>
      <c r="AE441" s="31" t="s">
        <v>127</v>
      </c>
      <c r="AF441" s="31">
        <v>1220.0</v>
      </c>
      <c r="AG441" s="30">
        <v>1220.0</v>
      </c>
      <c r="AH441" s="30" t="s">
        <v>127</v>
      </c>
      <c r="AI441" s="31" t="s">
        <v>127</v>
      </c>
      <c r="AJ441" s="31" t="s">
        <v>127</v>
      </c>
      <c r="AK441" s="31" t="s">
        <v>127</v>
      </c>
      <c r="AL441" s="31" t="s">
        <v>127</v>
      </c>
      <c r="AM441" s="26" t="s">
        <v>127</v>
      </c>
      <c r="AN441" s="28" t="s">
        <v>127</v>
      </c>
      <c r="AO441" s="26" t="s">
        <v>127</v>
      </c>
      <c r="AP441" s="31" t="s">
        <v>141</v>
      </c>
      <c r="AQ441" s="26" t="s">
        <v>127</v>
      </c>
      <c r="AR441" s="26" t="s">
        <v>127</v>
      </c>
      <c r="AS441" s="26" t="s">
        <v>127</v>
      </c>
      <c r="AT441" s="26" t="s">
        <v>974</v>
      </c>
      <c r="AU441" s="32" t="s">
        <v>25</v>
      </c>
      <c r="AV441" s="26" t="s">
        <v>141</v>
      </c>
      <c r="AW441" s="28"/>
      <c r="AX441" s="28"/>
      <c r="AY441" s="28"/>
    </row>
    <row r="442" ht="15.75" customHeight="1">
      <c r="A442" s="26" t="s">
        <v>4558</v>
      </c>
      <c r="B442" s="26" t="s">
        <v>4559</v>
      </c>
      <c r="C442" s="35" t="s">
        <v>4560</v>
      </c>
      <c r="D442" s="26" t="s">
        <v>4561</v>
      </c>
      <c r="E442" s="26" t="s">
        <v>4562</v>
      </c>
      <c r="F442" s="26" t="s">
        <v>127</v>
      </c>
      <c r="G442" s="28"/>
      <c r="H442" s="26" t="s">
        <v>4532</v>
      </c>
      <c r="I442" s="26" t="s">
        <v>4533</v>
      </c>
      <c r="J442" s="26" t="s">
        <v>4559</v>
      </c>
      <c r="K442" s="28">
        <v>5.051781052E9</v>
      </c>
      <c r="L442" s="26" t="s">
        <v>4563</v>
      </c>
      <c r="M442" s="26" t="s">
        <v>4564</v>
      </c>
      <c r="N442" s="26" t="s">
        <v>4488</v>
      </c>
      <c r="O442" s="41" t="s">
        <v>738</v>
      </c>
      <c r="P442" s="26" t="s">
        <v>599</v>
      </c>
      <c r="Q442" s="26" t="s">
        <v>4565</v>
      </c>
      <c r="R442" s="26" t="s">
        <v>4566</v>
      </c>
      <c r="S442" s="28" t="s">
        <v>156</v>
      </c>
      <c r="T442" s="26" t="s">
        <v>4567</v>
      </c>
      <c r="U442" s="26" t="s">
        <v>4568</v>
      </c>
      <c r="V442" s="26" t="s">
        <v>158</v>
      </c>
      <c r="W442" s="26" t="s">
        <v>141</v>
      </c>
      <c r="X442" s="26" t="s">
        <v>141</v>
      </c>
      <c r="Y442" s="26">
        <v>2010.0</v>
      </c>
      <c r="Z442" s="28">
        <v>13.0</v>
      </c>
      <c r="AA442" s="26" t="s">
        <v>127</v>
      </c>
      <c r="AB442" s="30">
        <v>1100.0</v>
      </c>
      <c r="AC442" s="31">
        <v>1100.0</v>
      </c>
      <c r="AD442" s="31" t="s">
        <v>127</v>
      </c>
      <c r="AE442" s="31" t="s">
        <v>127</v>
      </c>
      <c r="AF442" s="31">
        <v>1100.0</v>
      </c>
      <c r="AG442" s="31">
        <v>1100.0</v>
      </c>
      <c r="AH442" s="31" t="s">
        <v>141</v>
      </c>
      <c r="AI442" s="31" t="s">
        <v>141</v>
      </c>
      <c r="AJ442" s="31" t="s">
        <v>141</v>
      </c>
      <c r="AK442" s="31" t="s">
        <v>141</v>
      </c>
      <c r="AL442" s="31" t="s">
        <v>141</v>
      </c>
      <c r="AM442" s="26" t="s">
        <v>140</v>
      </c>
      <c r="AN442" s="26" t="s">
        <v>141</v>
      </c>
      <c r="AO442" s="26" t="s">
        <v>141</v>
      </c>
      <c r="AP442" s="31">
        <v>2155.0</v>
      </c>
      <c r="AQ442" s="26" t="s">
        <v>327</v>
      </c>
      <c r="AR442" s="26" t="s">
        <v>127</v>
      </c>
      <c r="AS442" s="26" t="s">
        <v>127</v>
      </c>
      <c r="AT442" s="26" t="s">
        <v>161</v>
      </c>
      <c r="AU442" s="32" t="s">
        <v>263</v>
      </c>
      <c r="AV442" s="26" t="s">
        <v>3725</v>
      </c>
      <c r="AW442" s="28"/>
      <c r="AX442" s="28"/>
      <c r="AY442" s="28"/>
    </row>
    <row r="443" ht="15.75" customHeight="1">
      <c r="A443" s="26" t="s">
        <v>4569</v>
      </c>
      <c r="B443" s="26" t="s">
        <v>4570</v>
      </c>
      <c r="C443" s="28" t="s">
        <v>4571</v>
      </c>
      <c r="D443" s="28" t="s">
        <v>4572</v>
      </c>
      <c r="E443" s="28" t="s">
        <v>4573</v>
      </c>
      <c r="F443" s="26" t="s">
        <v>173</v>
      </c>
      <c r="G443" s="28" t="s">
        <v>4574</v>
      </c>
      <c r="H443" s="26" t="s">
        <v>4575</v>
      </c>
      <c r="I443" s="26" t="s">
        <v>4576</v>
      </c>
      <c r="J443" s="26" t="s">
        <v>4570</v>
      </c>
      <c r="K443" s="26" t="s">
        <v>4577</v>
      </c>
      <c r="L443" s="28" t="s">
        <v>4578</v>
      </c>
      <c r="M443" s="28" t="s">
        <v>4579</v>
      </c>
      <c r="N443" s="28" t="s">
        <v>4488</v>
      </c>
      <c r="O443" s="41" t="s">
        <v>738</v>
      </c>
      <c r="P443" s="26" t="s">
        <v>599</v>
      </c>
      <c r="Q443" s="28" t="s">
        <v>4580</v>
      </c>
      <c r="R443" s="28" t="s">
        <v>4581</v>
      </c>
      <c r="S443" s="28" t="s">
        <v>156</v>
      </c>
      <c r="T443" s="28" t="s">
        <v>4582</v>
      </c>
      <c r="U443" s="28" t="s">
        <v>4583</v>
      </c>
      <c r="V443" s="28" t="s">
        <v>158</v>
      </c>
      <c r="W443" s="26" t="s">
        <v>141</v>
      </c>
      <c r="X443" s="26" t="s">
        <v>141</v>
      </c>
      <c r="Y443" s="28">
        <v>1979.0</v>
      </c>
      <c r="Z443" s="28">
        <v>44.0</v>
      </c>
      <c r="AA443" s="26" t="s">
        <v>127</v>
      </c>
      <c r="AB443" s="30">
        <v>1500.0</v>
      </c>
      <c r="AC443" s="30">
        <v>1500.0</v>
      </c>
      <c r="AD443" s="31" t="s">
        <v>127</v>
      </c>
      <c r="AE443" s="31" t="s">
        <v>127</v>
      </c>
      <c r="AF443" s="31">
        <v>1300.0</v>
      </c>
      <c r="AG443" s="30">
        <v>1300.0</v>
      </c>
      <c r="AH443" s="30" t="s">
        <v>127</v>
      </c>
      <c r="AI443" s="31" t="s">
        <v>127</v>
      </c>
      <c r="AJ443" s="31" t="s">
        <v>141</v>
      </c>
      <c r="AK443" s="31" t="s">
        <v>141</v>
      </c>
      <c r="AL443" s="31" t="s">
        <v>141</v>
      </c>
      <c r="AM443" s="26" t="s">
        <v>140</v>
      </c>
      <c r="AN443" s="28" t="s">
        <v>4584</v>
      </c>
      <c r="AO443" s="26" t="s">
        <v>141</v>
      </c>
      <c r="AP443" s="31">
        <v>2036.0</v>
      </c>
      <c r="AQ443" s="26">
        <v>2019.0</v>
      </c>
      <c r="AR443" s="26" t="s">
        <v>127</v>
      </c>
      <c r="AS443" s="26" t="s">
        <v>127</v>
      </c>
      <c r="AT443" s="26" t="s">
        <v>161</v>
      </c>
      <c r="AU443" s="32" t="s">
        <v>263</v>
      </c>
      <c r="AV443" s="26" t="s">
        <v>2146</v>
      </c>
      <c r="AW443" s="28"/>
      <c r="AX443" s="28"/>
      <c r="AY443" s="28"/>
    </row>
    <row r="444" ht="15.75" customHeight="1">
      <c r="A444" s="26" t="s">
        <v>4585</v>
      </c>
      <c r="B444" s="26" t="s">
        <v>4586</v>
      </c>
      <c r="C444" s="26" t="s">
        <v>4587</v>
      </c>
      <c r="D444" s="28"/>
      <c r="E444" s="28"/>
      <c r="F444" s="26" t="s">
        <v>173</v>
      </c>
      <c r="G444" s="26" t="s">
        <v>4588</v>
      </c>
      <c r="H444" s="26" t="s">
        <v>4589</v>
      </c>
      <c r="I444" s="26" t="s">
        <v>4590</v>
      </c>
      <c r="J444" s="26" t="s">
        <v>4586</v>
      </c>
      <c r="K444" s="26">
        <v>5.000556872E9</v>
      </c>
      <c r="L444" s="28" t="s">
        <v>4591</v>
      </c>
      <c r="M444" s="28" t="s">
        <v>4592</v>
      </c>
      <c r="N444" s="28" t="s">
        <v>4488</v>
      </c>
      <c r="O444" s="41" t="s">
        <v>738</v>
      </c>
      <c r="P444" s="26" t="s">
        <v>599</v>
      </c>
      <c r="Q444" s="28" t="s">
        <v>4593</v>
      </c>
      <c r="R444" s="28" t="s">
        <v>4594</v>
      </c>
      <c r="S444" s="28" t="s">
        <v>156</v>
      </c>
      <c r="T444" s="26" t="s">
        <v>4595</v>
      </c>
      <c r="U444" s="26" t="s">
        <v>4596</v>
      </c>
      <c r="V444" s="28" t="s">
        <v>158</v>
      </c>
      <c r="W444" s="26" t="s">
        <v>141</v>
      </c>
      <c r="X444" s="26" t="s">
        <v>141</v>
      </c>
      <c r="Y444" s="26">
        <v>2006.0</v>
      </c>
      <c r="Z444" s="28">
        <v>17.0</v>
      </c>
      <c r="AA444" s="26" t="s">
        <v>127</v>
      </c>
      <c r="AB444" s="30">
        <v>4600.0</v>
      </c>
      <c r="AC444" s="31">
        <v>4600.0</v>
      </c>
      <c r="AD444" s="31" t="s">
        <v>127</v>
      </c>
      <c r="AE444" s="31" t="s">
        <v>127</v>
      </c>
      <c r="AF444" s="31">
        <v>4350.0</v>
      </c>
      <c r="AG444" s="31">
        <v>4350.0</v>
      </c>
      <c r="AH444" s="30" t="s">
        <v>141</v>
      </c>
      <c r="AI444" s="31" t="s">
        <v>127</v>
      </c>
      <c r="AJ444" s="31" t="s">
        <v>141</v>
      </c>
      <c r="AK444" s="31" t="s">
        <v>141</v>
      </c>
      <c r="AL444" s="31" t="s">
        <v>141</v>
      </c>
      <c r="AM444" s="26" t="s">
        <v>140</v>
      </c>
      <c r="AN444" s="28" t="s">
        <v>4597</v>
      </c>
      <c r="AO444" s="26" t="s">
        <v>816</v>
      </c>
      <c r="AP444" s="31">
        <v>7385.0</v>
      </c>
      <c r="AQ444" s="26" t="s">
        <v>327</v>
      </c>
      <c r="AR444" s="26" t="s">
        <v>141</v>
      </c>
      <c r="AS444" s="26" t="s">
        <v>127</v>
      </c>
      <c r="AT444" s="26" t="s">
        <v>161</v>
      </c>
      <c r="AU444" s="32" t="s">
        <v>263</v>
      </c>
      <c r="AV444" s="26" t="s">
        <v>4598</v>
      </c>
      <c r="AW444" s="28"/>
      <c r="AX444" s="28"/>
      <c r="AY444" s="28"/>
    </row>
    <row r="445" ht="15.75" customHeight="1">
      <c r="A445" s="26" t="s">
        <v>4599</v>
      </c>
      <c r="B445" s="26" t="s">
        <v>4600</v>
      </c>
      <c r="C445" s="28" t="s">
        <v>4601</v>
      </c>
      <c r="D445" s="28" t="s">
        <v>4602</v>
      </c>
      <c r="E445" s="28" t="s">
        <v>4603</v>
      </c>
      <c r="F445" s="26" t="s">
        <v>173</v>
      </c>
      <c r="G445" s="28" t="s">
        <v>4604</v>
      </c>
      <c r="H445" s="26" t="s">
        <v>4605</v>
      </c>
      <c r="I445" s="26" t="s">
        <v>4606</v>
      </c>
      <c r="J445" s="26" t="s">
        <v>4600</v>
      </c>
      <c r="K445" s="26">
        <v>4.295864275E9</v>
      </c>
      <c r="L445" s="28" t="s">
        <v>4607</v>
      </c>
      <c r="M445" s="28" t="s">
        <v>4608</v>
      </c>
      <c r="N445" s="28" t="s">
        <v>4609</v>
      </c>
      <c r="O445" s="41" t="s">
        <v>738</v>
      </c>
      <c r="P445" s="26" t="s">
        <v>599</v>
      </c>
      <c r="Q445" s="28" t="s">
        <v>4610</v>
      </c>
      <c r="R445" s="28" t="s">
        <v>4611</v>
      </c>
      <c r="S445" s="28" t="s">
        <v>156</v>
      </c>
      <c r="T445" s="28" t="s">
        <v>4612</v>
      </c>
      <c r="U445" s="28" t="s">
        <v>4613</v>
      </c>
      <c r="V445" s="28" t="s">
        <v>158</v>
      </c>
      <c r="W445" s="26" t="s">
        <v>141</v>
      </c>
      <c r="X445" s="26" t="s">
        <v>141</v>
      </c>
      <c r="Y445" s="28">
        <v>1916.0</v>
      </c>
      <c r="Z445" s="28">
        <v>107.0</v>
      </c>
      <c r="AA445" s="26" t="s">
        <v>127</v>
      </c>
      <c r="AB445" s="30">
        <v>18700.0</v>
      </c>
      <c r="AC445" s="31">
        <v>18700.0</v>
      </c>
      <c r="AD445" s="31" t="s">
        <v>127</v>
      </c>
      <c r="AE445" s="31" t="s">
        <v>127</v>
      </c>
      <c r="AF445" s="31">
        <v>17500.0</v>
      </c>
      <c r="AG445" s="31">
        <v>17500.0</v>
      </c>
      <c r="AH445" s="30" t="s">
        <v>127</v>
      </c>
      <c r="AI445" s="31" t="s">
        <v>127</v>
      </c>
      <c r="AJ445" s="31" t="s">
        <v>141</v>
      </c>
      <c r="AK445" s="31" t="s">
        <v>141</v>
      </c>
      <c r="AL445" s="31" t="s">
        <v>141</v>
      </c>
      <c r="AM445" s="26" t="s">
        <v>140</v>
      </c>
      <c r="AN445" s="28" t="s">
        <v>4614</v>
      </c>
      <c r="AO445" s="26" t="s">
        <v>2017</v>
      </c>
      <c r="AP445" s="31">
        <v>30346.0</v>
      </c>
      <c r="AQ445" s="26" t="s">
        <v>327</v>
      </c>
      <c r="AR445" s="26" t="s">
        <v>127</v>
      </c>
      <c r="AS445" s="26" t="s">
        <v>127</v>
      </c>
      <c r="AT445" s="26" t="s">
        <v>161</v>
      </c>
      <c r="AU445" s="32" t="s">
        <v>263</v>
      </c>
      <c r="AV445" s="26" t="s">
        <v>4615</v>
      </c>
      <c r="AW445" s="28"/>
      <c r="AX445" s="28"/>
      <c r="AY445" s="28"/>
    </row>
    <row r="446" ht="15.75" customHeight="1">
      <c r="A446" s="26" t="s">
        <v>4616</v>
      </c>
      <c r="B446" s="26" t="s">
        <v>4617</v>
      </c>
      <c r="C446" s="26" t="s">
        <v>4618</v>
      </c>
      <c r="D446" s="28" t="s">
        <v>4619</v>
      </c>
      <c r="E446" s="28" t="s">
        <v>4620</v>
      </c>
      <c r="F446" s="26" t="s">
        <v>127</v>
      </c>
      <c r="G446" s="28"/>
      <c r="H446" s="26" t="s">
        <v>4621</v>
      </c>
      <c r="I446" s="26" t="s">
        <v>4622</v>
      </c>
      <c r="J446" s="26" t="s">
        <v>4623</v>
      </c>
      <c r="K446" s="26" t="s">
        <v>4624</v>
      </c>
      <c r="L446" s="26" t="s">
        <v>4625</v>
      </c>
      <c r="M446" s="28" t="s">
        <v>4608</v>
      </c>
      <c r="N446" s="28" t="s">
        <v>4609</v>
      </c>
      <c r="O446" s="41" t="s">
        <v>738</v>
      </c>
      <c r="P446" s="26" t="s">
        <v>599</v>
      </c>
      <c r="Q446" s="26" t="s">
        <v>4626</v>
      </c>
      <c r="R446" s="26" t="s">
        <v>4627</v>
      </c>
      <c r="S446" s="28" t="s">
        <v>156</v>
      </c>
      <c r="T446" s="28" t="s">
        <v>4628</v>
      </c>
      <c r="U446" s="28" t="s">
        <v>4629</v>
      </c>
      <c r="V446" s="28" t="s">
        <v>158</v>
      </c>
      <c r="W446" s="26" t="s">
        <v>141</v>
      </c>
      <c r="X446" s="26" t="s">
        <v>141</v>
      </c>
      <c r="Y446" s="28">
        <v>1994.0</v>
      </c>
      <c r="Z446" s="28">
        <v>29.0</v>
      </c>
      <c r="AA446" s="26" t="s">
        <v>127</v>
      </c>
      <c r="AB446" s="30">
        <v>2000.0</v>
      </c>
      <c r="AC446" s="30">
        <v>2000.0</v>
      </c>
      <c r="AD446" s="31" t="s">
        <v>127</v>
      </c>
      <c r="AE446" s="31" t="s">
        <v>127</v>
      </c>
      <c r="AF446" s="31">
        <v>1200.0</v>
      </c>
      <c r="AG446" s="30">
        <v>1200.0</v>
      </c>
      <c r="AH446" s="30" t="s">
        <v>141</v>
      </c>
      <c r="AI446" s="31" t="s">
        <v>127</v>
      </c>
      <c r="AJ446" s="31" t="s">
        <v>141</v>
      </c>
      <c r="AK446" s="31" t="s">
        <v>141</v>
      </c>
      <c r="AL446" s="31" t="s">
        <v>141</v>
      </c>
      <c r="AM446" s="26" t="s">
        <v>140</v>
      </c>
      <c r="AN446" s="28" t="s">
        <v>4630</v>
      </c>
      <c r="AO446" s="26" t="s">
        <v>141</v>
      </c>
      <c r="AP446" s="31">
        <v>1610.0</v>
      </c>
      <c r="AQ446" s="26" t="s">
        <v>141</v>
      </c>
      <c r="AR446" s="26" t="s">
        <v>141</v>
      </c>
      <c r="AS446" s="26" t="s">
        <v>127</v>
      </c>
      <c r="AT446" s="26" t="s">
        <v>161</v>
      </c>
      <c r="AU446" s="32" t="s">
        <v>263</v>
      </c>
      <c r="AV446" s="26" t="s">
        <v>906</v>
      </c>
      <c r="AW446" s="28"/>
      <c r="AX446" s="28"/>
      <c r="AY446" s="28"/>
    </row>
    <row r="447" ht="15.75" customHeight="1">
      <c r="A447" s="26" t="s">
        <v>4631</v>
      </c>
      <c r="B447" s="26" t="s">
        <v>4632</v>
      </c>
      <c r="C447" s="28" t="s">
        <v>4633</v>
      </c>
      <c r="D447" s="28"/>
      <c r="E447" s="28"/>
      <c r="F447" s="26" t="s">
        <v>127</v>
      </c>
      <c r="G447" s="28"/>
      <c r="H447" s="26" t="s">
        <v>4634</v>
      </c>
      <c r="I447" s="26" t="s">
        <v>4635</v>
      </c>
      <c r="J447" s="26" t="s">
        <v>4632</v>
      </c>
      <c r="K447" s="26" t="s">
        <v>4636</v>
      </c>
      <c r="L447" s="28" t="s">
        <v>4637</v>
      </c>
      <c r="M447" s="28" t="s">
        <v>4608</v>
      </c>
      <c r="N447" s="28" t="s">
        <v>4609</v>
      </c>
      <c r="O447" s="41" t="s">
        <v>738</v>
      </c>
      <c r="P447" s="26" t="s">
        <v>599</v>
      </c>
      <c r="Q447" s="26" t="s">
        <v>4638</v>
      </c>
      <c r="R447" s="28" t="s">
        <v>4639</v>
      </c>
      <c r="S447" s="28" t="s">
        <v>156</v>
      </c>
      <c r="T447" s="28" t="s">
        <v>4640</v>
      </c>
      <c r="U447" s="28" t="s">
        <v>4641</v>
      </c>
      <c r="V447" s="28" t="s">
        <v>158</v>
      </c>
      <c r="W447" s="26" t="s">
        <v>141</v>
      </c>
      <c r="X447" s="26" t="s">
        <v>141</v>
      </c>
      <c r="Y447" s="28">
        <v>1980.0</v>
      </c>
      <c r="Z447" s="28">
        <v>43.0</v>
      </c>
      <c r="AA447" s="26" t="s">
        <v>127</v>
      </c>
      <c r="AB447" s="30">
        <v>1800.0</v>
      </c>
      <c r="AC447" s="30">
        <v>1800.0</v>
      </c>
      <c r="AD447" s="31" t="s">
        <v>127</v>
      </c>
      <c r="AE447" s="31" t="s">
        <v>127</v>
      </c>
      <c r="AF447" s="31">
        <v>1150.0</v>
      </c>
      <c r="AG447" s="31">
        <v>1150.0</v>
      </c>
      <c r="AH447" s="30" t="s">
        <v>127</v>
      </c>
      <c r="AI447" s="31" t="s">
        <v>127</v>
      </c>
      <c r="AJ447" s="31" t="s">
        <v>141</v>
      </c>
      <c r="AK447" s="31" t="s">
        <v>141</v>
      </c>
      <c r="AL447" s="31" t="s">
        <v>141</v>
      </c>
      <c r="AM447" s="26" t="s">
        <v>140</v>
      </c>
      <c r="AN447" s="28" t="s">
        <v>4642</v>
      </c>
      <c r="AO447" s="26" t="s">
        <v>141</v>
      </c>
      <c r="AP447" s="31">
        <v>2220.0</v>
      </c>
      <c r="AQ447" s="26" t="s">
        <v>327</v>
      </c>
      <c r="AR447" s="26" t="s">
        <v>327</v>
      </c>
      <c r="AS447" s="26" t="s">
        <v>127</v>
      </c>
      <c r="AT447" s="26" t="s">
        <v>161</v>
      </c>
      <c r="AU447" s="32" t="s">
        <v>263</v>
      </c>
      <c r="AV447" s="26" t="s">
        <v>862</v>
      </c>
      <c r="AW447" s="28"/>
      <c r="AX447" s="28"/>
      <c r="AY447" s="28"/>
    </row>
    <row r="448" ht="15.75" customHeight="1">
      <c r="A448" s="26" t="s">
        <v>4643</v>
      </c>
      <c r="B448" s="26" t="s">
        <v>4644</v>
      </c>
      <c r="C448" s="28" t="s">
        <v>4645</v>
      </c>
      <c r="D448" s="28" t="s">
        <v>4646</v>
      </c>
      <c r="E448" s="28" t="s">
        <v>4647</v>
      </c>
      <c r="F448" s="26" t="s">
        <v>173</v>
      </c>
      <c r="G448" s="28" t="s">
        <v>4648</v>
      </c>
      <c r="H448" s="26" t="s">
        <v>4649</v>
      </c>
      <c r="I448" s="26" t="s">
        <v>4650</v>
      </c>
      <c r="J448" s="26" t="s">
        <v>4644</v>
      </c>
      <c r="K448" s="26">
        <v>4.295864267E9</v>
      </c>
      <c r="L448" s="28" t="s">
        <v>4651</v>
      </c>
      <c r="M448" s="28" t="s">
        <v>4652</v>
      </c>
      <c r="N448" s="28" t="s">
        <v>4609</v>
      </c>
      <c r="O448" s="41" t="s">
        <v>738</v>
      </c>
      <c r="P448" s="26" t="s">
        <v>599</v>
      </c>
      <c r="Q448" s="28" t="s">
        <v>4653</v>
      </c>
      <c r="R448" s="28" t="s">
        <v>4654</v>
      </c>
      <c r="S448" s="28" t="s">
        <v>156</v>
      </c>
      <c r="T448" s="28" t="s">
        <v>4655</v>
      </c>
      <c r="U448" s="28" t="s">
        <v>4656</v>
      </c>
      <c r="V448" s="28" t="s">
        <v>158</v>
      </c>
      <c r="W448" s="26" t="s">
        <v>141</v>
      </c>
      <c r="X448" s="26" t="s">
        <v>141</v>
      </c>
      <c r="Y448" s="28">
        <v>1955.0</v>
      </c>
      <c r="Z448" s="28">
        <v>68.0</v>
      </c>
      <c r="AA448" s="26" t="s">
        <v>127</v>
      </c>
      <c r="AB448" s="31">
        <v>12800.0</v>
      </c>
      <c r="AC448" s="31" t="s">
        <v>468</v>
      </c>
      <c r="AD448" s="31" t="s">
        <v>468</v>
      </c>
      <c r="AE448" s="31" t="s">
        <v>127</v>
      </c>
      <c r="AF448" s="31">
        <v>10340.0</v>
      </c>
      <c r="AG448" s="31">
        <v>10340.0</v>
      </c>
      <c r="AH448" s="30" t="s">
        <v>127</v>
      </c>
      <c r="AI448" s="31" t="s">
        <v>127</v>
      </c>
      <c r="AJ448" s="31" t="s">
        <v>141</v>
      </c>
      <c r="AK448" s="31" t="s">
        <v>141</v>
      </c>
      <c r="AL448" s="31" t="s">
        <v>141</v>
      </c>
      <c r="AM448" s="26" t="s">
        <v>140</v>
      </c>
      <c r="AN448" s="28" t="s">
        <v>4657</v>
      </c>
      <c r="AO448" s="26" t="s">
        <v>816</v>
      </c>
      <c r="AP448" s="31">
        <v>19150.0</v>
      </c>
      <c r="AQ448" s="26" t="s">
        <v>127</v>
      </c>
      <c r="AR448" s="26" t="s">
        <v>127</v>
      </c>
      <c r="AS448" s="26" t="s">
        <v>127</v>
      </c>
      <c r="AT448" s="26" t="s">
        <v>161</v>
      </c>
      <c r="AU448" s="32" t="s">
        <v>817</v>
      </c>
      <c r="AV448" s="35" t="s">
        <v>4658</v>
      </c>
      <c r="AW448" s="28"/>
      <c r="AX448" s="28"/>
      <c r="AY448" s="28"/>
    </row>
    <row r="449" ht="15.75" customHeight="1">
      <c r="A449" s="26" t="s">
        <v>4659</v>
      </c>
      <c r="B449" s="26" t="s">
        <v>4660</v>
      </c>
      <c r="C449" s="28" t="s">
        <v>4661</v>
      </c>
      <c r="D449" s="28" t="s">
        <v>4662</v>
      </c>
      <c r="E449" s="28" t="s">
        <v>4663</v>
      </c>
      <c r="F449" s="26" t="s">
        <v>173</v>
      </c>
      <c r="G449" s="26" t="s">
        <v>4664</v>
      </c>
      <c r="H449" s="26" t="s">
        <v>4665</v>
      </c>
      <c r="I449" s="26" t="s">
        <v>4666</v>
      </c>
      <c r="J449" s="26" t="s">
        <v>4667</v>
      </c>
      <c r="K449" s="26">
        <v>5.00069546E9</v>
      </c>
      <c r="L449" s="28" t="s">
        <v>4668</v>
      </c>
      <c r="M449" s="28" t="s">
        <v>4652</v>
      </c>
      <c r="N449" s="28" t="s">
        <v>4609</v>
      </c>
      <c r="O449" s="41" t="s">
        <v>738</v>
      </c>
      <c r="P449" s="26" t="s">
        <v>599</v>
      </c>
      <c r="Q449" s="28" t="s">
        <v>4669</v>
      </c>
      <c r="R449" s="28" t="s">
        <v>4670</v>
      </c>
      <c r="S449" s="28" t="s">
        <v>156</v>
      </c>
      <c r="T449" s="28" t="s">
        <v>4671</v>
      </c>
      <c r="U449" s="28" t="s">
        <v>4672</v>
      </c>
      <c r="V449" s="28" t="s">
        <v>158</v>
      </c>
      <c r="W449" s="26" t="s">
        <v>141</v>
      </c>
      <c r="X449" s="26" t="s">
        <v>141</v>
      </c>
      <c r="Y449" s="28">
        <v>2002.0</v>
      </c>
      <c r="Z449" s="28">
        <v>21.0</v>
      </c>
      <c r="AA449" s="26" t="s">
        <v>127</v>
      </c>
      <c r="AB449" s="30">
        <v>8000.0</v>
      </c>
      <c r="AC449" s="31">
        <v>8000.0</v>
      </c>
      <c r="AD449" s="31" t="s">
        <v>127</v>
      </c>
      <c r="AE449" s="31" t="s">
        <v>127</v>
      </c>
      <c r="AF449" s="31">
        <v>7800.0</v>
      </c>
      <c r="AG449" s="31">
        <v>7800.0</v>
      </c>
      <c r="AH449" s="30" t="s">
        <v>127</v>
      </c>
      <c r="AI449" s="31" t="s">
        <v>127</v>
      </c>
      <c r="AJ449" s="31" t="s">
        <v>141</v>
      </c>
      <c r="AK449" s="31" t="s">
        <v>141</v>
      </c>
      <c r="AL449" s="31" t="s">
        <v>141</v>
      </c>
      <c r="AM449" s="26" t="s">
        <v>140</v>
      </c>
      <c r="AN449" s="28" t="s">
        <v>4673</v>
      </c>
      <c r="AO449" s="26" t="s">
        <v>141</v>
      </c>
      <c r="AP449" s="31">
        <v>12396.0</v>
      </c>
      <c r="AQ449" s="26" t="s">
        <v>127</v>
      </c>
      <c r="AR449" s="26" t="s">
        <v>127</v>
      </c>
      <c r="AS449" s="26" t="s">
        <v>127</v>
      </c>
      <c r="AT449" s="26" t="s">
        <v>161</v>
      </c>
      <c r="AU449" s="32" t="s">
        <v>263</v>
      </c>
      <c r="AV449" s="26" t="s">
        <v>4674</v>
      </c>
      <c r="AW449" s="28"/>
      <c r="AX449" s="28"/>
      <c r="AY449" s="28"/>
    </row>
    <row r="450" ht="15.75" customHeight="1">
      <c r="A450" s="26" t="s">
        <v>4675</v>
      </c>
      <c r="B450" s="26" t="s">
        <v>4676</v>
      </c>
      <c r="C450" s="28" t="s">
        <v>4661</v>
      </c>
      <c r="D450" s="28" t="s">
        <v>4662</v>
      </c>
      <c r="E450" s="28" t="s">
        <v>4663</v>
      </c>
      <c r="F450" s="26" t="s">
        <v>173</v>
      </c>
      <c r="G450" s="26" t="s">
        <v>4664</v>
      </c>
      <c r="H450" s="26" t="s">
        <v>4665</v>
      </c>
      <c r="I450" s="26" t="s">
        <v>4666</v>
      </c>
      <c r="J450" s="26" t="s">
        <v>4667</v>
      </c>
      <c r="K450" s="26">
        <v>5.00069546E9</v>
      </c>
      <c r="L450" s="28" t="s">
        <v>4668</v>
      </c>
      <c r="M450" s="28" t="s">
        <v>4652</v>
      </c>
      <c r="N450" s="28" t="s">
        <v>4609</v>
      </c>
      <c r="O450" s="41" t="s">
        <v>738</v>
      </c>
      <c r="P450" s="26" t="s">
        <v>599</v>
      </c>
      <c r="Q450" s="28" t="s">
        <v>4669</v>
      </c>
      <c r="R450" s="28" t="s">
        <v>4677</v>
      </c>
      <c r="S450" s="28" t="s">
        <v>156</v>
      </c>
      <c r="T450" s="28" t="s">
        <v>4671</v>
      </c>
      <c r="U450" s="28" t="s">
        <v>4672</v>
      </c>
      <c r="V450" s="28" t="s">
        <v>139</v>
      </c>
      <c r="W450" s="48">
        <v>43070.0</v>
      </c>
      <c r="X450" s="26">
        <v>2020.0</v>
      </c>
      <c r="Y450" s="28" t="s">
        <v>141</v>
      </c>
      <c r="Z450" s="28" t="s">
        <v>141</v>
      </c>
      <c r="AA450" s="26" t="s">
        <v>127</v>
      </c>
      <c r="AB450" s="30">
        <v>2670.0</v>
      </c>
      <c r="AC450" s="30">
        <v>2670.0</v>
      </c>
      <c r="AD450" s="31" t="s">
        <v>127</v>
      </c>
      <c r="AE450" s="31" t="s">
        <v>127</v>
      </c>
      <c r="AF450" s="31" t="s">
        <v>127</v>
      </c>
      <c r="AG450" s="30" t="s">
        <v>127</v>
      </c>
      <c r="AH450" s="30" t="s">
        <v>127</v>
      </c>
      <c r="AI450" s="31" t="s">
        <v>127</v>
      </c>
      <c r="AJ450" s="31" t="s">
        <v>127</v>
      </c>
      <c r="AK450" s="31" t="s">
        <v>127</v>
      </c>
      <c r="AL450" s="31" t="s">
        <v>127</v>
      </c>
      <c r="AM450" s="26" t="s">
        <v>127</v>
      </c>
      <c r="AN450" s="28" t="s">
        <v>127</v>
      </c>
      <c r="AO450" s="26" t="s">
        <v>127</v>
      </c>
      <c r="AP450" s="31" t="s">
        <v>141</v>
      </c>
      <c r="AQ450" s="26" t="s">
        <v>127</v>
      </c>
      <c r="AR450" s="26" t="s">
        <v>127</v>
      </c>
      <c r="AS450" s="26" t="s">
        <v>127</v>
      </c>
      <c r="AT450" s="26" t="s">
        <v>824</v>
      </c>
      <c r="AU450" s="32" t="s">
        <v>27</v>
      </c>
      <c r="AV450" s="26" t="s">
        <v>4678</v>
      </c>
      <c r="AW450" s="28"/>
      <c r="AX450" s="28"/>
      <c r="AY450" s="28"/>
    </row>
    <row r="451" ht="15.75" customHeight="1">
      <c r="A451" s="26" t="s">
        <v>4679</v>
      </c>
      <c r="B451" s="26" t="s">
        <v>4680</v>
      </c>
      <c r="C451" s="28" t="s">
        <v>4681</v>
      </c>
      <c r="D451" s="28" t="s">
        <v>4682</v>
      </c>
      <c r="E451" s="28" t="s">
        <v>4683</v>
      </c>
      <c r="F451" s="26" t="s">
        <v>173</v>
      </c>
      <c r="G451" s="28" t="s">
        <v>4604</v>
      </c>
      <c r="H451" s="26" t="s">
        <v>4605</v>
      </c>
      <c r="I451" s="26" t="s">
        <v>4606</v>
      </c>
      <c r="J451" s="26" t="s">
        <v>4600</v>
      </c>
      <c r="K451" s="26">
        <v>4.295864275E9</v>
      </c>
      <c r="L451" s="28" t="s">
        <v>4684</v>
      </c>
      <c r="M451" s="28" t="s">
        <v>4685</v>
      </c>
      <c r="N451" s="28" t="s">
        <v>4609</v>
      </c>
      <c r="O451" s="41" t="s">
        <v>738</v>
      </c>
      <c r="P451" s="26" t="s">
        <v>599</v>
      </c>
      <c r="Q451" s="28" t="s">
        <v>4686</v>
      </c>
      <c r="R451" s="28" t="s">
        <v>4687</v>
      </c>
      <c r="S451" s="28" t="s">
        <v>156</v>
      </c>
      <c r="T451" s="28" t="s">
        <v>4688</v>
      </c>
      <c r="U451" s="28" t="s">
        <v>4689</v>
      </c>
      <c r="V451" s="28" t="s">
        <v>158</v>
      </c>
      <c r="W451" s="26" t="s">
        <v>141</v>
      </c>
      <c r="X451" s="26" t="s">
        <v>141</v>
      </c>
      <c r="Y451" s="28">
        <v>2007.0</v>
      </c>
      <c r="Z451" s="28">
        <v>16.0</v>
      </c>
      <c r="AA451" s="26" t="s">
        <v>127</v>
      </c>
      <c r="AB451" s="30">
        <v>2100.0</v>
      </c>
      <c r="AC451" s="30">
        <v>2100.0</v>
      </c>
      <c r="AD451" s="31" t="s">
        <v>127</v>
      </c>
      <c r="AE451" s="31" t="s">
        <v>127</v>
      </c>
      <c r="AF451" s="31">
        <v>2000.0</v>
      </c>
      <c r="AG451" s="31">
        <v>2000.0</v>
      </c>
      <c r="AH451" s="30" t="s">
        <v>127</v>
      </c>
      <c r="AI451" s="31" t="s">
        <v>127</v>
      </c>
      <c r="AJ451" s="31" t="s">
        <v>141</v>
      </c>
      <c r="AK451" s="31" t="s">
        <v>141</v>
      </c>
      <c r="AL451" s="31" t="s">
        <v>141</v>
      </c>
      <c r="AM451" s="26" t="s">
        <v>140</v>
      </c>
      <c r="AN451" s="28" t="s">
        <v>4690</v>
      </c>
      <c r="AO451" s="26" t="s">
        <v>141</v>
      </c>
      <c r="AP451" s="31">
        <v>2006.0</v>
      </c>
      <c r="AQ451" s="26" t="s">
        <v>327</v>
      </c>
      <c r="AR451" s="26" t="s">
        <v>127</v>
      </c>
      <c r="AS451" s="26" t="s">
        <v>127</v>
      </c>
      <c r="AT451" s="26" t="s">
        <v>161</v>
      </c>
      <c r="AU451" s="32" t="s">
        <v>263</v>
      </c>
      <c r="AV451" s="26" t="s">
        <v>1305</v>
      </c>
      <c r="AW451" s="28"/>
      <c r="AX451" s="28"/>
      <c r="AY451" s="28"/>
    </row>
    <row r="452" ht="15.75" customHeight="1">
      <c r="A452" s="26" t="s">
        <v>4691</v>
      </c>
      <c r="B452" s="26" t="s">
        <v>4692</v>
      </c>
      <c r="C452" s="26" t="s">
        <v>4693</v>
      </c>
      <c r="D452" s="28"/>
      <c r="E452" s="28"/>
      <c r="F452" s="26" t="s">
        <v>173</v>
      </c>
      <c r="G452" s="26" t="s">
        <v>4694</v>
      </c>
      <c r="H452" s="26" t="s">
        <v>4695</v>
      </c>
      <c r="I452" s="26" t="s">
        <v>4696</v>
      </c>
      <c r="J452" s="26" t="s">
        <v>4692</v>
      </c>
      <c r="K452" s="26">
        <v>4.295865066E9</v>
      </c>
      <c r="L452" s="28" t="s">
        <v>4697</v>
      </c>
      <c r="M452" s="28" t="s">
        <v>4685</v>
      </c>
      <c r="N452" s="28" t="s">
        <v>4609</v>
      </c>
      <c r="O452" s="41" t="s">
        <v>738</v>
      </c>
      <c r="P452" s="26" t="s">
        <v>599</v>
      </c>
      <c r="Q452" s="28" t="s">
        <v>4698</v>
      </c>
      <c r="R452" s="28" t="s">
        <v>4699</v>
      </c>
      <c r="S452" s="28" t="s">
        <v>156</v>
      </c>
      <c r="T452" s="26" t="s">
        <v>4700</v>
      </c>
      <c r="U452" s="26" t="s">
        <v>4701</v>
      </c>
      <c r="V452" s="28" t="s">
        <v>158</v>
      </c>
      <c r="W452" s="26" t="s">
        <v>141</v>
      </c>
      <c r="X452" s="26" t="s">
        <v>141</v>
      </c>
      <c r="Y452" s="26">
        <v>1994.0</v>
      </c>
      <c r="Z452" s="28">
        <v>29.0</v>
      </c>
      <c r="AA452" s="26" t="s">
        <v>127</v>
      </c>
      <c r="AB452" s="30">
        <v>6000.0</v>
      </c>
      <c r="AC452" s="31">
        <v>6000.0</v>
      </c>
      <c r="AD452" s="31" t="s">
        <v>127</v>
      </c>
      <c r="AE452" s="31" t="s">
        <v>127</v>
      </c>
      <c r="AF452" s="31">
        <v>5300.0</v>
      </c>
      <c r="AG452" s="31">
        <v>5300.0</v>
      </c>
      <c r="AH452" s="30" t="s">
        <v>127</v>
      </c>
      <c r="AI452" s="31" t="s">
        <v>127</v>
      </c>
      <c r="AJ452" s="31" t="s">
        <v>141</v>
      </c>
      <c r="AK452" s="31" t="s">
        <v>141</v>
      </c>
      <c r="AL452" s="31" t="s">
        <v>141</v>
      </c>
      <c r="AM452" s="26" t="s">
        <v>140</v>
      </c>
      <c r="AN452" s="28" t="s">
        <v>4702</v>
      </c>
      <c r="AO452" s="26" t="s">
        <v>141</v>
      </c>
      <c r="AP452" s="31">
        <v>6347.0</v>
      </c>
      <c r="AQ452" s="26" t="s">
        <v>127</v>
      </c>
      <c r="AR452" s="26" t="s">
        <v>127</v>
      </c>
      <c r="AS452" s="26" t="s">
        <v>127</v>
      </c>
      <c r="AT452" s="26" t="s">
        <v>161</v>
      </c>
      <c r="AU452" s="32" t="s">
        <v>263</v>
      </c>
      <c r="AV452" s="26" t="s">
        <v>4703</v>
      </c>
      <c r="AW452" s="28"/>
      <c r="AX452" s="28"/>
      <c r="AY452" s="28"/>
    </row>
    <row r="453" ht="15.75" customHeight="1">
      <c r="A453" s="26" t="s">
        <v>4704</v>
      </c>
      <c r="B453" s="26" t="s">
        <v>4705</v>
      </c>
      <c r="C453" s="26" t="s">
        <v>4693</v>
      </c>
      <c r="D453" s="28"/>
      <c r="E453" s="28"/>
      <c r="F453" s="26" t="s">
        <v>173</v>
      </c>
      <c r="G453" s="26" t="s">
        <v>4694</v>
      </c>
      <c r="H453" s="26" t="s">
        <v>4695</v>
      </c>
      <c r="I453" s="26" t="s">
        <v>4696</v>
      </c>
      <c r="J453" s="26" t="s">
        <v>4692</v>
      </c>
      <c r="K453" s="26">
        <v>4.295865066E9</v>
      </c>
      <c r="L453" s="28" t="s">
        <v>4697</v>
      </c>
      <c r="M453" s="28" t="s">
        <v>4685</v>
      </c>
      <c r="N453" s="28" t="s">
        <v>4609</v>
      </c>
      <c r="O453" s="41" t="s">
        <v>738</v>
      </c>
      <c r="P453" s="26" t="s">
        <v>599</v>
      </c>
      <c r="Q453" s="28" t="s">
        <v>4698</v>
      </c>
      <c r="R453" s="28" t="s">
        <v>4699</v>
      </c>
      <c r="S453" s="28" t="s">
        <v>156</v>
      </c>
      <c r="T453" s="26" t="s">
        <v>4700</v>
      </c>
      <c r="U453" s="26" t="s">
        <v>4701</v>
      </c>
      <c r="V453" s="26" t="s">
        <v>189</v>
      </c>
      <c r="W453" s="34">
        <v>44348.0</v>
      </c>
      <c r="X453" s="26" t="s">
        <v>141</v>
      </c>
      <c r="Y453" s="26" t="s">
        <v>141</v>
      </c>
      <c r="Z453" s="28" t="s">
        <v>141</v>
      </c>
      <c r="AA453" s="26" t="s">
        <v>127</v>
      </c>
      <c r="AB453" s="30">
        <v>1350.0</v>
      </c>
      <c r="AC453" s="31">
        <v>1350.0</v>
      </c>
      <c r="AD453" s="31" t="s">
        <v>127</v>
      </c>
      <c r="AE453" s="31" t="s">
        <v>127</v>
      </c>
      <c r="AF453" s="31" t="s">
        <v>127</v>
      </c>
      <c r="AG453" s="31" t="s">
        <v>127</v>
      </c>
      <c r="AH453" s="30" t="s">
        <v>127</v>
      </c>
      <c r="AI453" s="31" t="s">
        <v>127</v>
      </c>
      <c r="AJ453" s="31" t="s">
        <v>141</v>
      </c>
      <c r="AK453" s="31" t="s">
        <v>141</v>
      </c>
      <c r="AL453" s="31" t="s">
        <v>141</v>
      </c>
      <c r="AM453" s="26" t="s">
        <v>127</v>
      </c>
      <c r="AN453" s="26" t="s">
        <v>127</v>
      </c>
      <c r="AO453" s="26" t="s">
        <v>127</v>
      </c>
      <c r="AP453" s="31" t="s">
        <v>141</v>
      </c>
      <c r="AQ453" s="26" t="s">
        <v>127</v>
      </c>
      <c r="AR453" s="26" t="s">
        <v>127</v>
      </c>
      <c r="AS453" s="26" t="s">
        <v>127</v>
      </c>
      <c r="AT453" s="26" t="s">
        <v>824</v>
      </c>
      <c r="AU453" s="26" t="s">
        <v>27</v>
      </c>
      <c r="AV453" s="26" t="s">
        <v>4706</v>
      </c>
      <c r="AW453" s="28"/>
      <c r="AX453" s="28"/>
      <c r="AY453" s="28"/>
    </row>
    <row r="454" ht="15.75" customHeight="1">
      <c r="A454" s="26" t="s">
        <v>4707</v>
      </c>
      <c r="B454" s="26" t="s">
        <v>4708</v>
      </c>
      <c r="C454" s="28" t="s">
        <v>4709</v>
      </c>
      <c r="D454" s="28" t="s">
        <v>4710</v>
      </c>
      <c r="E454" s="28" t="s">
        <v>4711</v>
      </c>
      <c r="F454" s="26" t="s">
        <v>127</v>
      </c>
      <c r="G454" s="28"/>
      <c r="H454" s="26" t="s">
        <v>4712</v>
      </c>
      <c r="I454" s="26" t="s">
        <v>4713</v>
      </c>
      <c r="J454" s="26" t="s">
        <v>4708</v>
      </c>
      <c r="K454" s="26">
        <v>5.037099107E9</v>
      </c>
      <c r="L454" s="28" t="s">
        <v>4714</v>
      </c>
      <c r="M454" s="28" t="s">
        <v>4715</v>
      </c>
      <c r="N454" s="28" t="s">
        <v>4609</v>
      </c>
      <c r="O454" s="41" t="s">
        <v>738</v>
      </c>
      <c r="P454" s="26" t="s">
        <v>599</v>
      </c>
      <c r="Q454" s="28" t="s">
        <v>4716</v>
      </c>
      <c r="R454" s="28" t="s">
        <v>4717</v>
      </c>
      <c r="S454" s="28" t="s">
        <v>156</v>
      </c>
      <c r="T454" s="28" t="s">
        <v>4718</v>
      </c>
      <c r="U454" s="28" t="s">
        <v>4719</v>
      </c>
      <c r="V454" s="28" t="s">
        <v>158</v>
      </c>
      <c r="W454" s="26" t="s">
        <v>141</v>
      </c>
      <c r="X454" s="26" t="s">
        <v>141</v>
      </c>
      <c r="Y454" s="28">
        <v>1905.0</v>
      </c>
      <c r="Z454" s="28">
        <v>118.0</v>
      </c>
      <c r="AA454" s="26" t="s">
        <v>127</v>
      </c>
      <c r="AB454" s="31">
        <v>1540.0</v>
      </c>
      <c r="AC454" s="31" t="s">
        <v>141</v>
      </c>
      <c r="AD454" s="31" t="s">
        <v>468</v>
      </c>
      <c r="AE454" s="31" t="s">
        <v>127</v>
      </c>
      <c r="AF454" s="31">
        <v>1244.0</v>
      </c>
      <c r="AG454" s="31">
        <v>1244.0</v>
      </c>
      <c r="AH454" s="30" t="s">
        <v>127</v>
      </c>
      <c r="AI454" s="31" t="s">
        <v>127</v>
      </c>
      <c r="AJ454" s="31" t="s">
        <v>141</v>
      </c>
      <c r="AK454" s="31" t="s">
        <v>141</v>
      </c>
      <c r="AL454" s="31" t="s">
        <v>141</v>
      </c>
      <c r="AM454" s="26" t="s">
        <v>140</v>
      </c>
      <c r="AN454" s="28" t="s">
        <v>4720</v>
      </c>
      <c r="AO454" s="26" t="s">
        <v>141</v>
      </c>
      <c r="AP454" s="31" t="s">
        <v>141</v>
      </c>
      <c r="AQ454" s="26">
        <v>2020.0</v>
      </c>
      <c r="AR454" s="26" t="s">
        <v>127</v>
      </c>
      <c r="AS454" s="26" t="s">
        <v>127</v>
      </c>
      <c r="AT454" s="26" t="s">
        <v>161</v>
      </c>
      <c r="AU454" s="32" t="s">
        <v>817</v>
      </c>
      <c r="AV454" s="26" t="s">
        <v>4721</v>
      </c>
      <c r="AW454" s="28"/>
      <c r="AX454" s="28"/>
      <c r="AY454" s="28"/>
    </row>
    <row r="455" ht="15.75" customHeight="1">
      <c r="A455" s="26" t="s">
        <v>4722</v>
      </c>
      <c r="B455" s="26" t="s">
        <v>4723</v>
      </c>
      <c r="C455" s="28" t="s">
        <v>4724</v>
      </c>
      <c r="D455" s="28"/>
      <c r="E455" s="28"/>
      <c r="F455" s="26" t="s">
        <v>173</v>
      </c>
      <c r="G455" s="28" t="s">
        <v>4725</v>
      </c>
      <c r="H455" s="26" t="s">
        <v>4726</v>
      </c>
      <c r="I455" s="26" t="s">
        <v>4727</v>
      </c>
      <c r="J455" s="26" t="s">
        <v>4723</v>
      </c>
      <c r="K455" s="26">
        <v>4.298345075E9</v>
      </c>
      <c r="L455" s="28" t="s">
        <v>4728</v>
      </c>
      <c r="M455" s="28" t="s">
        <v>4729</v>
      </c>
      <c r="N455" s="28" t="s">
        <v>4609</v>
      </c>
      <c r="O455" s="41" t="s">
        <v>738</v>
      </c>
      <c r="P455" s="26" t="s">
        <v>599</v>
      </c>
      <c r="Q455" s="28" t="s">
        <v>4730</v>
      </c>
      <c r="R455" s="28" t="s">
        <v>4731</v>
      </c>
      <c r="S455" s="28" t="s">
        <v>156</v>
      </c>
      <c r="T455" s="28" t="s">
        <v>4732</v>
      </c>
      <c r="U455" s="28" t="s">
        <v>4733</v>
      </c>
      <c r="V455" s="28" t="s">
        <v>158</v>
      </c>
      <c r="W455" s="26" t="s">
        <v>141</v>
      </c>
      <c r="X455" s="26" t="s">
        <v>141</v>
      </c>
      <c r="Y455" s="28">
        <v>1958.0</v>
      </c>
      <c r="Z455" s="28">
        <v>65.0</v>
      </c>
      <c r="AA455" s="26" t="s">
        <v>127</v>
      </c>
      <c r="AB455" s="30">
        <v>3300.0</v>
      </c>
      <c r="AC455" s="30">
        <v>3300.0</v>
      </c>
      <c r="AD455" s="31" t="s">
        <v>127</v>
      </c>
      <c r="AE455" s="31" t="s">
        <v>127</v>
      </c>
      <c r="AF455" s="31">
        <v>3150.0</v>
      </c>
      <c r="AG455" s="30">
        <v>3150.0</v>
      </c>
      <c r="AH455" s="30" t="s">
        <v>141</v>
      </c>
      <c r="AI455" s="31" t="s">
        <v>127</v>
      </c>
      <c r="AJ455" s="31" t="s">
        <v>141</v>
      </c>
      <c r="AK455" s="31" t="s">
        <v>141</v>
      </c>
      <c r="AL455" s="31" t="s">
        <v>141</v>
      </c>
      <c r="AM455" s="26" t="s">
        <v>140</v>
      </c>
      <c r="AN455" s="28" t="s">
        <v>4734</v>
      </c>
      <c r="AO455" s="26" t="s">
        <v>141</v>
      </c>
      <c r="AP455" s="31">
        <v>5279.0</v>
      </c>
      <c r="AQ455" s="26" t="s">
        <v>327</v>
      </c>
      <c r="AR455" s="26" t="s">
        <v>141</v>
      </c>
      <c r="AS455" s="26" t="s">
        <v>127</v>
      </c>
      <c r="AT455" s="26" t="s">
        <v>161</v>
      </c>
      <c r="AU455" s="32" t="s">
        <v>263</v>
      </c>
      <c r="AV455" s="26" t="s">
        <v>4735</v>
      </c>
      <c r="AW455" s="28"/>
      <c r="AX455" s="28"/>
      <c r="AY455" s="28"/>
    </row>
    <row r="456" ht="15.75" customHeight="1">
      <c r="A456" s="26" t="s">
        <v>4736</v>
      </c>
      <c r="B456" s="26" t="s">
        <v>4737</v>
      </c>
      <c r="C456" s="28" t="s">
        <v>4724</v>
      </c>
      <c r="D456" s="28"/>
      <c r="E456" s="28"/>
      <c r="F456" s="26" t="s">
        <v>173</v>
      </c>
      <c r="G456" s="28" t="s">
        <v>4725</v>
      </c>
      <c r="H456" s="26" t="s">
        <v>4726</v>
      </c>
      <c r="I456" s="26" t="s">
        <v>4727</v>
      </c>
      <c r="J456" s="26" t="s">
        <v>4723</v>
      </c>
      <c r="K456" s="26">
        <v>4.298345075E9</v>
      </c>
      <c r="L456" s="28" t="s">
        <v>4728</v>
      </c>
      <c r="M456" s="28" t="s">
        <v>4729</v>
      </c>
      <c r="N456" s="28" t="s">
        <v>4609</v>
      </c>
      <c r="O456" s="41" t="s">
        <v>738</v>
      </c>
      <c r="P456" s="26" t="s">
        <v>599</v>
      </c>
      <c r="Q456" s="28" t="s">
        <v>4730</v>
      </c>
      <c r="R456" s="28" t="s">
        <v>4731</v>
      </c>
      <c r="S456" s="28" t="s">
        <v>156</v>
      </c>
      <c r="T456" s="28" t="s">
        <v>4732</v>
      </c>
      <c r="U456" s="28" t="s">
        <v>4733</v>
      </c>
      <c r="V456" s="26" t="s">
        <v>189</v>
      </c>
      <c r="W456" s="34">
        <v>44501.0</v>
      </c>
      <c r="X456" s="26" t="s">
        <v>141</v>
      </c>
      <c r="Y456" s="26">
        <v>2024.0</v>
      </c>
      <c r="Z456" s="28">
        <v>-1.0</v>
      </c>
      <c r="AA456" s="26" t="s">
        <v>127</v>
      </c>
      <c r="AB456" s="30" t="s">
        <v>127</v>
      </c>
      <c r="AC456" s="31" t="s">
        <v>127</v>
      </c>
      <c r="AD456" s="31" t="s">
        <v>127</v>
      </c>
      <c r="AE456" s="31" t="s">
        <v>127</v>
      </c>
      <c r="AF456" s="31">
        <v>1130.0</v>
      </c>
      <c r="AG456" s="31">
        <v>1130.0</v>
      </c>
      <c r="AH456" s="30" t="s">
        <v>141</v>
      </c>
      <c r="AI456" s="31" t="s">
        <v>127</v>
      </c>
      <c r="AJ456" s="31" t="s">
        <v>141</v>
      </c>
      <c r="AK456" s="31" t="s">
        <v>141</v>
      </c>
      <c r="AL456" s="31" t="s">
        <v>141</v>
      </c>
      <c r="AM456" s="26" t="s">
        <v>127</v>
      </c>
      <c r="AN456" s="26" t="s">
        <v>127</v>
      </c>
      <c r="AO456" s="26" t="s">
        <v>127</v>
      </c>
      <c r="AP456" s="31" t="s">
        <v>141</v>
      </c>
      <c r="AQ456" s="26" t="s">
        <v>127</v>
      </c>
      <c r="AR456" s="26" t="s">
        <v>127</v>
      </c>
      <c r="AS456" s="26" t="s">
        <v>127</v>
      </c>
      <c r="AT456" s="26" t="s">
        <v>974</v>
      </c>
      <c r="AU456" s="26" t="s">
        <v>25</v>
      </c>
      <c r="AV456" s="26" t="s">
        <v>141</v>
      </c>
      <c r="AW456" s="28"/>
      <c r="AX456" s="28"/>
      <c r="AY456" s="28"/>
    </row>
    <row r="457" ht="15.75" customHeight="1">
      <c r="A457" s="26" t="s">
        <v>4738</v>
      </c>
      <c r="B457" s="26" t="s">
        <v>4737</v>
      </c>
      <c r="C457" s="28" t="s">
        <v>4724</v>
      </c>
      <c r="D457" s="28"/>
      <c r="E457" s="28"/>
      <c r="F457" s="26" t="s">
        <v>173</v>
      </c>
      <c r="G457" s="28" t="s">
        <v>4725</v>
      </c>
      <c r="H457" s="26" t="s">
        <v>4726</v>
      </c>
      <c r="I457" s="26" t="s">
        <v>4727</v>
      </c>
      <c r="J457" s="26" t="s">
        <v>4723</v>
      </c>
      <c r="K457" s="26">
        <v>4.298345075E9</v>
      </c>
      <c r="L457" s="28" t="s">
        <v>4728</v>
      </c>
      <c r="M457" s="28" t="s">
        <v>4729</v>
      </c>
      <c r="N457" s="28" t="s">
        <v>4609</v>
      </c>
      <c r="O457" s="41" t="s">
        <v>738</v>
      </c>
      <c r="P457" s="26" t="s">
        <v>599</v>
      </c>
      <c r="Q457" s="28" t="s">
        <v>4730</v>
      </c>
      <c r="R457" s="28" t="s">
        <v>4731</v>
      </c>
      <c r="S457" s="28" t="s">
        <v>156</v>
      </c>
      <c r="T457" s="28" t="s">
        <v>4732</v>
      </c>
      <c r="U457" s="28" t="s">
        <v>4733</v>
      </c>
      <c r="V457" s="26" t="s">
        <v>189</v>
      </c>
      <c r="W457" s="34">
        <v>44501.0</v>
      </c>
      <c r="X457" s="26" t="s">
        <v>141</v>
      </c>
      <c r="Y457" s="26">
        <v>2025.0</v>
      </c>
      <c r="Z457" s="28">
        <v>-2.0</v>
      </c>
      <c r="AA457" s="26" t="s">
        <v>127</v>
      </c>
      <c r="AB457" s="30" t="s">
        <v>127</v>
      </c>
      <c r="AC457" s="31" t="s">
        <v>127</v>
      </c>
      <c r="AD457" s="31" t="s">
        <v>127</v>
      </c>
      <c r="AE457" s="31" t="s">
        <v>127</v>
      </c>
      <c r="AF457" s="31">
        <v>1130.0</v>
      </c>
      <c r="AG457" s="31">
        <v>1130.0</v>
      </c>
      <c r="AH457" s="30" t="s">
        <v>141</v>
      </c>
      <c r="AI457" s="31" t="s">
        <v>127</v>
      </c>
      <c r="AJ457" s="31" t="s">
        <v>141</v>
      </c>
      <c r="AK457" s="31" t="s">
        <v>141</v>
      </c>
      <c r="AL457" s="31" t="s">
        <v>141</v>
      </c>
      <c r="AM457" s="26" t="s">
        <v>127</v>
      </c>
      <c r="AN457" s="26" t="s">
        <v>127</v>
      </c>
      <c r="AO457" s="26" t="s">
        <v>127</v>
      </c>
      <c r="AP457" s="31" t="s">
        <v>141</v>
      </c>
      <c r="AQ457" s="26" t="s">
        <v>127</v>
      </c>
      <c r="AR457" s="26" t="s">
        <v>127</v>
      </c>
      <c r="AS457" s="26" t="s">
        <v>127</v>
      </c>
      <c r="AT457" s="26" t="s">
        <v>974</v>
      </c>
      <c r="AU457" s="26" t="s">
        <v>25</v>
      </c>
      <c r="AV457" s="26" t="s">
        <v>141</v>
      </c>
      <c r="AW457" s="28"/>
      <c r="AX457" s="28"/>
      <c r="AY457" s="28"/>
    </row>
    <row r="458" ht="15.75" customHeight="1">
      <c r="A458" s="26" t="s">
        <v>4739</v>
      </c>
      <c r="B458" s="26" t="s">
        <v>4740</v>
      </c>
      <c r="C458" s="28" t="s">
        <v>4724</v>
      </c>
      <c r="D458" s="28"/>
      <c r="E458" s="28"/>
      <c r="F458" s="26" t="s">
        <v>173</v>
      </c>
      <c r="G458" s="28" t="s">
        <v>4725</v>
      </c>
      <c r="H458" s="26" t="s">
        <v>4726</v>
      </c>
      <c r="I458" s="26" t="s">
        <v>4727</v>
      </c>
      <c r="J458" s="26" t="s">
        <v>4723</v>
      </c>
      <c r="K458" s="26">
        <v>4.298345075E9</v>
      </c>
      <c r="L458" s="28" t="s">
        <v>4728</v>
      </c>
      <c r="M458" s="28" t="s">
        <v>4729</v>
      </c>
      <c r="N458" s="28" t="s">
        <v>4609</v>
      </c>
      <c r="O458" s="41" t="s">
        <v>738</v>
      </c>
      <c r="P458" s="26" t="s">
        <v>599</v>
      </c>
      <c r="Q458" s="28" t="s">
        <v>4730</v>
      </c>
      <c r="R458" s="28" t="s">
        <v>4731</v>
      </c>
      <c r="S458" s="28" t="s">
        <v>156</v>
      </c>
      <c r="T458" s="28" t="s">
        <v>4732</v>
      </c>
      <c r="U458" s="28" t="s">
        <v>4733</v>
      </c>
      <c r="V458" s="26" t="s">
        <v>189</v>
      </c>
      <c r="W458" s="34">
        <v>43678.0</v>
      </c>
      <c r="X458" s="26" t="s">
        <v>141</v>
      </c>
      <c r="Y458" s="26" t="s">
        <v>141</v>
      </c>
      <c r="Z458" s="28" t="s">
        <v>141</v>
      </c>
      <c r="AA458" s="26" t="s">
        <v>127</v>
      </c>
      <c r="AB458" s="30">
        <v>1350.0</v>
      </c>
      <c r="AC458" s="31">
        <v>1350.0</v>
      </c>
      <c r="AD458" s="31" t="s">
        <v>127</v>
      </c>
      <c r="AE458" s="31" t="s">
        <v>127</v>
      </c>
      <c r="AF458" s="31" t="s">
        <v>127</v>
      </c>
      <c r="AG458" s="31" t="s">
        <v>127</v>
      </c>
      <c r="AH458" s="30" t="s">
        <v>127</v>
      </c>
      <c r="AI458" s="31" t="s">
        <v>127</v>
      </c>
      <c r="AJ458" s="31" t="s">
        <v>127</v>
      </c>
      <c r="AK458" s="31" t="s">
        <v>127</v>
      </c>
      <c r="AL458" s="31" t="s">
        <v>127</v>
      </c>
      <c r="AM458" s="26" t="s">
        <v>127</v>
      </c>
      <c r="AN458" s="26" t="s">
        <v>127</v>
      </c>
      <c r="AO458" s="26" t="s">
        <v>127</v>
      </c>
      <c r="AP458" s="31" t="s">
        <v>141</v>
      </c>
      <c r="AQ458" s="26" t="s">
        <v>127</v>
      </c>
      <c r="AR458" s="26" t="s">
        <v>127</v>
      </c>
      <c r="AS458" s="26" t="s">
        <v>127</v>
      </c>
      <c r="AT458" s="26" t="s">
        <v>824</v>
      </c>
      <c r="AU458" s="26" t="s">
        <v>27</v>
      </c>
      <c r="AV458" s="26" t="s">
        <v>1048</v>
      </c>
      <c r="AW458" s="28"/>
      <c r="AX458" s="28"/>
      <c r="AY458" s="28"/>
    </row>
    <row r="459" ht="15.75" customHeight="1">
      <c r="A459" s="26" t="s">
        <v>4741</v>
      </c>
      <c r="B459" s="26" t="s">
        <v>4742</v>
      </c>
      <c r="C459" s="28" t="s">
        <v>4724</v>
      </c>
      <c r="D459" s="28"/>
      <c r="E459" s="28"/>
      <c r="F459" s="26" t="s">
        <v>173</v>
      </c>
      <c r="G459" s="28" t="s">
        <v>4725</v>
      </c>
      <c r="H459" s="26" t="s">
        <v>4726</v>
      </c>
      <c r="I459" s="26" t="s">
        <v>4727</v>
      </c>
      <c r="J459" s="26" t="s">
        <v>4723</v>
      </c>
      <c r="K459" s="26">
        <v>4.298345075E9</v>
      </c>
      <c r="L459" s="28" t="s">
        <v>4728</v>
      </c>
      <c r="M459" s="28" t="s">
        <v>4729</v>
      </c>
      <c r="N459" s="28" t="s">
        <v>4609</v>
      </c>
      <c r="O459" s="41" t="s">
        <v>738</v>
      </c>
      <c r="P459" s="26" t="s">
        <v>599</v>
      </c>
      <c r="Q459" s="28" t="s">
        <v>4730</v>
      </c>
      <c r="R459" s="28" t="s">
        <v>4731</v>
      </c>
      <c r="S459" s="28" t="s">
        <v>156</v>
      </c>
      <c r="T459" s="28" t="s">
        <v>4732</v>
      </c>
      <c r="U459" s="28" t="s">
        <v>4733</v>
      </c>
      <c r="V459" s="26" t="s">
        <v>189</v>
      </c>
      <c r="W459" s="34">
        <v>44501.0</v>
      </c>
      <c r="X459" s="26" t="s">
        <v>141</v>
      </c>
      <c r="Y459" s="26">
        <v>2025.0</v>
      </c>
      <c r="Z459" s="28">
        <v>-2.0</v>
      </c>
      <c r="AA459" s="26" t="s">
        <v>127</v>
      </c>
      <c r="AB459" s="30" t="s">
        <v>127</v>
      </c>
      <c r="AC459" s="31" t="s">
        <v>127</v>
      </c>
      <c r="AD459" s="31" t="s">
        <v>127</v>
      </c>
      <c r="AE459" s="31" t="s">
        <v>127</v>
      </c>
      <c r="AF459" s="31">
        <v>325.0</v>
      </c>
      <c r="AG459" s="31" t="s">
        <v>127</v>
      </c>
      <c r="AH459" s="36"/>
      <c r="AI459" s="31" t="s">
        <v>127</v>
      </c>
      <c r="AJ459" s="31" t="s">
        <v>141</v>
      </c>
      <c r="AK459" s="31" t="s">
        <v>141</v>
      </c>
      <c r="AL459" s="31" t="s">
        <v>141</v>
      </c>
      <c r="AM459" s="26" t="s">
        <v>127</v>
      </c>
      <c r="AN459" s="26" t="s">
        <v>127</v>
      </c>
      <c r="AO459" s="26" t="s">
        <v>127</v>
      </c>
      <c r="AP459" s="31" t="s">
        <v>141</v>
      </c>
      <c r="AQ459" s="26" t="s">
        <v>127</v>
      </c>
      <c r="AR459" s="26" t="s">
        <v>127</v>
      </c>
      <c r="AS459" s="26" t="s">
        <v>127</v>
      </c>
      <c r="AT459" s="26" t="s">
        <v>1776</v>
      </c>
      <c r="AU459" s="26" t="s">
        <v>1777</v>
      </c>
      <c r="AV459" s="26" t="s">
        <v>4743</v>
      </c>
      <c r="AW459" s="28"/>
      <c r="AX459" s="28"/>
      <c r="AY459" s="28"/>
    </row>
    <row r="460" ht="15.75" customHeight="1">
      <c r="A460" s="26" t="s">
        <v>4744</v>
      </c>
      <c r="B460" s="26" t="s">
        <v>4740</v>
      </c>
      <c r="C460" s="28" t="s">
        <v>4724</v>
      </c>
      <c r="D460" s="28"/>
      <c r="E460" s="28"/>
      <c r="F460" s="26" t="s">
        <v>173</v>
      </c>
      <c r="G460" s="28" t="s">
        <v>4725</v>
      </c>
      <c r="H460" s="26" t="s">
        <v>4726</v>
      </c>
      <c r="I460" s="26" t="s">
        <v>4727</v>
      </c>
      <c r="J460" s="26" t="s">
        <v>4723</v>
      </c>
      <c r="K460" s="26">
        <v>4.298345075E9</v>
      </c>
      <c r="L460" s="28" t="s">
        <v>4728</v>
      </c>
      <c r="M460" s="28" t="s">
        <v>4729</v>
      </c>
      <c r="N460" s="28" t="s">
        <v>4609</v>
      </c>
      <c r="O460" s="41" t="s">
        <v>738</v>
      </c>
      <c r="P460" s="26" t="s">
        <v>599</v>
      </c>
      <c r="Q460" s="28" t="s">
        <v>4730</v>
      </c>
      <c r="R460" s="28" t="s">
        <v>4731</v>
      </c>
      <c r="S460" s="28" t="s">
        <v>156</v>
      </c>
      <c r="T460" s="28" t="s">
        <v>4732</v>
      </c>
      <c r="U460" s="28" t="s">
        <v>4733</v>
      </c>
      <c r="V460" s="26" t="s">
        <v>158</v>
      </c>
      <c r="W460" s="26" t="s">
        <v>141</v>
      </c>
      <c r="X460" s="26" t="s">
        <v>141</v>
      </c>
      <c r="Y460" s="26">
        <v>2022.0</v>
      </c>
      <c r="Z460" s="28">
        <v>1.0</v>
      </c>
      <c r="AA460" s="26" t="s">
        <v>127</v>
      </c>
      <c r="AB460" s="30">
        <v>1350.0</v>
      </c>
      <c r="AC460" s="31">
        <v>1350.0</v>
      </c>
      <c r="AD460" s="31" t="s">
        <v>127</v>
      </c>
      <c r="AE460" s="31" t="s">
        <v>127</v>
      </c>
      <c r="AF460" s="31" t="s">
        <v>127</v>
      </c>
      <c r="AG460" s="31" t="s">
        <v>127</v>
      </c>
      <c r="AH460" s="30" t="s">
        <v>127</v>
      </c>
      <c r="AI460" s="31" t="s">
        <v>127</v>
      </c>
      <c r="AJ460" s="31" t="s">
        <v>127</v>
      </c>
      <c r="AK460" s="31" t="s">
        <v>127</v>
      </c>
      <c r="AL460" s="31" t="s">
        <v>127</v>
      </c>
      <c r="AM460" s="26" t="s">
        <v>127</v>
      </c>
      <c r="AN460" s="26" t="s">
        <v>127</v>
      </c>
      <c r="AO460" s="26" t="s">
        <v>127</v>
      </c>
      <c r="AP460" s="31" t="s">
        <v>141</v>
      </c>
      <c r="AQ460" s="26" t="s">
        <v>127</v>
      </c>
      <c r="AR460" s="26" t="s">
        <v>127</v>
      </c>
      <c r="AS460" s="26" t="s">
        <v>127</v>
      </c>
      <c r="AT460" s="26" t="s">
        <v>824</v>
      </c>
      <c r="AU460" s="26" t="s">
        <v>27</v>
      </c>
      <c r="AV460" s="26" t="s">
        <v>1048</v>
      </c>
      <c r="AW460" s="28"/>
      <c r="AX460" s="28"/>
      <c r="AY460" s="28"/>
    </row>
    <row r="461" ht="15.75" customHeight="1">
      <c r="A461" s="26" t="s">
        <v>4745</v>
      </c>
      <c r="B461" s="26" t="s">
        <v>4746</v>
      </c>
      <c r="C461" s="28" t="s">
        <v>4747</v>
      </c>
      <c r="D461" s="28" t="s">
        <v>4748</v>
      </c>
      <c r="E461" s="28" t="s">
        <v>4749</v>
      </c>
      <c r="F461" s="26" t="s">
        <v>173</v>
      </c>
      <c r="G461" s="28" t="s">
        <v>4750</v>
      </c>
      <c r="H461" s="26" t="s">
        <v>4751</v>
      </c>
      <c r="I461" s="26" t="s">
        <v>4752</v>
      </c>
      <c r="J461" s="26" t="s">
        <v>4746</v>
      </c>
      <c r="K461" s="26">
        <v>4.29586495E9</v>
      </c>
      <c r="L461" s="28" t="s">
        <v>4753</v>
      </c>
      <c r="M461" s="28" t="s">
        <v>4729</v>
      </c>
      <c r="N461" s="28" t="s">
        <v>4609</v>
      </c>
      <c r="O461" s="41" t="s">
        <v>738</v>
      </c>
      <c r="P461" s="26" t="s">
        <v>599</v>
      </c>
      <c r="Q461" s="28" t="s">
        <v>4754</v>
      </c>
      <c r="R461" s="28" t="s">
        <v>4755</v>
      </c>
      <c r="S461" s="28" t="s">
        <v>156</v>
      </c>
      <c r="T461" s="28" t="s">
        <v>4756</v>
      </c>
      <c r="U461" s="28" t="s">
        <v>4757</v>
      </c>
      <c r="V461" s="28" t="s">
        <v>158</v>
      </c>
      <c r="W461" s="26" t="s">
        <v>141</v>
      </c>
      <c r="X461" s="26" t="s">
        <v>141</v>
      </c>
      <c r="Y461" s="28">
        <v>1937.0</v>
      </c>
      <c r="Z461" s="28">
        <v>86.0</v>
      </c>
      <c r="AA461" s="26" t="s">
        <v>127</v>
      </c>
      <c r="AB461" s="30">
        <v>1000.0</v>
      </c>
      <c r="AC461" s="31" t="s">
        <v>127</v>
      </c>
      <c r="AD461" s="31">
        <v>1000.0</v>
      </c>
      <c r="AE461" s="31" t="s">
        <v>127</v>
      </c>
      <c r="AF461" s="31" t="s">
        <v>141</v>
      </c>
      <c r="AG461" s="31" t="s">
        <v>141</v>
      </c>
      <c r="AH461" s="30" t="s">
        <v>127</v>
      </c>
      <c r="AI461" s="31" t="s">
        <v>127</v>
      </c>
      <c r="AJ461" s="31" t="s">
        <v>141</v>
      </c>
      <c r="AK461" s="31" t="s">
        <v>127</v>
      </c>
      <c r="AL461" s="31" t="s">
        <v>141</v>
      </c>
      <c r="AM461" s="26" t="s">
        <v>140</v>
      </c>
      <c r="AN461" s="28" t="s">
        <v>4758</v>
      </c>
      <c r="AO461" s="26" t="s">
        <v>4759</v>
      </c>
      <c r="AP461" s="31">
        <v>6473.0</v>
      </c>
      <c r="AQ461" s="26">
        <v>2020.0</v>
      </c>
      <c r="AR461" s="26" t="s">
        <v>127</v>
      </c>
      <c r="AS461" s="26" t="s">
        <v>127</v>
      </c>
      <c r="AT461" s="28" t="s">
        <v>142</v>
      </c>
      <c r="AU461" s="32" t="s">
        <v>31</v>
      </c>
      <c r="AV461" s="26" t="s">
        <v>4760</v>
      </c>
      <c r="AW461" s="28"/>
      <c r="AX461" s="28"/>
      <c r="AY461" s="28"/>
    </row>
    <row r="462" ht="15.75" customHeight="1">
      <c r="A462" s="26" t="s">
        <v>4761</v>
      </c>
      <c r="B462" s="26" t="s">
        <v>4762</v>
      </c>
      <c r="C462" s="26" t="s">
        <v>4763</v>
      </c>
      <c r="D462" s="26"/>
      <c r="E462" s="28"/>
      <c r="F462" s="26" t="s">
        <v>127</v>
      </c>
      <c r="G462" s="28"/>
      <c r="H462" s="26" t="s">
        <v>4764</v>
      </c>
      <c r="I462" s="26" t="s">
        <v>4765</v>
      </c>
      <c r="J462" s="26" t="s">
        <v>4762</v>
      </c>
      <c r="K462" s="26" t="s">
        <v>4766</v>
      </c>
      <c r="L462" s="26" t="s">
        <v>4767</v>
      </c>
      <c r="M462" s="26" t="s">
        <v>4729</v>
      </c>
      <c r="N462" s="26" t="s">
        <v>4609</v>
      </c>
      <c r="O462" s="41" t="s">
        <v>738</v>
      </c>
      <c r="P462" s="26" t="s">
        <v>599</v>
      </c>
      <c r="Q462" s="26" t="s">
        <v>4768</v>
      </c>
      <c r="R462" s="26" t="s">
        <v>4769</v>
      </c>
      <c r="S462" s="28" t="s">
        <v>156</v>
      </c>
      <c r="T462" s="26" t="s">
        <v>4770</v>
      </c>
      <c r="U462" s="29" t="s">
        <v>4771</v>
      </c>
      <c r="V462" s="26" t="s">
        <v>158</v>
      </c>
      <c r="W462" s="26" t="s">
        <v>141</v>
      </c>
      <c r="X462" s="26" t="s">
        <v>141</v>
      </c>
      <c r="Y462" s="26">
        <v>2003.0</v>
      </c>
      <c r="Z462" s="28">
        <v>20.0</v>
      </c>
      <c r="AA462" s="26" t="s">
        <v>127</v>
      </c>
      <c r="AB462" s="30" t="s">
        <v>127</v>
      </c>
      <c r="AC462" s="31" t="s">
        <v>127</v>
      </c>
      <c r="AD462" s="31" t="s">
        <v>127</v>
      </c>
      <c r="AE462" s="31" t="s">
        <v>127</v>
      </c>
      <c r="AF462" s="31">
        <v>800.0</v>
      </c>
      <c r="AG462" s="31">
        <v>800.0</v>
      </c>
      <c r="AH462" s="31" t="s">
        <v>141</v>
      </c>
      <c r="AI462" s="31" t="s">
        <v>127</v>
      </c>
      <c r="AJ462" s="31" t="s">
        <v>127</v>
      </c>
      <c r="AK462" s="31" t="s">
        <v>127</v>
      </c>
      <c r="AL462" s="31" t="s">
        <v>127</v>
      </c>
      <c r="AM462" s="26" t="s">
        <v>2284</v>
      </c>
      <c r="AN462" s="26" t="s">
        <v>4772</v>
      </c>
      <c r="AO462" s="26" t="s">
        <v>2114</v>
      </c>
      <c r="AP462" s="31">
        <v>646.0</v>
      </c>
      <c r="AQ462" s="26" t="s">
        <v>327</v>
      </c>
      <c r="AR462" s="26" t="s">
        <v>141</v>
      </c>
      <c r="AS462" s="26" t="s">
        <v>127</v>
      </c>
      <c r="AT462" s="26" t="s">
        <v>974</v>
      </c>
      <c r="AU462" s="26" t="s">
        <v>25</v>
      </c>
      <c r="AV462" s="26" t="s">
        <v>141</v>
      </c>
      <c r="AW462" s="28"/>
      <c r="AX462" s="28"/>
      <c r="AY462" s="28"/>
    </row>
    <row r="463" ht="15.75" customHeight="1">
      <c r="A463" s="26" t="s">
        <v>4773</v>
      </c>
      <c r="B463" s="26" t="s">
        <v>4774</v>
      </c>
      <c r="C463" s="28" t="s">
        <v>4775</v>
      </c>
      <c r="D463" s="35" t="s">
        <v>4776</v>
      </c>
      <c r="E463" s="35" t="s">
        <v>4777</v>
      </c>
      <c r="F463" s="26" t="s">
        <v>127</v>
      </c>
      <c r="G463" s="28"/>
      <c r="H463" s="26" t="s">
        <v>4778</v>
      </c>
      <c r="I463" s="26" t="s">
        <v>4779</v>
      </c>
      <c r="J463" s="26" t="s">
        <v>4774</v>
      </c>
      <c r="K463" s="26" t="s">
        <v>4780</v>
      </c>
      <c r="L463" s="28" t="s">
        <v>4781</v>
      </c>
      <c r="M463" s="32" t="s">
        <v>4782</v>
      </c>
      <c r="N463" s="32" t="s">
        <v>4609</v>
      </c>
      <c r="O463" s="41" t="s">
        <v>738</v>
      </c>
      <c r="P463" s="26" t="s">
        <v>599</v>
      </c>
      <c r="Q463" s="28" t="s">
        <v>4783</v>
      </c>
      <c r="R463" s="28" t="s">
        <v>4784</v>
      </c>
      <c r="S463" s="28" t="s">
        <v>156</v>
      </c>
      <c r="T463" s="32" t="s">
        <v>4785</v>
      </c>
      <c r="U463" s="32" t="s">
        <v>4786</v>
      </c>
      <c r="V463" s="26" t="s">
        <v>158</v>
      </c>
      <c r="W463" s="26" t="s">
        <v>141</v>
      </c>
      <c r="X463" s="26" t="s">
        <v>141</v>
      </c>
      <c r="Y463" s="26">
        <v>2021.0</v>
      </c>
      <c r="Z463" s="28">
        <v>2.0</v>
      </c>
      <c r="AA463" s="26" t="s">
        <v>127</v>
      </c>
      <c r="AB463" s="30">
        <v>2300.0</v>
      </c>
      <c r="AC463" s="30">
        <v>2300.0</v>
      </c>
      <c r="AD463" s="31" t="s">
        <v>127</v>
      </c>
      <c r="AE463" s="31" t="s">
        <v>127</v>
      </c>
      <c r="AF463" s="31">
        <v>2260.0</v>
      </c>
      <c r="AG463" s="30">
        <v>2260.0</v>
      </c>
      <c r="AH463" s="30" t="s">
        <v>141</v>
      </c>
      <c r="AI463" s="31" t="s">
        <v>127</v>
      </c>
      <c r="AJ463" s="31" t="s">
        <v>141</v>
      </c>
      <c r="AK463" s="31" t="s">
        <v>141</v>
      </c>
      <c r="AL463" s="31" t="s">
        <v>141</v>
      </c>
      <c r="AM463" s="26" t="s">
        <v>141</v>
      </c>
      <c r="AN463" s="26" t="s">
        <v>141</v>
      </c>
      <c r="AO463" s="26" t="s">
        <v>141</v>
      </c>
      <c r="AP463" s="31">
        <v>2000.0</v>
      </c>
      <c r="AQ463" s="26" t="s">
        <v>141</v>
      </c>
      <c r="AR463" s="26" t="s">
        <v>141</v>
      </c>
      <c r="AS463" s="26" t="s">
        <v>127</v>
      </c>
      <c r="AT463" s="26" t="s">
        <v>161</v>
      </c>
      <c r="AU463" s="26" t="s">
        <v>263</v>
      </c>
      <c r="AV463" s="26" t="s">
        <v>1096</v>
      </c>
      <c r="AW463" s="28"/>
      <c r="AX463" s="28"/>
      <c r="AY463" s="28"/>
    </row>
    <row r="464" ht="15.75" customHeight="1">
      <c r="A464" s="26" t="s">
        <v>4787</v>
      </c>
      <c r="B464" s="26" t="s">
        <v>4788</v>
      </c>
      <c r="C464" s="26" t="s">
        <v>4789</v>
      </c>
      <c r="D464" s="26" t="s">
        <v>4790</v>
      </c>
      <c r="E464" s="28" t="s">
        <v>4791</v>
      </c>
      <c r="F464" s="26" t="s">
        <v>127</v>
      </c>
      <c r="G464" s="28"/>
      <c r="H464" s="26" t="s">
        <v>4792</v>
      </c>
      <c r="I464" s="26" t="s">
        <v>4793</v>
      </c>
      <c r="J464" s="26" t="s">
        <v>4788</v>
      </c>
      <c r="K464" s="37" t="s">
        <v>4794</v>
      </c>
      <c r="L464" s="26" t="s">
        <v>4795</v>
      </c>
      <c r="M464" s="26" t="s">
        <v>4782</v>
      </c>
      <c r="N464" s="26" t="s">
        <v>4609</v>
      </c>
      <c r="O464" s="26" t="s">
        <v>738</v>
      </c>
      <c r="P464" s="26" t="s">
        <v>599</v>
      </c>
      <c r="Q464" s="26" t="s">
        <v>4796</v>
      </c>
      <c r="R464" s="26" t="s">
        <v>4797</v>
      </c>
      <c r="S464" s="26" t="s">
        <v>156</v>
      </c>
      <c r="T464" s="29"/>
      <c r="U464" s="29" t="s">
        <v>4798</v>
      </c>
      <c r="V464" s="26" t="s">
        <v>158</v>
      </c>
      <c r="W464" s="26" t="s">
        <v>141</v>
      </c>
      <c r="X464" s="26" t="s">
        <v>141</v>
      </c>
      <c r="Y464" s="26">
        <v>2008.0</v>
      </c>
      <c r="Z464" s="28">
        <v>15.0</v>
      </c>
      <c r="AA464" s="26" t="s">
        <v>127</v>
      </c>
      <c r="AB464" s="30">
        <v>500.0</v>
      </c>
      <c r="AC464" s="31" t="s">
        <v>127</v>
      </c>
      <c r="AD464" s="31">
        <v>500.0</v>
      </c>
      <c r="AE464" s="40" t="s">
        <v>127</v>
      </c>
      <c r="AF464" s="31" t="s">
        <v>127</v>
      </c>
      <c r="AG464" s="31" t="s">
        <v>127</v>
      </c>
      <c r="AH464" s="31" t="s">
        <v>127</v>
      </c>
      <c r="AI464" s="40" t="s">
        <v>127</v>
      </c>
      <c r="AJ464" s="31" t="s">
        <v>127</v>
      </c>
      <c r="AK464" s="31" t="s">
        <v>127</v>
      </c>
      <c r="AL464" s="31" t="s">
        <v>127</v>
      </c>
      <c r="AM464" s="26" t="s">
        <v>140</v>
      </c>
      <c r="AN464" s="26" t="s">
        <v>141</v>
      </c>
      <c r="AO464" s="26" t="s">
        <v>141</v>
      </c>
      <c r="AP464" s="31">
        <v>600.0</v>
      </c>
      <c r="AQ464" s="26" t="s">
        <v>141</v>
      </c>
      <c r="AR464" s="26" t="s">
        <v>141</v>
      </c>
      <c r="AS464" s="26" t="s">
        <v>127</v>
      </c>
      <c r="AT464" s="26" t="s">
        <v>142</v>
      </c>
      <c r="AU464" s="26" t="s">
        <v>31</v>
      </c>
      <c r="AV464" s="31" t="s">
        <v>772</v>
      </c>
      <c r="AW464" s="28"/>
      <c r="AX464" s="28"/>
      <c r="AY464" s="28"/>
    </row>
    <row r="465" ht="15.75" customHeight="1">
      <c r="A465" s="26" t="s">
        <v>4799</v>
      </c>
      <c r="B465" s="26" t="s">
        <v>4800</v>
      </c>
      <c r="C465" s="28" t="s">
        <v>4801</v>
      </c>
      <c r="D465" s="28" t="s">
        <v>4802</v>
      </c>
      <c r="E465" s="28" t="s">
        <v>4803</v>
      </c>
      <c r="F465" s="26" t="s">
        <v>173</v>
      </c>
      <c r="G465" s="28" t="s">
        <v>4604</v>
      </c>
      <c r="H465" s="26" t="s">
        <v>4605</v>
      </c>
      <c r="I465" s="26" t="s">
        <v>4606</v>
      </c>
      <c r="J465" s="26" t="s">
        <v>4600</v>
      </c>
      <c r="K465" s="26">
        <v>4.295864275E9</v>
      </c>
      <c r="L465" s="28" t="s">
        <v>4804</v>
      </c>
      <c r="M465" s="28" t="s">
        <v>4805</v>
      </c>
      <c r="N465" s="28" t="s">
        <v>4609</v>
      </c>
      <c r="O465" s="41" t="s">
        <v>738</v>
      </c>
      <c r="P465" s="26" t="s">
        <v>599</v>
      </c>
      <c r="Q465" s="28" t="s">
        <v>4806</v>
      </c>
      <c r="R465" s="28" t="s">
        <v>4807</v>
      </c>
      <c r="S465" s="28" t="s">
        <v>156</v>
      </c>
      <c r="T465" s="28" t="s">
        <v>4808</v>
      </c>
      <c r="U465" s="28" t="s">
        <v>4809</v>
      </c>
      <c r="V465" s="28" t="s">
        <v>158</v>
      </c>
      <c r="W465" s="26" t="s">
        <v>141</v>
      </c>
      <c r="X465" s="26" t="s">
        <v>141</v>
      </c>
      <c r="Y465" s="28">
        <v>2006.0</v>
      </c>
      <c r="Z465" s="28">
        <v>17.0</v>
      </c>
      <c r="AA465" s="26" t="s">
        <v>127</v>
      </c>
      <c r="AB465" s="30">
        <v>6500.0</v>
      </c>
      <c r="AC465" s="31">
        <v>6500.0</v>
      </c>
      <c r="AD465" s="31" t="s">
        <v>127</v>
      </c>
      <c r="AE465" s="31" t="s">
        <v>127</v>
      </c>
      <c r="AF465" s="31">
        <v>5900.0</v>
      </c>
      <c r="AG465" s="30">
        <v>5900.0</v>
      </c>
      <c r="AH465" s="30" t="s">
        <v>127</v>
      </c>
      <c r="AI465" s="31" t="s">
        <v>127</v>
      </c>
      <c r="AJ465" s="31" t="s">
        <v>141</v>
      </c>
      <c r="AK465" s="31" t="s">
        <v>141</v>
      </c>
      <c r="AL465" s="31" t="s">
        <v>141</v>
      </c>
      <c r="AM465" s="26" t="s">
        <v>140</v>
      </c>
      <c r="AN465" s="28" t="s">
        <v>4810</v>
      </c>
      <c r="AO465" s="26" t="s">
        <v>141</v>
      </c>
      <c r="AP465" s="31">
        <v>3880.0</v>
      </c>
      <c r="AQ465" s="26">
        <v>2018.0</v>
      </c>
      <c r="AR465" s="26" t="s">
        <v>127</v>
      </c>
      <c r="AS465" s="26" t="s">
        <v>127</v>
      </c>
      <c r="AT465" s="26" t="s">
        <v>161</v>
      </c>
      <c r="AU465" s="32" t="s">
        <v>263</v>
      </c>
      <c r="AV465" s="26" t="s">
        <v>4811</v>
      </c>
      <c r="AW465" s="28"/>
      <c r="AX465" s="28"/>
      <c r="AY465" s="28"/>
    </row>
    <row r="466" ht="15.75" customHeight="1">
      <c r="A466" s="26" t="s">
        <v>4812</v>
      </c>
      <c r="B466" s="26" t="s">
        <v>4813</v>
      </c>
      <c r="C466" s="28" t="s">
        <v>4814</v>
      </c>
      <c r="D466" s="28"/>
      <c r="E466" s="28" t="s">
        <v>4815</v>
      </c>
      <c r="F466" s="26" t="s">
        <v>127</v>
      </c>
      <c r="G466" s="28"/>
      <c r="H466" s="26" t="s">
        <v>4816</v>
      </c>
      <c r="I466" s="26" t="s">
        <v>4817</v>
      </c>
      <c r="J466" s="26" t="s">
        <v>4813</v>
      </c>
      <c r="K466" s="26">
        <v>5.00002414E9</v>
      </c>
      <c r="L466" s="28" t="s">
        <v>4818</v>
      </c>
      <c r="M466" s="28" t="s">
        <v>4805</v>
      </c>
      <c r="N466" s="28" t="s">
        <v>4609</v>
      </c>
      <c r="O466" s="41" t="s">
        <v>738</v>
      </c>
      <c r="P466" s="26" t="s">
        <v>599</v>
      </c>
      <c r="Q466" s="26" t="s">
        <v>4819</v>
      </c>
      <c r="R466" s="28" t="s">
        <v>4820</v>
      </c>
      <c r="S466" s="28" t="s">
        <v>156</v>
      </c>
      <c r="T466" s="26" t="s">
        <v>4821</v>
      </c>
      <c r="U466" s="26" t="s">
        <v>4822</v>
      </c>
      <c r="V466" s="28" t="s">
        <v>158</v>
      </c>
      <c r="W466" s="26" t="s">
        <v>141</v>
      </c>
      <c r="X466" s="26" t="s">
        <v>141</v>
      </c>
      <c r="Y466" s="28">
        <v>1972.0</v>
      </c>
      <c r="Z466" s="28">
        <v>51.0</v>
      </c>
      <c r="AA466" s="26" t="s">
        <v>127</v>
      </c>
      <c r="AB466" s="30">
        <v>8000.0</v>
      </c>
      <c r="AC466" s="30">
        <v>8000.0</v>
      </c>
      <c r="AD466" s="31" t="s">
        <v>127</v>
      </c>
      <c r="AE466" s="31" t="s">
        <v>127</v>
      </c>
      <c r="AF466" s="31">
        <v>6200.0</v>
      </c>
      <c r="AG466" s="31">
        <v>6200.0</v>
      </c>
      <c r="AH466" s="30" t="s">
        <v>127</v>
      </c>
      <c r="AI466" s="31" t="s">
        <v>127</v>
      </c>
      <c r="AJ466" s="31" t="s">
        <v>141</v>
      </c>
      <c r="AK466" s="31" t="s">
        <v>141</v>
      </c>
      <c r="AL466" s="31" t="s">
        <v>141</v>
      </c>
      <c r="AM466" s="26" t="s">
        <v>140</v>
      </c>
      <c r="AN466" s="28" t="s">
        <v>4823</v>
      </c>
      <c r="AO466" s="26" t="s">
        <v>1145</v>
      </c>
      <c r="AP466" s="31">
        <v>489.0</v>
      </c>
      <c r="AQ466" s="26" t="s">
        <v>127</v>
      </c>
      <c r="AR466" s="26" t="s">
        <v>127</v>
      </c>
      <c r="AS466" s="26" t="s">
        <v>127</v>
      </c>
      <c r="AT466" s="26" t="s">
        <v>161</v>
      </c>
      <c r="AU466" s="32" t="s">
        <v>263</v>
      </c>
      <c r="AV466" s="26" t="s">
        <v>1833</v>
      </c>
      <c r="AW466" s="28"/>
      <c r="AX466" s="28"/>
      <c r="AY466" s="28"/>
    </row>
    <row r="467" ht="15.75" customHeight="1">
      <c r="A467" s="26" t="s">
        <v>4824</v>
      </c>
      <c r="B467" s="26" t="s">
        <v>4825</v>
      </c>
      <c r="C467" s="28" t="s">
        <v>4826</v>
      </c>
      <c r="D467" s="28" t="s">
        <v>4827</v>
      </c>
      <c r="E467" s="28" t="s">
        <v>4828</v>
      </c>
      <c r="F467" s="26" t="s">
        <v>173</v>
      </c>
      <c r="G467" s="28" t="s">
        <v>4829</v>
      </c>
      <c r="H467" s="26" t="s">
        <v>4830</v>
      </c>
      <c r="I467" s="26" t="s">
        <v>4831</v>
      </c>
      <c r="J467" s="26" t="s">
        <v>4825</v>
      </c>
      <c r="K467" s="26" t="s">
        <v>4832</v>
      </c>
      <c r="L467" s="28" t="s">
        <v>4833</v>
      </c>
      <c r="M467" s="28" t="s">
        <v>4805</v>
      </c>
      <c r="N467" s="28" t="s">
        <v>4609</v>
      </c>
      <c r="O467" s="41" t="s">
        <v>738</v>
      </c>
      <c r="P467" s="26" t="s">
        <v>599</v>
      </c>
      <c r="Q467" s="28" t="s">
        <v>4834</v>
      </c>
      <c r="R467" s="28" t="s">
        <v>4835</v>
      </c>
      <c r="S467" s="28" t="s">
        <v>156</v>
      </c>
      <c r="T467" s="28" t="s">
        <v>4836</v>
      </c>
      <c r="U467" s="28" t="s">
        <v>4837</v>
      </c>
      <c r="V467" s="28" t="s">
        <v>158</v>
      </c>
      <c r="W467" s="26" t="s">
        <v>141</v>
      </c>
      <c r="X467" s="26" t="s">
        <v>141</v>
      </c>
      <c r="Y467" s="28">
        <v>2010.0</v>
      </c>
      <c r="Z467" s="28">
        <v>13.0</v>
      </c>
      <c r="AA467" s="26" t="s">
        <v>127</v>
      </c>
      <c r="AB467" s="30">
        <v>2800.0</v>
      </c>
      <c r="AC467" s="31">
        <v>2800.0</v>
      </c>
      <c r="AD467" s="31" t="s">
        <v>127</v>
      </c>
      <c r="AE467" s="31" t="s">
        <v>127</v>
      </c>
      <c r="AF467" s="31">
        <v>2400.0</v>
      </c>
      <c r="AG467" s="31">
        <v>2400.0</v>
      </c>
      <c r="AH467" s="30" t="s">
        <v>127</v>
      </c>
      <c r="AI467" s="31" t="s">
        <v>127</v>
      </c>
      <c r="AJ467" s="31" t="s">
        <v>141</v>
      </c>
      <c r="AK467" s="31" t="s">
        <v>141</v>
      </c>
      <c r="AL467" s="31" t="s">
        <v>141</v>
      </c>
      <c r="AM467" s="26" t="s">
        <v>159</v>
      </c>
      <c r="AN467" s="28" t="s">
        <v>4838</v>
      </c>
      <c r="AO467" s="26" t="s">
        <v>141</v>
      </c>
      <c r="AP467" s="31">
        <v>3174.0</v>
      </c>
      <c r="AQ467" s="26" t="s">
        <v>141</v>
      </c>
      <c r="AR467" s="26" t="s">
        <v>141</v>
      </c>
      <c r="AS467" s="26" t="s">
        <v>127</v>
      </c>
      <c r="AT467" s="26" t="s">
        <v>161</v>
      </c>
      <c r="AU467" s="32" t="s">
        <v>263</v>
      </c>
      <c r="AV467" s="26" t="s">
        <v>1305</v>
      </c>
      <c r="AW467" s="28"/>
      <c r="AX467" s="28"/>
      <c r="AY467" s="28"/>
    </row>
    <row r="468" ht="15.75" customHeight="1">
      <c r="A468" s="26" t="s">
        <v>4839</v>
      </c>
      <c r="B468" s="26" t="s">
        <v>4840</v>
      </c>
      <c r="C468" s="26" t="s">
        <v>4841</v>
      </c>
      <c r="D468" s="28"/>
      <c r="E468" s="28"/>
      <c r="F468" s="26" t="s">
        <v>127</v>
      </c>
      <c r="G468" s="28"/>
      <c r="H468" s="26" t="s">
        <v>1119</v>
      </c>
      <c r="I468" s="26" t="s">
        <v>1120</v>
      </c>
      <c r="J468" s="26" t="s">
        <v>4840</v>
      </c>
      <c r="K468" s="26" t="s">
        <v>4842</v>
      </c>
      <c r="L468" s="26" t="s">
        <v>4843</v>
      </c>
      <c r="M468" s="26" t="s">
        <v>4844</v>
      </c>
      <c r="N468" s="26" t="s">
        <v>4845</v>
      </c>
      <c r="O468" s="41" t="s">
        <v>738</v>
      </c>
      <c r="P468" s="26" t="s">
        <v>599</v>
      </c>
      <c r="Q468" s="26" t="s">
        <v>4846</v>
      </c>
      <c r="R468" s="26" t="s">
        <v>4847</v>
      </c>
      <c r="S468" s="28" t="s">
        <v>156</v>
      </c>
      <c r="T468" s="26" t="s">
        <v>4848</v>
      </c>
      <c r="U468" s="26" t="s">
        <v>4849</v>
      </c>
      <c r="V468" s="26" t="s">
        <v>189</v>
      </c>
      <c r="W468" s="34">
        <v>43709.0</v>
      </c>
      <c r="X468" s="26" t="s">
        <v>141</v>
      </c>
      <c r="Y468" s="26" t="s">
        <v>141</v>
      </c>
      <c r="Z468" s="28" t="s">
        <v>141</v>
      </c>
      <c r="AA468" s="26" t="s">
        <v>127</v>
      </c>
      <c r="AB468" s="30">
        <v>1500.0</v>
      </c>
      <c r="AC468" s="31">
        <v>1500.0</v>
      </c>
      <c r="AD468" s="31" t="s">
        <v>127</v>
      </c>
      <c r="AE468" s="31" t="s">
        <v>127</v>
      </c>
      <c r="AF468" s="31">
        <v>1370.0</v>
      </c>
      <c r="AG468" s="31">
        <v>1370.0</v>
      </c>
      <c r="AH468" s="31" t="s">
        <v>127</v>
      </c>
      <c r="AI468" s="31" t="s">
        <v>127</v>
      </c>
      <c r="AJ468" s="31" t="s">
        <v>127</v>
      </c>
      <c r="AK468" s="31" t="s">
        <v>127</v>
      </c>
      <c r="AL468" s="31" t="s">
        <v>127</v>
      </c>
      <c r="AM468" s="26" t="s">
        <v>141</v>
      </c>
      <c r="AN468" s="26" t="s">
        <v>141</v>
      </c>
      <c r="AO468" s="26" t="s">
        <v>141</v>
      </c>
      <c r="AP468" s="31">
        <v>588.0</v>
      </c>
      <c r="AQ468" s="26" t="s">
        <v>127</v>
      </c>
      <c r="AR468" s="26" t="s">
        <v>127</v>
      </c>
      <c r="AS468" s="26" t="s">
        <v>127</v>
      </c>
      <c r="AT468" s="26" t="s">
        <v>161</v>
      </c>
      <c r="AU468" s="32" t="s">
        <v>263</v>
      </c>
      <c r="AV468" s="31" t="s">
        <v>4850</v>
      </c>
      <c r="AW468" s="28"/>
      <c r="AX468" s="28"/>
      <c r="AY468" s="28"/>
    </row>
    <row r="469" ht="15.75" customHeight="1">
      <c r="A469" s="32" t="s">
        <v>4851</v>
      </c>
      <c r="B469" s="32" t="s">
        <v>4852</v>
      </c>
      <c r="C469" s="32" t="s">
        <v>4853</v>
      </c>
      <c r="D469" s="32" t="s">
        <v>4854</v>
      </c>
      <c r="E469" s="32" t="s">
        <v>4855</v>
      </c>
      <c r="F469" s="32" t="s">
        <v>127</v>
      </c>
      <c r="G469" s="55"/>
      <c r="H469" s="32" t="s">
        <v>4856</v>
      </c>
      <c r="I469" s="32" t="s">
        <v>4857</v>
      </c>
      <c r="J469" s="32" t="s">
        <v>4852</v>
      </c>
      <c r="K469" s="37" t="s">
        <v>4858</v>
      </c>
      <c r="L469" s="52" t="s">
        <v>4859</v>
      </c>
      <c r="M469" s="32" t="s">
        <v>4844</v>
      </c>
      <c r="N469" s="32" t="s">
        <v>4845</v>
      </c>
      <c r="O469" s="32" t="s">
        <v>738</v>
      </c>
      <c r="P469" s="26" t="s">
        <v>599</v>
      </c>
      <c r="Q469" s="32" t="s">
        <v>4860</v>
      </c>
      <c r="R469" s="32" t="s">
        <v>4861</v>
      </c>
      <c r="S469" s="32" t="s">
        <v>156</v>
      </c>
      <c r="T469" s="52"/>
      <c r="U469" s="52" t="s">
        <v>4862</v>
      </c>
      <c r="V469" s="32" t="s">
        <v>158</v>
      </c>
      <c r="W469" s="26" t="s">
        <v>141</v>
      </c>
      <c r="X469" s="26" t="s">
        <v>141</v>
      </c>
      <c r="Y469" s="32">
        <v>2012.0</v>
      </c>
      <c r="Z469" s="28">
        <v>11.0</v>
      </c>
      <c r="AA469" s="32" t="s">
        <v>127</v>
      </c>
      <c r="AB469" s="30">
        <v>3500.0</v>
      </c>
      <c r="AC469" s="30">
        <v>3500.0</v>
      </c>
      <c r="AD469" s="30" t="s">
        <v>127</v>
      </c>
      <c r="AE469" s="36" t="s">
        <v>127</v>
      </c>
      <c r="AF469" s="30">
        <v>3500.0</v>
      </c>
      <c r="AG469" s="30">
        <v>3500.0</v>
      </c>
      <c r="AH469" s="30" t="s">
        <v>127</v>
      </c>
      <c r="AI469" s="36" t="s">
        <v>127</v>
      </c>
      <c r="AJ469" s="30">
        <v>6000.0</v>
      </c>
      <c r="AK469" s="30">
        <v>1300.0</v>
      </c>
      <c r="AL469" s="30" t="s">
        <v>127</v>
      </c>
      <c r="AM469" s="32" t="s">
        <v>140</v>
      </c>
      <c r="AN469" s="32" t="s">
        <v>141</v>
      </c>
      <c r="AO469" s="26" t="s">
        <v>246</v>
      </c>
      <c r="AP469" s="30">
        <v>1584.0</v>
      </c>
      <c r="AQ469" s="32" t="s">
        <v>141</v>
      </c>
      <c r="AR469" s="32" t="s">
        <v>141</v>
      </c>
      <c r="AS469" s="32" t="s">
        <v>127</v>
      </c>
      <c r="AT469" s="32" t="s">
        <v>161</v>
      </c>
      <c r="AU469" s="32" t="s">
        <v>263</v>
      </c>
      <c r="AV469" s="30" t="s">
        <v>1305</v>
      </c>
      <c r="AW469" s="55"/>
      <c r="AX469" s="55"/>
      <c r="AY469" s="55"/>
    </row>
    <row r="470" ht="15.75" customHeight="1">
      <c r="A470" s="26" t="s">
        <v>4863</v>
      </c>
      <c r="B470" s="26" t="s">
        <v>4864</v>
      </c>
      <c r="C470" s="28" t="s">
        <v>4865</v>
      </c>
      <c r="D470" s="28"/>
      <c r="E470" s="28"/>
      <c r="F470" s="26" t="s">
        <v>127</v>
      </c>
      <c r="G470" s="28"/>
      <c r="H470" s="26" t="s">
        <v>4866</v>
      </c>
      <c r="I470" s="26" t="s">
        <v>4867</v>
      </c>
      <c r="J470" s="26" t="s">
        <v>4864</v>
      </c>
      <c r="K470" s="26">
        <v>5.08211758E9</v>
      </c>
      <c r="L470" s="28" t="s">
        <v>4868</v>
      </c>
      <c r="M470" s="28" t="s">
        <v>4869</v>
      </c>
      <c r="N470" s="28" t="s">
        <v>4845</v>
      </c>
      <c r="O470" s="41" t="s">
        <v>738</v>
      </c>
      <c r="P470" s="26" t="s">
        <v>599</v>
      </c>
      <c r="Q470" s="28" t="s">
        <v>4870</v>
      </c>
      <c r="R470" s="28" t="s">
        <v>4871</v>
      </c>
      <c r="S470" s="28" t="s">
        <v>156</v>
      </c>
      <c r="T470" s="28" t="s">
        <v>4872</v>
      </c>
      <c r="U470" s="28" t="s">
        <v>4873</v>
      </c>
      <c r="V470" s="28" t="s">
        <v>158</v>
      </c>
      <c r="W470" s="26" t="s">
        <v>141</v>
      </c>
      <c r="X470" s="26" t="s">
        <v>141</v>
      </c>
      <c r="Y470" s="28">
        <v>1958.0</v>
      </c>
      <c r="Z470" s="28">
        <v>65.0</v>
      </c>
      <c r="AA470" s="26" t="s">
        <v>127</v>
      </c>
      <c r="AB470" s="30">
        <v>1800.0</v>
      </c>
      <c r="AC470" s="30">
        <v>1800.0</v>
      </c>
      <c r="AD470" s="31" t="s">
        <v>127</v>
      </c>
      <c r="AE470" s="31" t="s">
        <v>127</v>
      </c>
      <c r="AF470" s="31">
        <v>2341.22</v>
      </c>
      <c r="AG470" s="31">
        <f>(0.954*1350-227)+(0.954*1580-227)</f>
        <v>2341.22</v>
      </c>
      <c r="AH470" s="30" t="s">
        <v>141</v>
      </c>
      <c r="AI470" s="31" t="s">
        <v>127</v>
      </c>
      <c r="AJ470" s="31" t="s">
        <v>141</v>
      </c>
      <c r="AK470" s="31" t="s">
        <v>141</v>
      </c>
      <c r="AL470" s="31" t="s">
        <v>141</v>
      </c>
      <c r="AM470" s="26" t="s">
        <v>140</v>
      </c>
      <c r="AN470" s="28" t="s">
        <v>4874</v>
      </c>
      <c r="AO470" s="26" t="s">
        <v>141</v>
      </c>
      <c r="AP470" s="31">
        <v>994.0</v>
      </c>
      <c r="AQ470" s="26" t="s">
        <v>861</v>
      </c>
      <c r="AR470" s="26" t="s">
        <v>327</v>
      </c>
      <c r="AS470" s="26" t="s">
        <v>127</v>
      </c>
      <c r="AT470" s="26" t="s">
        <v>161</v>
      </c>
      <c r="AU470" s="32" t="s">
        <v>263</v>
      </c>
      <c r="AV470" s="26" t="s">
        <v>4875</v>
      </c>
      <c r="AW470" s="28"/>
      <c r="AX470" s="28"/>
      <c r="AY470" s="28"/>
    </row>
    <row r="471" ht="15.75" customHeight="1">
      <c r="A471" s="26" t="s">
        <v>4876</v>
      </c>
      <c r="B471" s="26" t="s">
        <v>4877</v>
      </c>
      <c r="C471" s="28" t="s">
        <v>4878</v>
      </c>
      <c r="D471" s="28"/>
      <c r="E471" s="28"/>
      <c r="F471" s="26" t="s">
        <v>173</v>
      </c>
      <c r="G471" s="28" t="s">
        <v>4879</v>
      </c>
      <c r="H471" s="26" t="s">
        <v>4880</v>
      </c>
      <c r="I471" s="26" t="s">
        <v>4881</v>
      </c>
      <c r="J471" s="26" t="s">
        <v>4877</v>
      </c>
      <c r="K471" s="26">
        <v>4.295865409E9</v>
      </c>
      <c r="L471" s="28" t="s">
        <v>4882</v>
      </c>
      <c r="M471" s="28" t="s">
        <v>4883</v>
      </c>
      <c r="N471" s="28" t="s">
        <v>4884</v>
      </c>
      <c r="O471" s="41" t="s">
        <v>738</v>
      </c>
      <c r="P471" s="26" t="s">
        <v>599</v>
      </c>
      <c r="Q471" s="28" t="s">
        <v>4885</v>
      </c>
      <c r="R471" s="28" t="s">
        <v>4886</v>
      </c>
      <c r="S471" s="28" t="s">
        <v>156</v>
      </c>
      <c r="T471" s="28" t="s">
        <v>4887</v>
      </c>
      <c r="U471" s="28" t="s">
        <v>4888</v>
      </c>
      <c r="V471" s="28" t="s">
        <v>158</v>
      </c>
      <c r="W471" s="26" t="s">
        <v>141</v>
      </c>
      <c r="X471" s="26" t="s">
        <v>141</v>
      </c>
      <c r="Y471" s="28">
        <v>1964.0</v>
      </c>
      <c r="Z471" s="28">
        <v>59.0</v>
      </c>
      <c r="AA471" s="26" t="s">
        <v>127</v>
      </c>
      <c r="AB471" s="31">
        <v>2000.0</v>
      </c>
      <c r="AC471" s="31" t="s">
        <v>468</v>
      </c>
      <c r="AD471" s="31" t="s">
        <v>468</v>
      </c>
      <c r="AE471" s="31" t="s">
        <v>127</v>
      </c>
      <c r="AF471" s="31">
        <v>1000.0</v>
      </c>
      <c r="AG471" s="31">
        <v>1000.0</v>
      </c>
      <c r="AH471" s="30" t="s">
        <v>141</v>
      </c>
      <c r="AI471" s="31" t="s">
        <v>127</v>
      </c>
      <c r="AJ471" s="31" t="s">
        <v>141</v>
      </c>
      <c r="AK471" s="30">
        <v>800.0</v>
      </c>
      <c r="AL471" s="31" t="s">
        <v>141</v>
      </c>
      <c r="AM471" s="26" t="s">
        <v>140</v>
      </c>
      <c r="AN471" s="28" t="s">
        <v>4889</v>
      </c>
      <c r="AO471" s="26" t="s">
        <v>1966</v>
      </c>
      <c r="AP471" s="31">
        <v>3643.0</v>
      </c>
      <c r="AQ471" s="26" t="s">
        <v>327</v>
      </c>
      <c r="AR471" s="26" t="s">
        <v>327</v>
      </c>
      <c r="AS471" s="26" t="s">
        <v>127</v>
      </c>
      <c r="AT471" s="26" t="s">
        <v>161</v>
      </c>
      <c r="AU471" s="32" t="s">
        <v>817</v>
      </c>
      <c r="AV471" s="26" t="s">
        <v>4890</v>
      </c>
      <c r="AW471" s="28"/>
      <c r="AX471" s="28"/>
      <c r="AY471" s="28"/>
    </row>
    <row r="472" ht="15.75" customHeight="1">
      <c r="A472" s="26" t="s">
        <v>4891</v>
      </c>
      <c r="B472" s="26" t="s">
        <v>4892</v>
      </c>
      <c r="C472" s="26" t="s">
        <v>4893</v>
      </c>
      <c r="D472" s="28"/>
      <c r="E472" s="28"/>
      <c r="F472" s="26" t="s">
        <v>148</v>
      </c>
      <c r="G472" s="28" t="s">
        <v>4894</v>
      </c>
      <c r="H472" s="26" t="s">
        <v>4895</v>
      </c>
      <c r="I472" s="26" t="s">
        <v>4896</v>
      </c>
      <c r="J472" s="26" t="s">
        <v>4892</v>
      </c>
      <c r="K472" s="26">
        <v>5.000225856E9</v>
      </c>
      <c r="L472" s="26" t="s">
        <v>4897</v>
      </c>
      <c r="M472" s="28" t="s">
        <v>4898</v>
      </c>
      <c r="N472" s="28" t="s">
        <v>4899</v>
      </c>
      <c r="O472" s="41" t="s">
        <v>738</v>
      </c>
      <c r="P472" s="26" t="s">
        <v>599</v>
      </c>
      <c r="Q472" s="26" t="s">
        <v>4900</v>
      </c>
      <c r="R472" s="28" t="s">
        <v>4901</v>
      </c>
      <c r="S472" s="28" t="s">
        <v>156</v>
      </c>
      <c r="T472" s="26" t="s">
        <v>4902</v>
      </c>
      <c r="U472" s="26" t="s">
        <v>4903</v>
      </c>
      <c r="V472" s="28" t="s">
        <v>158</v>
      </c>
      <c r="W472" s="26" t="s">
        <v>141</v>
      </c>
      <c r="X472" s="26" t="s">
        <v>141</v>
      </c>
      <c r="Y472" s="26">
        <v>2007.0</v>
      </c>
      <c r="Z472" s="28">
        <v>16.0</v>
      </c>
      <c r="AA472" s="26" t="s">
        <v>127</v>
      </c>
      <c r="AB472" s="30">
        <v>7100.0</v>
      </c>
      <c r="AC472" s="31">
        <v>7100.0</v>
      </c>
      <c r="AD472" s="31" t="s">
        <v>127</v>
      </c>
      <c r="AE472" s="31" t="s">
        <v>127</v>
      </c>
      <c r="AF472" s="31">
        <v>7150.0</v>
      </c>
      <c r="AG472" s="31">
        <v>7150.0</v>
      </c>
      <c r="AH472" s="30" t="s">
        <v>127</v>
      </c>
      <c r="AI472" s="31" t="s">
        <v>127</v>
      </c>
      <c r="AJ472" s="31" t="s">
        <v>141</v>
      </c>
      <c r="AK472" s="31" t="s">
        <v>141</v>
      </c>
      <c r="AL472" s="31" t="s">
        <v>141</v>
      </c>
      <c r="AM472" s="26" t="s">
        <v>159</v>
      </c>
      <c r="AN472" s="28" t="s">
        <v>4904</v>
      </c>
      <c r="AO472" s="26" t="s">
        <v>141</v>
      </c>
      <c r="AP472" s="31">
        <v>9861.0</v>
      </c>
      <c r="AQ472" s="26" t="s">
        <v>861</v>
      </c>
      <c r="AR472" s="26" t="s">
        <v>127</v>
      </c>
      <c r="AS472" s="26" t="s">
        <v>127</v>
      </c>
      <c r="AT472" s="26" t="s">
        <v>161</v>
      </c>
      <c r="AU472" s="32" t="s">
        <v>263</v>
      </c>
      <c r="AV472" s="26" t="s">
        <v>4905</v>
      </c>
      <c r="AW472" s="28"/>
      <c r="AX472" s="28"/>
      <c r="AY472" s="28"/>
    </row>
    <row r="473" ht="15.75" customHeight="1">
      <c r="A473" s="26" t="s">
        <v>4906</v>
      </c>
      <c r="B473" s="26" t="s">
        <v>4907</v>
      </c>
      <c r="C473" s="26" t="s">
        <v>4893</v>
      </c>
      <c r="D473" s="28"/>
      <c r="E473" s="28"/>
      <c r="F473" s="26" t="s">
        <v>148</v>
      </c>
      <c r="G473" s="28" t="s">
        <v>4894</v>
      </c>
      <c r="H473" s="26" t="s">
        <v>4895</v>
      </c>
      <c r="I473" s="26" t="s">
        <v>4896</v>
      </c>
      <c r="J473" s="26" t="s">
        <v>4892</v>
      </c>
      <c r="K473" s="26">
        <v>5.000225856E9</v>
      </c>
      <c r="L473" s="26" t="s">
        <v>4897</v>
      </c>
      <c r="M473" s="28" t="s">
        <v>4898</v>
      </c>
      <c r="N473" s="28" t="s">
        <v>4899</v>
      </c>
      <c r="O473" s="41" t="s">
        <v>738</v>
      </c>
      <c r="P473" s="26" t="s">
        <v>599</v>
      </c>
      <c r="Q473" s="26" t="s">
        <v>4900</v>
      </c>
      <c r="R473" s="28" t="s">
        <v>4901</v>
      </c>
      <c r="S473" s="28" t="s">
        <v>156</v>
      </c>
      <c r="T473" s="26" t="s">
        <v>4902</v>
      </c>
      <c r="U473" s="26" t="s">
        <v>4903</v>
      </c>
      <c r="V473" s="26" t="s">
        <v>189</v>
      </c>
      <c r="W473" s="34">
        <v>43800.0</v>
      </c>
      <c r="X473" s="26" t="s">
        <v>141</v>
      </c>
      <c r="Y473" s="26" t="s">
        <v>141</v>
      </c>
      <c r="Z473" s="28" t="s">
        <v>141</v>
      </c>
      <c r="AA473" s="26" t="s">
        <v>127</v>
      </c>
      <c r="AB473" s="30">
        <v>2300.0</v>
      </c>
      <c r="AC473" s="31">
        <v>2300.0</v>
      </c>
      <c r="AD473" s="31" t="s">
        <v>127</v>
      </c>
      <c r="AE473" s="31" t="s">
        <v>127</v>
      </c>
      <c r="AF473" s="31" t="s">
        <v>127</v>
      </c>
      <c r="AG473" s="31" t="s">
        <v>127</v>
      </c>
      <c r="AH473" s="30" t="s">
        <v>127</v>
      </c>
      <c r="AI473" s="31" t="s">
        <v>127</v>
      </c>
      <c r="AJ473" s="31" t="s">
        <v>127</v>
      </c>
      <c r="AK473" s="31" t="s">
        <v>127</v>
      </c>
      <c r="AL473" s="31" t="s">
        <v>127</v>
      </c>
      <c r="AM473" s="26" t="s">
        <v>127</v>
      </c>
      <c r="AN473" s="26" t="s">
        <v>127</v>
      </c>
      <c r="AO473" s="26" t="s">
        <v>127</v>
      </c>
      <c r="AP473" s="31" t="s">
        <v>141</v>
      </c>
      <c r="AQ473" s="26" t="s">
        <v>127</v>
      </c>
      <c r="AR473" s="26" t="s">
        <v>127</v>
      </c>
      <c r="AS473" s="26" t="s">
        <v>127</v>
      </c>
      <c r="AT473" s="26" t="s">
        <v>824</v>
      </c>
      <c r="AU473" s="26" t="s">
        <v>27</v>
      </c>
      <c r="AV473" s="26" t="s">
        <v>4908</v>
      </c>
      <c r="AW473" s="28"/>
      <c r="AX473" s="28"/>
      <c r="AY473" s="28"/>
    </row>
    <row r="474" ht="15.75" customHeight="1">
      <c r="A474" s="26" t="s">
        <v>4909</v>
      </c>
      <c r="B474" s="26" t="s">
        <v>4910</v>
      </c>
      <c r="C474" s="28" t="s">
        <v>4893</v>
      </c>
      <c r="D474" s="28"/>
      <c r="E474" s="28"/>
      <c r="F474" s="26" t="s">
        <v>148</v>
      </c>
      <c r="G474" s="28" t="s">
        <v>4894</v>
      </c>
      <c r="H474" s="26" t="s">
        <v>4895</v>
      </c>
      <c r="I474" s="26" t="s">
        <v>4896</v>
      </c>
      <c r="J474" s="26" t="s">
        <v>4892</v>
      </c>
      <c r="K474" s="26">
        <v>5.000225856E9</v>
      </c>
      <c r="L474" s="28" t="s">
        <v>4897</v>
      </c>
      <c r="M474" s="28" t="s">
        <v>4898</v>
      </c>
      <c r="N474" s="28" t="s">
        <v>4899</v>
      </c>
      <c r="O474" s="41" t="s">
        <v>738</v>
      </c>
      <c r="P474" s="26" t="s">
        <v>599</v>
      </c>
      <c r="Q474" s="28" t="s">
        <v>4900</v>
      </c>
      <c r="R474" s="28" t="s">
        <v>4901</v>
      </c>
      <c r="S474" s="28" t="s">
        <v>156</v>
      </c>
      <c r="T474" s="26" t="s">
        <v>4902</v>
      </c>
      <c r="U474" s="26" t="s">
        <v>4903</v>
      </c>
      <c r="V474" s="26" t="s">
        <v>189</v>
      </c>
      <c r="W474" s="48">
        <v>44562.0</v>
      </c>
      <c r="X474" s="26" t="s">
        <v>141</v>
      </c>
      <c r="Y474" s="28">
        <v>2024.0</v>
      </c>
      <c r="Z474" s="28">
        <v>-1.0</v>
      </c>
      <c r="AA474" s="26" t="s">
        <v>127</v>
      </c>
      <c r="AB474" s="30">
        <v>1050.0</v>
      </c>
      <c r="AC474" s="31" t="s">
        <v>127</v>
      </c>
      <c r="AD474" s="31">
        <v>1050.0</v>
      </c>
      <c r="AE474" s="31" t="s">
        <v>127</v>
      </c>
      <c r="AF474" s="31" t="s">
        <v>127</v>
      </c>
      <c r="AG474" s="31" t="s">
        <v>127</v>
      </c>
      <c r="AH474" s="30" t="s">
        <v>127</v>
      </c>
      <c r="AI474" s="31" t="s">
        <v>127</v>
      </c>
      <c r="AJ474" s="31" t="s">
        <v>127</v>
      </c>
      <c r="AK474" s="31" t="s">
        <v>127</v>
      </c>
      <c r="AL474" s="31" t="s">
        <v>127</v>
      </c>
      <c r="AM474" s="26" t="s">
        <v>127</v>
      </c>
      <c r="AN474" s="28" t="s">
        <v>127</v>
      </c>
      <c r="AO474" s="26" t="s">
        <v>127</v>
      </c>
      <c r="AP474" s="31" t="s">
        <v>141</v>
      </c>
      <c r="AQ474" s="26" t="s">
        <v>127</v>
      </c>
      <c r="AR474" s="26" t="s">
        <v>127</v>
      </c>
      <c r="AS474" s="26" t="s">
        <v>127</v>
      </c>
      <c r="AT474" s="26" t="s">
        <v>142</v>
      </c>
      <c r="AU474" s="32" t="s">
        <v>31</v>
      </c>
      <c r="AV474" s="26" t="s">
        <v>4911</v>
      </c>
      <c r="AW474" s="28"/>
      <c r="AX474" s="28"/>
      <c r="AY474" s="28"/>
    </row>
    <row r="475" ht="15.75" customHeight="1">
      <c r="A475" s="26" t="s">
        <v>4912</v>
      </c>
      <c r="B475" s="26" t="s">
        <v>4913</v>
      </c>
      <c r="C475" s="28" t="s">
        <v>4914</v>
      </c>
      <c r="D475" s="28" t="s">
        <v>4915</v>
      </c>
      <c r="E475" s="28" t="s">
        <v>4916</v>
      </c>
      <c r="F475" s="26" t="s">
        <v>173</v>
      </c>
      <c r="G475" s="28" t="s">
        <v>4917</v>
      </c>
      <c r="H475" s="26" t="s">
        <v>4918</v>
      </c>
      <c r="I475" s="26" t="s">
        <v>4919</v>
      </c>
      <c r="J475" s="26" t="s">
        <v>4913</v>
      </c>
      <c r="K475" s="26" t="s">
        <v>4920</v>
      </c>
      <c r="L475" s="28" t="s">
        <v>4921</v>
      </c>
      <c r="M475" s="28" t="s">
        <v>4922</v>
      </c>
      <c r="N475" s="28" t="s">
        <v>4899</v>
      </c>
      <c r="O475" s="41" t="s">
        <v>738</v>
      </c>
      <c r="P475" s="26" t="s">
        <v>599</v>
      </c>
      <c r="Q475" s="28" t="s">
        <v>4923</v>
      </c>
      <c r="R475" s="28" t="s">
        <v>4924</v>
      </c>
      <c r="S475" s="28" t="s">
        <v>156</v>
      </c>
      <c r="T475" s="28" t="s">
        <v>4925</v>
      </c>
      <c r="U475" s="28" t="s">
        <v>4926</v>
      </c>
      <c r="V475" s="28" t="s">
        <v>158</v>
      </c>
      <c r="W475" s="26" t="s">
        <v>141</v>
      </c>
      <c r="X475" s="26" t="s">
        <v>141</v>
      </c>
      <c r="Y475" s="28">
        <v>2009.0</v>
      </c>
      <c r="Z475" s="28">
        <v>14.0</v>
      </c>
      <c r="AA475" s="26" t="s">
        <v>127</v>
      </c>
      <c r="AB475" s="30">
        <v>3700.0</v>
      </c>
      <c r="AC475" s="31">
        <v>3000.0</v>
      </c>
      <c r="AD475" s="31">
        <v>700.0</v>
      </c>
      <c r="AE475" s="31" t="s">
        <v>127</v>
      </c>
      <c r="AF475" s="31">
        <v>3000.0</v>
      </c>
      <c r="AG475" s="31">
        <v>3000.0</v>
      </c>
      <c r="AH475" s="30" t="s">
        <v>127</v>
      </c>
      <c r="AI475" s="31" t="s">
        <v>127</v>
      </c>
      <c r="AJ475" s="31" t="s">
        <v>141</v>
      </c>
      <c r="AK475" s="31" t="s">
        <v>141</v>
      </c>
      <c r="AL475" s="31" t="s">
        <v>141</v>
      </c>
      <c r="AM475" s="26" t="s">
        <v>159</v>
      </c>
      <c r="AN475" s="28" t="s">
        <v>4927</v>
      </c>
      <c r="AO475" s="26" t="s">
        <v>141</v>
      </c>
      <c r="AP475" s="31">
        <v>3506.0</v>
      </c>
      <c r="AQ475" s="26" t="s">
        <v>327</v>
      </c>
      <c r="AR475" s="26" t="s">
        <v>127</v>
      </c>
      <c r="AS475" s="26" t="s">
        <v>127</v>
      </c>
      <c r="AT475" s="26" t="s">
        <v>161</v>
      </c>
      <c r="AU475" s="32" t="s">
        <v>263</v>
      </c>
      <c r="AV475" s="26" t="s">
        <v>4928</v>
      </c>
      <c r="AW475" s="28"/>
      <c r="AX475" s="28"/>
      <c r="AY475" s="28"/>
    </row>
    <row r="476" ht="15.75" customHeight="1">
      <c r="A476" s="26" t="s">
        <v>4929</v>
      </c>
      <c r="B476" s="26" t="s">
        <v>4930</v>
      </c>
      <c r="C476" s="28" t="s">
        <v>4931</v>
      </c>
      <c r="D476" s="28"/>
      <c r="E476" s="28"/>
      <c r="F476" s="26" t="s">
        <v>173</v>
      </c>
      <c r="G476" s="28" t="s">
        <v>4932</v>
      </c>
      <c r="H476" s="26" t="s">
        <v>4933</v>
      </c>
      <c r="I476" s="26" t="s">
        <v>4934</v>
      </c>
      <c r="J476" s="26" t="s">
        <v>4930</v>
      </c>
      <c r="K476" s="26">
        <v>5.00050351E9</v>
      </c>
      <c r="L476" s="28" t="s">
        <v>4935</v>
      </c>
      <c r="M476" s="28" t="s">
        <v>4922</v>
      </c>
      <c r="N476" s="28" t="s">
        <v>4899</v>
      </c>
      <c r="O476" s="41" t="s">
        <v>738</v>
      </c>
      <c r="P476" s="26" t="s">
        <v>599</v>
      </c>
      <c r="Q476" s="28" t="s">
        <v>4936</v>
      </c>
      <c r="R476" s="28" t="s">
        <v>4937</v>
      </c>
      <c r="S476" s="28" t="s">
        <v>156</v>
      </c>
      <c r="T476" s="28" t="s">
        <v>4938</v>
      </c>
      <c r="U476" s="28" t="s">
        <v>4939</v>
      </c>
      <c r="V476" s="28" t="s">
        <v>158</v>
      </c>
      <c r="W476" s="26" t="s">
        <v>141</v>
      </c>
      <c r="X476" s="26" t="s">
        <v>141</v>
      </c>
      <c r="Y476" s="28">
        <v>2003.0</v>
      </c>
      <c r="Z476" s="28">
        <v>20.0</v>
      </c>
      <c r="AA476" s="26" t="s">
        <v>127</v>
      </c>
      <c r="AB476" s="30">
        <v>1500.0</v>
      </c>
      <c r="AC476" s="31">
        <v>1500.0</v>
      </c>
      <c r="AD476" s="31" t="s">
        <v>127</v>
      </c>
      <c r="AE476" s="31" t="s">
        <v>127</v>
      </c>
      <c r="AF476" s="31">
        <v>910.0</v>
      </c>
      <c r="AG476" s="31">
        <v>910.0</v>
      </c>
      <c r="AH476" s="30" t="s">
        <v>141</v>
      </c>
      <c r="AI476" s="31" t="s">
        <v>127</v>
      </c>
      <c r="AJ476" s="31" t="s">
        <v>141</v>
      </c>
      <c r="AK476" s="31" t="s">
        <v>141</v>
      </c>
      <c r="AL476" s="31" t="s">
        <v>141</v>
      </c>
      <c r="AM476" s="26" t="s">
        <v>159</v>
      </c>
      <c r="AN476" s="28" t="s">
        <v>4940</v>
      </c>
      <c r="AO476" s="26" t="s">
        <v>141</v>
      </c>
      <c r="AP476" s="31">
        <v>1760.0</v>
      </c>
      <c r="AQ476" s="26" t="s">
        <v>127</v>
      </c>
      <c r="AR476" s="26" t="s">
        <v>127</v>
      </c>
      <c r="AS476" s="26" t="s">
        <v>127</v>
      </c>
      <c r="AT476" s="26" t="s">
        <v>161</v>
      </c>
      <c r="AU476" s="32" t="s">
        <v>263</v>
      </c>
      <c r="AV476" s="26" t="s">
        <v>2146</v>
      </c>
      <c r="AW476" s="28"/>
      <c r="AX476" s="28"/>
      <c r="AY476" s="28"/>
    </row>
    <row r="477" ht="15.75" customHeight="1">
      <c r="A477" s="26" t="s">
        <v>4941</v>
      </c>
      <c r="B477" s="26" t="s">
        <v>4942</v>
      </c>
      <c r="C477" s="28" t="s">
        <v>4931</v>
      </c>
      <c r="D477" s="28"/>
      <c r="E477" s="28"/>
      <c r="F477" s="26" t="s">
        <v>173</v>
      </c>
      <c r="G477" s="28" t="s">
        <v>4932</v>
      </c>
      <c r="H477" s="26" t="s">
        <v>4933</v>
      </c>
      <c r="I477" s="26" t="s">
        <v>4934</v>
      </c>
      <c r="J477" s="26" t="s">
        <v>4930</v>
      </c>
      <c r="K477" s="26">
        <v>5.00050351E9</v>
      </c>
      <c r="L477" s="28" t="s">
        <v>4935</v>
      </c>
      <c r="M477" s="28" t="s">
        <v>4922</v>
      </c>
      <c r="N477" s="28" t="s">
        <v>4899</v>
      </c>
      <c r="O477" s="41" t="s">
        <v>738</v>
      </c>
      <c r="P477" s="26" t="s">
        <v>599</v>
      </c>
      <c r="Q477" s="28" t="s">
        <v>4936</v>
      </c>
      <c r="R477" s="28" t="s">
        <v>4937</v>
      </c>
      <c r="S477" s="28" t="s">
        <v>156</v>
      </c>
      <c r="T477" s="28" t="s">
        <v>4938</v>
      </c>
      <c r="U477" s="28" t="s">
        <v>4939</v>
      </c>
      <c r="V477" s="26" t="s">
        <v>189</v>
      </c>
      <c r="W477" s="34">
        <v>44958.0</v>
      </c>
      <c r="X477" s="26" t="s">
        <v>141</v>
      </c>
      <c r="Y477" s="26">
        <v>2024.0</v>
      </c>
      <c r="Z477" s="28">
        <v>-1.0</v>
      </c>
      <c r="AA477" s="26" t="s">
        <v>127</v>
      </c>
      <c r="AB477" s="30">
        <v>1150.0</v>
      </c>
      <c r="AC477" s="31">
        <v>1150.0</v>
      </c>
      <c r="AD477" s="31" t="s">
        <v>127</v>
      </c>
      <c r="AE477" s="31" t="s">
        <v>127</v>
      </c>
      <c r="AF477" s="31" t="s">
        <v>127</v>
      </c>
      <c r="AG477" s="31" t="s">
        <v>127</v>
      </c>
      <c r="AH477" s="31" t="s">
        <v>127</v>
      </c>
      <c r="AI477" s="31" t="s">
        <v>127</v>
      </c>
      <c r="AJ477" s="31" t="s">
        <v>127</v>
      </c>
      <c r="AK477" s="31" t="s">
        <v>127</v>
      </c>
      <c r="AL477" s="31" t="s">
        <v>127</v>
      </c>
      <c r="AM477" s="26" t="s">
        <v>127</v>
      </c>
      <c r="AN477" s="26" t="s">
        <v>127</v>
      </c>
      <c r="AO477" s="26" t="s">
        <v>127</v>
      </c>
      <c r="AP477" s="31" t="s">
        <v>141</v>
      </c>
      <c r="AQ477" s="26" t="s">
        <v>127</v>
      </c>
      <c r="AR477" s="26" t="s">
        <v>127</v>
      </c>
      <c r="AS477" s="26" t="s">
        <v>127</v>
      </c>
      <c r="AT477" s="26" t="s">
        <v>824</v>
      </c>
      <c r="AU477" s="26" t="s">
        <v>27</v>
      </c>
      <c r="AV477" s="26" t="s">
        <v>1023</v>
      </c>
      <c r="AW477" s="28"/>
      <c r="AX477" s="28"/>
      <c r="AY477" s="28"/>
    </row>
    <row r="478" ht="15.75" customHeight="1">
      <c r="A478" s="26" t="s">
        <v>4943</v>
      </c>
      <c r="B478" s="26" t="s">
        <v>4944</v>
      </c>
      <c r="C478" s="26" t="s">
        <v>4945</v>
      </c>
      <c r="D478" s="26" t="s">
        <v>4946</v>
      </c>
      <c r="E478" s="28" t="s">
        <v>4947</v>
      </c>
      <c r="F478" s="26" t="s">
        <v>127</v>
      </c>
      <c r="G478" s="28"/>
      <c r="H478" s="26" t="s">
        <v>4948</v>
      </c>
      <c r="I478" s="26" t="s">
        <v>4949</v>
      </c>
      <c r="J478" s="26" t="s">
        <v>4944</v>
      </c>
      <c r="K478" s="26">
        <v>4.298345744E9</v>
      </c>
      <c r="L478" s="26" t="s">
        <v>4950</v>
      </c>
      <c r="M478" s="35" t="s">
        <v>4951</v>
      </c>
      <c r="N478" s="28" t="s">
        <v>4899</v>
      </c>
      <c r="O478" s="26" t="s">
        <v>738</v>
      </c>
      <c r="P478" s="26" t="s">
        <v>599</v>
      </c>
      <c r="Q478" s="26" t="s">
        <v>4952</v>
      </c>
      <c r="R478" s="26" t="s">
        <v>4953</v>
      </c>
      <c r="S478" s="26" t="s">
        <v>156</v>
      </c>
      <c r="T478" s="29"/>
      <c r="U478" s="26" t="s">
        <v>4954</v>
      </c>
      <c r="V478" s="26" t="s">
        <v>158</v>
      </c>
      <c r="W478" s="26" t="s">
        <v>141</v>
      </c>
      <c r="X478" s="26" t="s">
        <v>141</v>
      </c>
      <c r="Y478" s="26">
        <v>2000.0</v>
      </c>
      <c r="Z478" s="28">
        <v>23.0</v>
      </c>
      <c r="AA478" s="26" t="s">
        <v>127</v>
      </c>
      <c r="AB478" s="30">
        <v>700.0</v>
      </c>
      <c r="AC478" s="31" t="s">
        <v>127</v>
      </c>
      <c r="AD478" s="31">
        <v>700.0</v>
      </c>
      <c r="AE478" s="40" t="s">
        <v>127</v>
      </c>
      <c r="AF478" s="31">
        <v>550.0</v>
      </c>
      <c r="AG478" s="31">
        <v>550.0</v>
      </c>
      <c r="AH478" s="31" t="s">
        <v>127</v>
      </c>
      <c r="AI478" s="40" t="s">
        <v>127</v>
      </c>
      <c r="AJ478" s="31" t="s">
        <v>141</v>
      </c>
      <c r="AK478" s="31">
        <v>600.0</v>
      </c>
      <c r="AL478" s="31" t="s">
        <v>141</v>
      </c>
      <c r="AM478" s="26" t="s">
        <v>140</v>
      </c>
      <c r="AN478" s="26" t="s">
        <v>4955</v>
      </c>
      <c r="AO478" s="26" t="s">
        <v>141</v>
      </c>
      <c r="AP478" s="31">
        <v>3019.0</v>
      </c>
      <c r="AQ478" s="26" t="s">
        <v>141</v>
      </c>
      <c r="AR478" s="26" t="s">
        <v>141</v>
      </c>
      <c r="AS478" s="26" t="s">
        <v>127</v>
      </c>
      <c r="AT478" s="26" t="s">
        <v>161</v>
      </c>
      <c r="AU478" s="26" t="s">
        <v>162</v>
      </c>
      <c r="AV478" s="31" t="s">
        <v>3209</v>
      </c>
      <c r="AW478" s="28"/>
      <c r="AX478" s="28"/>
      <c r="AY478" s="28"/>
    </row>
    <row r="479" ht="15.75" customHeight="1">
      <c r="A479" s="26" t="s">
        <v>4956</v>
      </c>
      <c r="B479" s="26" t="s">
        <v>4957</v>
      </c>
      <c r="C479" s="28" t="s">
        <v>4958</v>
      </c>
      <c r="D479" s="28" t="s">
        <v>4959</v>
      </c>
      <c r="E479" s="28" t="s">
        <v>4960</v>
      </c>
      <c r="F479" s="26" t="s">
        <v>127</v>
      </c>
      <c r="G479" s="28"/>
      <c r="H479" s="26" t="s">
        <v>4961</v>
      </c>
      <c r="I479" s="26" t="s">
        <v>4962</v>
      </c>
      <c r="J479" s="26" t="s">
        <v>4957</v>
      </c>
      <c r="K479" s="26" t="s">
        <v>4963</v>
      </c>
      <c r="L479" s="28" t="s">
        <v>4964</v>
      </c>
      <c r="M479" s="28" t="s">
        <v>4965</v>
      </c>
      <c r="N479" s="28" t="s">
        <v>4899</v>
      </c>
      <c r="O479" s="41" t="s">
        <v>738</v>
      </c>
      <c r="P479" s="26" t="s">
        <v>599</v>
      </c>
      <c r="Q479" s="28" t="s">
        <v>4966</v>
      </c>
      <c r="R479" s="28" t="s">
        <v>4967</v>
      </c>
      <c r="S479" s="28" t="s">
        <v>156</v>
      </c>
      <c r="T479" s="28" t="s">
        <v>4968</v>
      </c>
      <c r="U479" s="28" t="s">
        <v>4969</v>
      </c>
      <c r="V479" s="28" t="s">
        <v>158</v>
      </c>
      <c r="W479" s="26" t="s">
        <v>141</v>
      </c>
      <c r="X479" s="26" t="s">
        <v>141</v>
      </c>
      <c r="Y479" s="28">
        <v>2001.0</v>
      </c>
      <c r="Z479" s="28">
        <v>22.0</v>
      </c>
      <c r="AA479" s="26" t="s">
        <v>127</v>
      </c>
      <c r="AB479" s="30">
        <v>1200.0</v>
      </c>
      <c r="AC479" s="31" t="s">
        <v>127</v>
      </c>
      <c r="AD479" s="30">
        <v>1200.0</v>
      </c>
      <c r="AE479" s="31" t="s">
        <v>127</v>
      </c>
      <c r="AF479" s="31" t="s">
        <v>141</v>
      </c>
      <c r="AG479" s="31" t="s">
        <v>141</v>
      </c>
      <c r="AH479" s="30" t="s">
        <v>127</v>
      </c>
      <c r="AI479" s="31" t="s">
        <v>127</v>
      </c>
      <c r="AJ479" s="31" t="s">
        <v>141</v>
      </c>
      <c r="AK479" s="31" t="s">
        <v>127</v>
      </c>
      <c r="AL479" s="31" t="s">
        <v>141</v>
      </c>
      <c r="AM479" s="26" t="s">
        <v>140</v>
      </c>
      <c r="AN479" s="28" t="s">
        <v>4970</v>
      </c>
      <c r="AO479" s="26" t="s">
        <v>141</v>
      </c>
      <c r="AP479" s="31">
        <v>108.0</v>
      </c>
      <c r="AQ479" s="26" t="s">
        <v>141</v>
      </c>
      <c r="AR479" s="26" t="s">
        <v>141</v>
      </c>
      <c r="AS479" s="26" t="s">
        <v>127</v>
      </c>
      <c r="AT479" s="28" t="s">
        <v>142</v>
      </c>
      <c r="AU479" s="32" t="s">
        <v>31</v>
      </c>
      <c r="AV479" s="26" t="s">
        <v>1353</v>
      </c>
      <c r="AW479" s="28"/>
      <c r="AX479" s="28"/>
      <c r="AY479" s="28"/>
    </row>
    <row r="480" ht="15.75" customHeight="1">
      <c r="A480" s="26" t="s">
        <v>4971</v>
      </c>
      <c r="B480" s="26" t="s">
        <v>4972</v>
      </c>
      <c r="C480" s="28" t="s">
        <v>4973</v>
      </c>
      <c r="D480" s="28" t="s">
        <v>4974</v>
      </c>
      <c r="E480" s="28" t="s">
        <v>4975</v>
      </c>
      <c r="F480" s="26" t="s">
        <v>127</v>
      </c>
      <c r="G480" s="28"/>
      <c r="H480" s="26" t="s">
        <v>4976</v>
      </c>
      <c r="I480" s="26" t="s">
        <v>4977</v>
      </c>
      <c r="J480" s="26" t="s">
        <v>4972</v>
      </c>
      <c r="K480" s="26" t="s">
        <v>4978</v>
      </c>
      <c r="L480" s="26" t="s">
        <v>4979</v>
      </c>
      <c r="M480" s="28" t="s">
        <v>4980</v>
      </c>
      <c r="N480" s="28" t="s">
        <v>4981</v>
      </c>
      <c r="O480" s="41" t="s">
        <v>738</v>
      </c>
      <c r="P480" s="26" t="s">
        <v>599</v>
      </c>
      <c r="Q480" s="28" t="s">
        <v>4982</v>
      </c>
      <c r="R480" s="28" t="s">
        <v>4983</v>
      </c>
      <c r="S480" s="28" t="s">
        <v>156</v>
      </c>
      <c r="T480" s="28" t="s">
        <v>4984</v>
      </c>
      <c r="U480" s="28" t="s">
        <v>4985</v>
      </c>
      <c r="V480" s="26" t="s">
        <v>553</v>
      </c>
      <c r="W480" s="26" t="s">
        <v>141</v>
      </c>
      <c r="X480" s="26" t="s">
        <v>141</v>
      </c>
      <c r="Y480" s="28">
        <v>1983.0</v>
      </c>
      <c r="Z480" s="28">
        <v>40.0</v>
      </c>
      <c r="AA480" s="26">
        <v>2022.0</v>
      </c>
      <c r="AB480" s="31">
        <v>3960.0</v>
      </c>
      <c r="AC480" s="31" t="s">
        <v>468</v>
      </c>
      <c r="AD480" s="31" t="s">
        <v>468</v>
      </c>
      <c r="AE480" s="31" t="s">
        <v>127</v>
      </c>
      <c r="AF480" s="31">
        <v>3500.0</v>
      </c>
      <c r="AG480" s="31">
        <v>3500.0</v>
      </c>
      <c r="AH480" s="30" t="s">
        <v>141</v>
      </c>
      <c r="AI480" s="31" t="s">
        <v>127</v>
      </c>
      <c r="AJ480" s="31" t="s">
        <v>141</v>
      </c>
      <c r="AK480" s="30">
        <v>1900.0</v>
      </c>
      <c r="AL480" s="31" t="s">
        <v>141</v>
      </c>
      <c r="AM480" s="26" t="s">
        <v>159</v>
      </c>
      <c r="AN480" s="28" t="s">
        <v>4986</v>
      </c>
      <c r="AO480" s="26" t="s">
        <v>141</v>
      </c>
      <c r="AP480" s="31" t="s">
        <v>65</v>
      </c>
      <c r="AQ480" s="26" t="s">
        <v>141</v>
      </c>
      <c r="AR480" s="26" t="s">
        <v>141</v>
      </c>
      <c r="AS480" s="26" t="s">
        <v>127</v>
      </c>
      <c r="AT480" s="26" t="s">
        <v>161</v>
      </c>
      <c r="AU480" s="32" t="s">
        <v>817</v>
      </c>
      <c r="AV480" s="26" t="s">
        <v>4987</v>
      </c>
      <c r="AW480" s="28"/>
      <c r="AX480" s="28"/>
      <c r="AY480" s="28"/>
    </row>
    <row r="481" ht="15.75" customHeight="1">
      <c r="A481" s="26" t="s">
        <v>4988</v>
      </c>
      <c r="B481" s="26" t="s">
        <v>4989</v>
      </c>
      <c r="C481" s="28" t="s">
        <v>4990</v>
      </c>
      <c r="D481" s="28" t="s">
        <v>4991</v>
      </c>
      <c r="E481" s="28" t="s">
        <v>4992</v>
      </c>
      <c r="F481" s="26" t="s">
        <v>127</v>
      </c>
      <c r="G481" s="28"/>
      <c r="H481" s="26" t="s">
        <v>4993</v>
      </c>
      <c r="I481" s="26" t="s">
        <v>4994</v>
      </c>
      <c r="J481" s="26" t="s">
        <v>4989</v>
      </c>
      <c r="K481" s="26" t="s">
        <v>4995</v>
      </c>
      <c r="L481" s="28" t="s">
        <v>4996</v>
      </c>
      <c r="M481" s="28" t="s">
        <v>4980</v>
      </c>
      <c r="N481" s="28" t="s">
        <v>4981</v>
      </c>
      <c r="O481" s="41" t="s">
        <v>738</v>
      </c>
      <c r="P481" s="26" t="s">
        <v>599</v>
      </c>
      <c r="Q481" s="28" t="s">
        <v>4997</v>
      </c>
      <c r="R481" s="28" t="s">
        <v>4998</v>
      </c>
      <c r="S481" s="28" t="s">
        <v>156</v>
      </c>
      <c r="T481" s="28" t="s">
        <v>4999</v>
      </c>
      <c r="U481" s="28" t="s">
        <v>5000</v>
      </c>
      <c r="V481" s="28" t="s">
        <v>158</v>
      </c>
      <c r="W481" s="26" t="s">
        <v>141</v>
      </c>
      <c r="X481" s="26" t="s">
        <v>141</v>
      </c>
      <c r="Y481" s="28">
        <v>2007.0</v>
      </c>
      <c r="Z481" s="28">
        <v>16.0</v>
      </c>
      <c r="AA481" s="26" t="s">
        <v>127</v>
      </c>
      <c r="AB481" s="31">
        <v>2800.0</v>
      </c>
      <c r="AC481" s="31" t="s">
        <v>468</v>
      </c>
      <c r="AD481" s="31" t="s">
        <v>468</v>
      </c>
      <c r="AE481" s="31" t="s">
        <v>127</v>
      </c>
      <c r="AF481" s="31">
        <v>2286.0</v>
      </c>
      <c r="AG481" s="30">
        <v>2286.0</v>
      </c>
      <c r="AH481" s="30" t="s">
        <v>141</v>
      </c>
      <c r="AI481" s="31" t="s">
        <v>127</v>
      </c>
      <c r="AJ481" s="31" t="s">
        <v>141</v>
      </c>
      <c r="AK481" s="31" t="s">
        <v>141</v>
      </c>
      <c r="AL481" s="31" t="s">
        <v>141</v>
      </c>
      <c r="AM481" s="26" t="s">
        <v>140</v>
      </c>
      <c r="AN481" s="28" t="s">
        <v>5001</v>
      </c>
      <c r="AO481" s="26" t="s">
        <v>141</v>
      </c>
      <c r="AP481" s="31">
        <v>1625.0</v>
      </c>
      <c r="AQ481" s="26" t="s">
        <v>141</v>
      </c>
      <c r="AR481" s="26" t="s">
        <v>141</v>
      </c>
      <c r="AS481" s="26" t="s">
        <v>127</v>
      </c>
      <c r="AT481" s="26" t="s">
        <v>161</v>
      </c>
      <c r="AU481" s="32" t="s">
        <v>817</v>
      </c>
      <c r="AV481" s="26" t="s">
        <v>5002</v>
      </c>
      <c r="AW481" s="28"/>
      <c r="AX481" s="28"/>
      <c r="AY481" s="28"/>
    </row>
    <row r="482" ht="15.75" customHeight="1">
      <c r="A482" s="26" t="s">
        <v>5003</v>
      </c>
      <c r="B482" s="26" t="s">
        <v>5004</v>
      </c>
      <c r="C482" s="28" t="s">
        <v>5005</v>
      </c>
      <c r="D482" s="28" t="s">
        <v>5006</v>
      </c>
      <c r="E482" s="28" t="s">
        <v>5007</v>
      </c>
      <c r="F482" s="26" t="s">
        <v>127</v>
      </c>
      <c r="G482" s="28"/>
      <c r="H482" s="26" t="s">
        <v>5008</v>
      </c>
      <c r="I482" s="26" t="s">
        <v>5009</v>
      </c>
      <c r="J482" s="26" t="s">
        <v>5004</v>
      </c>
      <c r="K482" s="26">
        <v>5.000511143E9</v>
      </c>
      <c r="L482" s="28" t="s">
        <v>5010</v>
      </c>
      <c r="M482" s="28" t="s">
        <v>4980</v>
      </c>
      <c r="N482" s="28" t="s">
        <v>4981</v>
      </c>
      <c r="O482" s="41" t="s">
        <v>738</v>
      </c>
      <c r="P482" s="26" t="s">
        <v>599</v>
      </c>
      <c r="Q482" s="28" t="s">
        <v>5011</v>
      </c>
      <c r="R482" s="28" t="s">
        <v>5012</v>
      </c>
      <c r="S482" s="28" t="s">
        <v>156</v>
      </c>
      <c r="T482" s="28" t="s">
        <v>5013</v>
      </c>
      <c r="U482" s="28" t="s">
        <v>5014</v>
      </c>
      <c r="V482" s="28" t="s">
        <v>158</v>
      </c>
      <c r="W482" s="26" t="s">
        <v>141</v>
      </c>
      <c r="X482" s="26" t="s">
        <v>141</v>
      </c>
      <c r="Y482" s="28">
        <v>2002.0</v>
      </c>
      <c r="Z482" s="28">
        <v>21.0</v>
      </c>
      <c r="AA482" s="26">
        <v>2022.0</v>
      </c>
      <c r="AB482" s="30">
        <v>3000.0</v>
      </c>
      <c r="AC482" s="30">
        <v>3000.0</v>
      </c>
      <c r="AD482" s="31" t="s">
        <v>127</v>
      </c>
      <c r="AE482" s="31" t="s">
        <v>127</v>
      </c>
      <c r="AF482" s="31">
        <v>1122.06</v>
      </c>
      <c r="AG482" s="31">
        <f>3*(0.954*630-227)</f>
        <v>1122.06</v>
      </c>
      <c r="AH482" s="30" t="s">
        <v>127</v>
      </c>
      <c r="AI482" s="31" t="s">
        <v>127</v>
      </c>
      <c r="AJ482" s="31" t="s">
        <v>141</v>
      </c>
      <c r="AK482" s="31" t="s">
        <v>141</v>
      </c>
      <c r="AL482" s="31" t="s">
        <v>141</v>
      </c>
      <c r="AM482" s="26" t="s">
        <v>159</v>
      </c>
      <c r="AN482" s="28" t="s">
        <v>5015</v>
      </c>
      <c r="AO482" s="26" t="s">
        <v>416</v>
      </c>
      <c r="AP482" s="31">
        <v>1097.0</v>
      </c>
      <c r="AQ482" s="26" t="s">
        <v>127</v>
      </c>
      <c r="AR482" s="26" t="s">
        <v>127</v>
      </c>
      <c r="AS482" s="26" t="s">
        <v>127</v>
      </c>
      <c r="AT482" s="26" t="s">
        <v>161</v>
      </c>
      <c r="AU482" s="32" t="s">
        <v>263</v>
      </c>
      <c r="AV482" s="26" t="s">
        <v>1305</v>
      </c>
      <c r="AW482" s="28"/>
      <c r="AX482" s="28"/>
      <c r="AY482" s="28"/>
    </row>
    <row r="483" ht="15.75" customHeight="1">
      <c r="A483" s="26" t="s">
        <v>5016</v>
      </c>
      <c r="B483" s="26" t="s">
        <v>5017</v>
      </c>
      <c r="C483" s="26" t="s">
        <v>5018</v>
      </c>
      <c r="D483" s="28" t="s">
        <v>5019</v>
      </c>
      <c r="E483" s="28" t="s">
        <v>5020</v>
      </c>
      <c r="F483" s="26" t="s">
        <v>173</v>
      </c>
      <c r="G483" s="28" t="s">
        <v>5021</v>
      </c>
      <c r="H483" s="26" t="s">
        <v>5022</v>
      </c>
      <c r="I483" s="26" t="s">
        <v>5023</v>
      </c>
      <c r="J483" s="26" t="s">
        <v>5017</v>
      </c>
      <c r="K483" s="26" t="s">
        <v>5024</v>
      </c>
      <c r="L483" s="28" t="s">
        <v>5025</v>
      </c>
      <c r="M483" s="28" t="s">
        <v>5026</v>
      </c>
      <c r="N483" s="28" t="s">
        <v>4981</v>
      </c>
      <c r="O483" s="41" t="s">
        <v>738</v>
      </c>
      <c r="P483" s="26" t="s">
        <v>599</v>
      </c>
      <c r="Q483" s="26" t="s">
        <v>5027</v>
      </c>
      <c r="R483" s="28" t="s">
        <v>5028</v>
      </c>
      <c r="S483" s="28" t="s">
        <v>156</v>
      </c>
      <c r="T483" s="28" t="s">
        <v>5029</v>
      </c>
      <c r="U483" s="28" t="s">
        <v>5030</v>
      </c>
      <c r="V483" s="28" t="s">
        <v>158</v>
      </c>
      <c r="W483" s="26" t="s">
        <v>141</v>
      </c>
      <c r="X483" s="26" t="s">
        <v>141</v>
      </c>
      <c r="Y483" s="28">
        <v>2004.0</v>
      </c>
      <c r="Z483" s="28">
        <v>19.0</v>
      </c>
      <c r="AA483" s="26" t="s">
        <v>127</v>
      </c>
      <c r="AB483" s="31">
        <v>2700.0</v>
      </c>
      <c r="AC483" s="31">
        <v>2700.0</v>
      </c>
      <c r="AD483" s="31" t="s">
        <v>127</v>
      </c>
      <c r="AE483" s="31" t="s">
        <v>127</v>
      </c>
      <c r="AF483" s="31">
        <v>4360.0</v>
      </c>
      <c r="AG483" s="31">
        <v>4360.0</v>
      </c>
      <c r="AH483" s="30" t="s">
        <v>127</v>
      </c>
      <c r="AI483" s="31" t="s">
        <v>127</v>
      </c>
      <c r="AJ483" s="31" t="s">
        <v>141</v>
      </c>
      <c r="AK483" s="31" t="s">
        <v>141</v>
      </c>
      <c r="AL483" s="31" t="s">
        <v>141</v>
      </c>
      <c r="AM483" s="26" t="s">
        <v>140</v>
      </c>
      <c r="AN483" s="28" t="s">
        <v>5031</v>
      </c>
      <c r="AO483" s="26" t="s">
        <v>141</v>
      </c>
      <c r="AP483" s="31">
        <v>5902.0</v>
      </c>
      <c r="AQ483" s="26" t="s">
        <v>861</v>
      </c>
      <c r="AR483" s="26" t="s">
        <v>127</v>
      </c>
      <c r="AS483" s="26" t="s">
        <v>127</v>
      </c>
      <c r="AT483" s="26" t="s">
        <v>161</v>
      </c>
      <c r="AU483" s="26" t="s">
        <v>263</v>
      </c>
      <c r="AV483" s="26" t="s">
        <v>4421</v>
      </c>
      <c r="AW483" s="28"/>
      <c r="AX483" s="28"/>
      <c r="AY483" s="28"/>
    </row>
    <row r="484" ht="15.75" customHeight="1">
      <c r="A484" s="26" t="s">
        <v>5032</v>
      </c>
      <c r="B484" s="26" t="s">
        <v>5033</v>
      </c>
      <c r="C484" s="28" t="s">
        <v>5034</v>
      </c>
      <c r="D484" s="28" t="s">
        <v>5035</v>
      </c>
      <c r="E484" s="28" t="s">
        <v>5036</v>
      </c>
      <c r="F484" s="26" t="s">
        <v>127</v>
      </c>
      <c r="G484" s="28"/>
      <c r="H484" s="26" t="s">
        <v>5037</v>
      </c>
      <c r="I484" s="26" t="s">
        <v>5038</v>
      </c>
      <c r="J484" s="26" t="s">
        <v>5033</v>
      </c>
      <c r="K484" s="26">
        <v>5.050923126E9</v>
      </c>
      <c r="L484" s="28" t="s">
        <v>5039</v>
      </c>
      <c r="M484" s="28" t="s">
        <v>5040</v>
      </c>
      <c r="N484" s="28" t="s">
        <v>4981</v>
      </c>
      <c r="O484" s="41" t="s">
        <v>738</v>
      </c>
      <c r="P484" s="26" t="s">
        <v>599</v>
      </c>
      <c r="Q484" s="28" t="s">
        <v>5041</v>
      </c>
      <c r="R484" s="28" t="s">
        <v>5042</v>
      </c>
      <c r="S484" s="28" t="s">
        <v>156</v>
      </c>
      <c r="T484" s="28" t="s">
        <v>5043</v>
      </c>
      <c r="U484" s="28" t="s">
        <v>5044</v>
      </c>
      <c r="V484" s="28" t="s">
        <v>158</v>
      </c>
      <c r="W484" s="26" t="s">
        <v>141</v>
      </c>
      <c r="X484" s="26" t="s">
        <v>141</v>
      </c>
      <c r="Y484" s="28">
        <v>1969.0</v>
      </c>
      <c r="Z484" s="28">
        <v>54.0</v>
      </c>
      <c r="AA484" s="26" t="s">
        <v>127</v>
      </c>
      <c r="AB484" s="31">
        <v>5000.0</v>
      </c>
      <c r="AC484" s="31" t="s">
        <v>468</v>
      </c>
      <c r="AD484" s="31" t="s">
        <v>468</v>
      </c>
      <c r="AE484" s="31" t="s">
        <v>127</v>
      </c>
      <c r="AF484" s="31">
        <v>2742.0</v>
      </c>
      <c r="AG484" s="30">
        <v>2742.0</v>
      </c>
      <c r="AH484" s="30" t="s">
        <v>127</v>
      </c>
      <c r="AI484" s="31" t="s">
        <v>127</v>
      </c>
      <c r="AJ484" s="31" t="s">
        <v>141</v>
      </c>
      <c r="AK484" s="31" t="s">
        <v>141</v>
      </c>
      <c r="AL484" s="31" t="s">
        <v>141</v>
      </c>
      <c r="AM484" s="26" t="s">
        <v>140</v>
      </c>
      <c r="AN484" s="28" t="s">
        <v>5045</v>
      </c>
      <c r="AO484" s="26" t="s">
        <v>141</v>
      </c>
      <c r="AP484" s="31">
        <v>4610.0</v>
      </c>
      <c r="AQ484" s="26" t="s">
        <v>141</v>
      </c>
      <c r="AR484" s="26" t="s">
        <v>141</v>
      </c>
      <c r="AS484" s="26" t="s">
        <v>127</v>
      </c>
      <c r="AT484" s="26" t="s">
        <v>161</v>
      </c>
      <c r="AU484" s="32" t="s">
        <v>817</v>
      </c>
      <c r="AV484" s="26" t="s">
        <v>5046</v>
      </c>
      <c r="AW484" s="28"/>
      <c r="AX484" s="28"/>
      <c r="AY484" s="28"/>
    </row>
    <row r="485" ht="15.75" customHeight="1">
      <c r="A485" s="26" t="s">
        <v>5047</v>
      </c>
      <c r="B485" s="26" t="s">
        <v>5048</v>
      </c>
      <c r="C485" s="28" t="s">
        <v>5034</v>
      </c>
      <c r="D485" s="28" t="s">
        <v>5035</v>
      </c>
      <c r="E485" s="28" t="s">
        <v>5036</v>
      </c>
      <c r="F485" s="26" t="s">
        <v>127</v>
      </c>
      <c r="G485" s="28"/>
      <c r="H485" s="26" t="s">
        <v>5037</v>
      </c>
      <c r="I485" s="26" t="s">
        <v>5038</v>
      </c>
      <c r="J485" s="26" t="s">
        <v>5033</v>
      </c>
      <c r="K485" s="26">
        <v>5.050923126E9</v>
      </c>
      <c r="L485" s="28" t="s">
        <v>5039</v>
      </c>
      <c r="M485" s="28" t="s">
        <v>5040</v>
      </c>
      <c r="N485" s="28" t="s">
        <v>4981</v>
      </c>
      <c r="O485" s="41" t="s">
        <v>738</v>
      </c>
      <c r="P485" s="26" t="s">
        <v>599</v>
      </c>
      <c r="Q485" s="28" t="s">
        <v>5041</v>
      </c>
      <c r="R485" s="28" t="s">
        <v>5042</v>
      </c>
      <c r="S485" s="28" t="s">
        <v>156</v>
      </c>
      <c r="T485" s="28" t="s">
        <v>5043</v>
      </c>
      <c r="U485" s="28" t="s">
        <v>5044</v>
      </c>
      <c r="V485" s="26" t="s">
        <v>189</v>
      </c>
      <c r="W485" s="34">
        <v>43770.0</v>
      </c>
      <c r="X485" s="26" t="s">
        <v>141</v>
      </c>
      <c r="Y485" s="26" t="s">
        <v>141</v>
      </c>
      <c r="Z485" s="28" t="s">
        <v>141</v>
      </c>
      <c r="AA485" s="26" t="s">
        <v>127</v>
      </c>
      <c r="AB485" s="30">
        <v>2640.0</v>
      </c>
      <c r="AC485" s="31">
        <v>2640.0</v>
      </c>
      <c r="AD485" s="31" t="s">
        <v>127</v>
      </c>
      <c r="AE485" s="31" t="s">
        <v>127</v>
      </c>
      <c r="AF485" s="31" t="s">
        <v>127</v>
      </c>
      <c r="AG485" s="31" t="s">
        <v>127</v>
      </c>
      <c r="AH485" s="30" t="s">
        <v>127</v>
      </c>
      <c r="AI485" s="31" t="s">
        <v>127</v>
      </c>
      <c r="AJ485" s="31" t="s">
        <v>127</v>
      </c>
      <c r="AK485" s="31" t="s">
        <v>127</v>
      </c>
      <c r="AL485" s="31" t="s">
        <v>127</v>
      </c>
      <c r="AM485" s="26" t="s">
        <v>127</v>
      </c>
      <c r="AN485" s="26" t="s">
        <v>127</v>
      </c>
      <c r="AO485" s="26" t="s">
        <v>127</v>
      </c>
      <c r="AP485" s="31" t="s">
        <v>141</v>
      </c>
      <c r="AQ485" s="26" t="s">
        <v>127</v>
      </c>
      <c r="AR485" s="26" t="s">
        <v>127</v>
      </c>
      <c r="AS485" s="26" t="s">
        <v>127</v>
      </c>
      <c r="AT485" s="26" t="s">
        <v>824</v>
      </c>
      <c r="AU485" s="26" t="s">
        <v>27</v>
      </c>
      <c r="AV485" s="26" t="s">
        <v>5049</v>
      </c>
      <c r="AW485" s="28"/>
      <c r="AX485" s="28"/>
      <c r="AY485" s="28"/>
    </row>
    <row r="486" ht="15.75" customHeight="1">
      <c r="A486" s="26" t="s">
        <v>5050</v>
      </c>
      <c r="B486" s="26" t="s">
        <v>5051</v>
      </c>
      <c r="C486" s="28" t="s">
        <v>5052</v>
      </c>
      <c r="D486" s="28"/>
      <c r="E486" s="28"/>
      <c r="F486" s="26" t="s">
        <v>127</v>
      </c>
      <c r="G486" s="28"/>
      <c r="H486" s="26" t="s">
        <v>5053</v>
      </c>
      <c r="I486" s="26" t="s">
        <v>5054</v>
      </c>
      <c r="J486" s="26" t="s">
        <v>5051</v>
      </c>
      <c r="K486" s="26">
        <v>5.04295225E9</v>
      </c>
      <c r="L486" s="28" t="s">
        <v>5055</v>
      </c>
      <c r="M486" s="28" t="s">
        <v>5040</v>
      </c>
      <c r="N486" s="28" t="s">
        <v>4981</v>
      </c>
      <c r="O486" s="41" t="s">
        <v>738</v>
      </c>
      <c r="P486" s="26" t="s">
        <v>599</v>
      </c>
      <c r="Q486" s="28" t="s">
        <v>5056</v>
      </c>
      <c r="R486" s="28" t="s">
        <v>5057</v>
      </c>
      <c r="S486" s="28" t="s">
        <v>156</v>
      </c>
      <c r="T486" s="28" t="s">
        <v>5058</v>
      </c>
      <c r="U486" s="28" t="s">
        <v>5059</v>
      </c>
      <c r="V486" s="28" t="s">
        <v>158</v>
      </c>
      <c r="W486" s="26" t="s">
        <v>141</v>
      </c>
      <c r="X486" s="26" t="s">
        <v>141</v>
      </c>
      <c r="Y486" s="28">
        <v>2003.0</v>
      </c>
      <c r="Z486" s="28">
        <v>20.0</v>
      </c>
      <c r="AA486" s="26" t="s">
        <v>127</v>
      </c>
      <c r="AB486" s="30">
        <v>4000.0</v>
      </c>
      <c r="AC486" s="31">
        <v>4000.0</v>
      </c>
      <c r="AD486" s="31" t="s">
        <v>127</v>
      </c>
      <c r="AE486" s="31" t="s">
        <v>127</v>
      </c>
      <c r="AF486" s="31">
        <v>5000.0</v>
      </c>
      <c r="AG486" s="31">
        <v>5000.0</v>
      </c>
      <c r="AH486" s="30" t="s">
        <v>127</v>
      </c>
      <c r="AI486" s="31" t="s">
        <v>127</v>
      </c>
      <c r="AJ486" s="31" t="s">
        <v>141</v>
      </c>
      <c r="AK486" s="31" t="s">
        <v>141</v>
      </c>
      <c r="AL486" s="31" t="s">
        <v>141</v>
      </c>
      <c r="AM486" s="26" t="s">
        <v>140</v>
      </c>
      <c r="AN486" s="28" t="s">
        <v>5060</v>
      </c>
      <c r="AO486" s="26" t="s">
        <v>141</v>
      </c>
      <c r="AP486" s="31">
        <v>3095.0</v>
      </c>
      <c r="AQ486" s="26">
        <v>2018.0</v>
      </c>
      <c r="AR486" s="26" t="s">
        <v>127</v>
      </c>
      <c r="AS486" s="26" t="s">
        <v>127</v>
      </c>
      <c r="AT486" s="26" t="s">
        <v>161</v>
      </c>
      <c r="AU486" s="32" t="s">
        <v>263</v>
      </c>
      <c r="AV486" s="26" t="s">
        <v>1305</v>
      </c>
      <c r="AW486" s="28"/>
      <c r="AX486" s="28"/>
      <c r="AY486" s="28"/>
    </row>
    <row r="487" ht="15.75" customHeight="1">
      <c r="A487" s="26" t="s">
        <v>5061</v>
      </c>
      <c r="B487" s="26" t="s">
        <v>5062</v>
      </c>
      <c r="C487" s="28" t="s">
        <v>5052</v>
      </c>
      <c r="D487" s="28"/>
      <c r="E487" s="28"/>
      <c r="F487" s="26" t="s">
        <v>127</v>
      </c>
      <c r="G487" s="28"/>
      <c r="H487" s="26" t="s">
        <v>5053</v>
      </c>
      <c r="I487" s="26" t="s">
        <v>5054</v>
      </c>
      <c r="J487" s="26" t="s">
        <v>5051</v>
      </c>
      <c r="K487" s="26">
        <v>5.04295225E9</v>
      </c>
      <c r="L487" s="28" t="s">
        <v>5055</v>
      </c>
      <c r="M487" s="28" t="s">
        <v>5040</v>
      </c>
      <c r="N487" s="28" t="s">
        <v>4981</v>
      </c>
      <c r="O487" s="41" t="s">
        <v>738</v>
      </c>
      <c r="P487" s="26" t="s">
        <v>599</v>
      </c>
      <c r="Q487" s="28" t="s">
        <v>5056</v>
      </c>
      <c r="R487" s="28" t="s">
        <v>5057</v>
      </c>
      <c r="S487" s="28" t="s">
        <v>156</v>
      </c>
      <c r="T487" s="28" t="s">
        <v>5058</v>
      </c>
      <c r="U487" s="28" t="s">
        <v>5059</v>
      </c>
      <c r="V487" s="26" t="s">
        <v>189</v>
      </c>
      <c r="W487" s="34">
        <v>43770.0</v>
      </c>
      <c r="X487" s="26" t="s">
        <v>141</v>
      </c>
      <c r="Y487" s="26" t="s">
        <v>141</v>
      </c>
      <c r="Z487" s="28" t="s">
        <v>141</v>
      </c>
      <c r="AA487" s="26" t="s">
        <v>127</v>
      </c>
      <c r="AB487" s="30" t="s">
        <v>127</v>
      </c>
      <c r="AC487" s="31" t="s">
        <v>127</v>
      </c>
      <c r="AD487" s="31" t="s">
        <v>127</v>
      </c>
      <c r="AE487" s="31" t="s">
        <v>127</v>
      </c>
      <c r="AF487" s="31">
        <v>2130.0</v>
      </c>
      <c r="AG487" s="31">
        <v>2130.0</v>
      </c>
      <c r="AH487" s="30" t="s">
        <v>127</v>
      </c>
      <c r="AI487" s="31" t="s">
        <v>127</v>
      </c>
      <c r="AJ487" s="31" t="s">
        <v>141</v>
      </c>
      <c r="AK487" s="31" t="s">
        <v>141</v>
      </c>
      <c r="AL487" s="31" t="s">
        <v>141</v>
      </c>
      <c r="AM487" s="26" t="s">
        <v>127</v>
      </c>
      <c r="AN487" s="26" t="s">
        <v>127</v>
      </c>
      <c r="AO487" s="26" t="s">
        <v>127</v>
      </c>
      <c r="AP487" s="31" t="s">
        <v>141</v>
      </c>
      <c r="AQ487" s="26" t="s">
        <v>127</v>
      </c>
      <c r="AR487" s="26" t="s">
        <v>127</v>
      </c>
      <c r="AS487" s="26" t="s">
        <v>127</v>
      </c>
      <c r="AT487" s="26" t="s">
        <v>974</v>
      </c>
      <c r="AU487" s="26" t="s">
        <v>25</v>
      </c>
      <c r="AV487" s="26" t="s">
        <v>141</v>
      </c>
      <c r="AW487" s="26"/>
      <c r="AX487" s="28"/>
      <c r="AY487" s="28"/>
    </row>
    <row r="488" ht="15.75" customHeight="1">
      <c r="A488" s="26" t="s">
        <v>5063</v>
      </c>
      <c r="B488" s="26" t="s">
        <v>5064</v>
      </c>
      <c r="C488" s="28" t="s">
        <v>5065</v>
      </c>
      <c r="D488" s="28"/>
      <c r="E488" s="28"/>
      <c r="F488" s="26" t="s">
        <v>127</v>
      </c>
      <c r="G488" s="28"/>
      <c r="H488" s="26" t="s">
        <v>5066</v>
      </c>
      <c r="I488" s="26" t="s">
        <v>5067</v>
      </c>
      <c r="J488" s="26" t="s">
        <v>5064</v>
      </c>
      <c r="K488" s="26" t="s">
        <v>5068</v>
      </c>
      <c r="L488" s="28" t="s">
        <v>5069</v>
      </c>
      <c r="M488" s="28" t="s">
        <v>5040</v>
      </c>
      <c r="N488" s="28" t="s">
        <v>4981</v>
      </c>
      <c r="O488" s="41" t="s">
        <v>738</v>
      </c>
      <c r="P488" s="26" t="s">
        <v>599</v>
      </c>
      <c r="Q488" s="28" t="s">
        <v>5070</v>
      </c>
      <c r="R488" s="28" t="s">
        <v>5071</v>
      </c>
      <c r="S488" s="28" t="s">
        <v>156</v>
      </c>
      <c r="T488" s="28" t="s">
        <v>5072</v>
      </c>
      <c r="U488" s="28" t="s">
        <v>5073</v>
      </c>
      <c r="V488" s="26" t="s">
        <v>261</v>
      </c>
      <c r="W488" s="26" t="s">
        <v>141</v>
      </c>
      <c r="X488" s="26" t="s">
        <v>141</v>
      </c>
      <c r="Y488" s="28">
        <v>2003.0</v>
      </c>
      <c r="Z488" s="28">
        <v>20.0</v>
      </c>
      <c r="AA488" s="33">
        <v>44835.0</v>
      </c>
      <c r="AB488" s="30">
        <v>1900.0</v>
      </c>
      <c r="AC488" s="31">
        <v>1900.0</v>
      </c>
      <c r="AD488" s="31" t="s">
        <v>127</v>
      </c>
      <c r="AE488" s="31" t="s">
        <v>127</v>
      </c>
      <c r="AF488" s="31">
        <v>1200.0</v>
      </c>
      <c r="AG488" s="31">
        <v>1200.0</v>
      </c>
      <c r="AH488" s="30" t="s">
        <v>141</v>
      </c>
      <c r="AI488" s="31" t="s">
        <v>127</v>
      </c>
      <c r="AJ488" s="31" t="s">
        <v>141</v>
      </c>
      <c r="AK488" s="31" t="s">
        <v>141</v>
      </c>
      <c r="AL488" s="31" t="s">
        <v>141</v>
      </c>
      <c r="AM488" s="26" t="s">
        <v>140</v>
      </c>
      <c r="AN488" s="28" t="s">
        <v>5074</v>
      </c>
      <c r="AO488" s="26" t="s">
        <v>141</v>
      </c>
      <c r="AP488" s="31">
        <v>1373.0</v>
      </c>
      <c r="AQ488" s="26">
        <v>2019.0</v>
      </c>
      <c r="AR488" s="26" t="s">
        <v>127</v>
      </c>
      <c r="AS488" s="26" t="s">
        <v>127</v>
      </c>
      <c r="AT488" s="26" t="s">
        <v>161</v>
      </c>
      <c r="AU488" s="32" t="s">
        <v>263</v>
      </c>
      <c r="AV488" s="26" t="s">
        <v>2146</v>
      </c>
      <c r="AW488" s="28"/>
      <c r="AX488" s="28"/>
      <c r="AY488" s="28"/>
    </row>
    <row r="489" ht="15.75" customHeight="1">
      <c r="A489" s="26" t="s">
        <v>5075</v>
      </c>
      <c r="B489" s="26" t="s">
        <v>5076</v>
      </c>
      <c r="C489" s="26" t="s">
        <v>5077</v>
      </c>
      <c r="D489" s="28"/>
      <c r="E489" s="28"/>
      <c r="F489" s="26" t="s">
        <v>148</v>
      </c>
      <c r="G489" s="28" t="s">
        <v>5078</v>
      </c>
      <c r="H489" s="26" t="s">
        <v>5079</v>
      </c>
      <c r="I489" s="26" t="s">
        <v>5080</v>
      </c>
      <c r="J489" s="50" t="s">
        <v>5081</v>
      </c>
      <c r="K489" s="28">
        <v>4.295864796E9</v>
      </c>
      <c r="L489" s="28" t="s">
        <v>5082</v>
      </c>
      <c r="M489" s="28" t="s">
        <v>5040</v>
      </c>
      <c r="N489" s="28" t="s">
        <v>4981</v>
      </c>
      <c r="O489" s="41" t="s">
        <v>738</v>
      </c>
      <c r="P489" s="26" t="s">
        <v>599</v>
      </c>
      <c r="Q489" s="28" t="s">
        <v>5083</v>
      </c>
      <c r="R489" s="35" t="s">
        <v>5084</v>
      </c>
      <c r="S489" s="26" t="s">
        <v>137</v>
      </c>
      <c r="T489" s="26" t="s">
        <v>5085</v>
      </c>
      <c r="U489" s="26" t="s">
        <v>5086</v>
      </c>
      <c r="V489" s="28" t="s">
        <v>158</v>
      </c>
      <c r="W489" s="26" t="s">
        <v>141</v>
      </c>
      <c r="X489" s="26" t="s">
        <v>141</v>
      </c>
      <c r="Y489" s="26">
        <v>2021.0</v>
      </c>
      <c r="Z489" s="28">
        <v>2.0</v>
      </c>
      <c r="AA489" s="26" t="s">
        <v>127</v>
      </c>
      <c r="AB489" s="31">
        <v>6940.0</v>
      </c>
      <c r="AC489" s="31" t="s">
        <v>468</v>
      </c>
      <c r="AD489" s="31" t="s">
        <v>468</v>
      </c>
      <c r="AE489" s="31" t="s">
        <v>127</v>
      </c>
      <c r="AF489" s="31">
        <v>3040.0</v>
      </c>
      <c r="AG489" s="31">
        <v>3040.0</v>
      </c>
      <c r="AH489" s="30" t="s">
        <v>127</v>
      </c>
      <c r="AI489" s="31" t="s">
        <v>127</v>
      </c>
      <c r="AJ489" s="31" t="s">
        <v>141</v>
      </c>
      <c r="AK489" s="31" t="s">
        <v>141</v>
      </c>
      <c r="AL489" s="31" t="s">
        <v>141</v>
      </c>
      <c r="AM489" s="26" t="s">
        <v>140</v>
      </c>
      <c r="AN489" s="28" t="s">
        <v>5087</v>
      </c>
      <c r="AO489" s="26" t="s">
        <v>141</v>
      </c>
      <c r="AP489" s="31">
        <v>14492.0</v>
      </c>
      <c r="AQ489" s="26" t="s">
        <v>327</v>
      </c>
      <c r="AR489" s="26" t="s">
        <v>327</v>
      </c>
      <c r="AS489" s="26" t="s">
        <v>127</v>
      </c>
      <c r="AT489" s="26" t="s">
        <v>161</v>
      </c>
      <c r="AU489" s="32" t="s">
        <v>817</v>
      </c>
      <c r="AV489" s="26" t="s">
        <v>5088</v>
      </c>
      <c r="AW489" s="28"/>
      <c r="AX489" s="28"/>
      <c r="AY489" s="28"/>
    </row>
    <row r="490" ht="15.75" customHeight="1">
      <c r="A490" s="26" t="s">
        <v>5089</v>
      </c>
      <c r="B490" s="26" t="s">
        <v>5090</v>
      </c>
      <c r="C490" s="26" t="s">
        <v>5091</v>
      </c>
      <c r="D490" s="28"/>
      <c r="E490" s="28"/>
      <c r="F490" s="26" t="s">
        <v>148</v>
      </c>
      <c r="G490" s="28" t="s">
        <v>5078</v>
      </c>
      <c r="H490" s="26" t="s">
        <v>5079</v>
      </c>
      <c r="I490" s="26" t="s">
        <v>5080</v>
      </c>
      <c r="J490" s="50" t="s">
        <v>5081</v>
      </c>
      <c r="K490" s="28">
        <v>4.295864796E9</v>
      </c>
      <c r="L490" s="28" t="s">
        <v>5092</v>
      </c>
      <c r="M490" s="28" t="s">
        <v>5040</v>
      </c>
      <c r="N490" s="28" t="s">
        <v>4981</v>
      </c>
      <c r="O490" s="41" t="s">
        <v>738</v>
      </c>
      <c r="P490" s="26" t="s">
        <v>599</v>
      </c>
      <c r="Q490" s="28" t="s">
        <v>5083</v>
      </c>
      <c r="R490" s="35" t="s">
        <v>5084</v>
      </c>
      <c r="S490" s="26" t="s">
        <v>137</v>
      </c>
      <c r="T490" s="32" t="s">
        <v>5085</v>
      </c>
      <c r="U490" s="32" t="s">
        <v>5086</v>
      </c>
      <c r="V490" s="26" t="s">
        <v>189</v>
      </c>
      <c r="W490" s="26">
        <v>2018.0</v>
      </c>
      <c r="X490" s="26" t="s">
        <v>141</v>
      </c>
      <c r="Y490" s="26">
        <v>2022.0</v>
      </c>
      <c r="Z490" s="28">
        <v>1.0</v>
      </c>
      <c r="AA490" s="26" t="s">
        <v>127</v>
      </c>
      <c r="AB490" s="30">
        <v>6150.0</v>
      </c>
      <c r="AC490" s="30">
        <v>6150.0</v>
      </c>
      <c r="AD490" s="31" t="s">
        <v>127</v>
      </c>
      <c r="AE490" s="31" t="s">
        <v>127</v>
      </c>
      <c r="AF490" s="31" t="s">
        <v>127</v>
      </c>
      <c r="AG490" s="31" t="s">
        <v>127</v>
      </c>
      <c r="AH490" s="30" t="s">
        <v>127</v>
      </c>
      <c r="AI490" s="31" t="s">
        <v>127</v>
      </c>
      <c r="AJ490" s="31" t="s">
        <v>141</v>
      </c>
      <c r="AK490" s="31" t="s">
        <v>141</v>
      </c>
      <c r="AL490" s="31" t="s">
        <v>141</v>
      </c>
      <c r="AM490" s="26" t="s">
        <v>127</v>
      </c>
      <c r="AN490" s="26" t="s">
        <v>127</v>
      </c>
      <c r="AO490" s="26" t="s">
        <v>127</v>
      </c>
      <c r="AP490" s="31" t="s">
        <v>141</v>
      </c>
      <c r="AQ490" s="26" t="s">
        <v>127</v>
      </c>
      <c r="AR490" s="26" t="s">
        <v>127</v>
      </c>
      <c r="AS490" s="26" t="s">
        <v>127</v>
      </c>
      <c r="AT490" s="26" t="s">
        <v>824</v>
      </c>
      <c r="AU490" s="26" t="s">
        <v>27</v>
      </c>
      <c r="AV490" s="26" t="s">
        <v>1833</v>
      </c>
      <c r="AW490" s="28"/>
      <c r="AX490" s="28"/>
      <c r="AY490" s="28"/>
    </row>
    <row r="491" ht="15.75" customHeight="1">
      <c r="A491" s="26" t="s">
        <v>5093</v>
      </c>
      <c r="B491" s="26" t="s">
        <v>5094</v>
      </c>
      <c r="C491" s="26" t="s">
        <v>5095</v>
      </c>
      <c r="D491" s="28"/>
      <c r="E491" s="28"/>
      <c r="F491" s="26" t="s">
        <v>148</v>
      </c>
      <c r="G491" s="28" t="s">
        <v>5078</v>
      </c>
      <c r="H491" s="26" t="s">
        <v>5079</v>
      </c>
      <c r="I491" s="26" t="s">
        <v>5080</v>
      </c>
      <c r="J491" s="50" t="s">
        <v>5081</v>
      </c>
      <c r="K491" s="28">
        <v>4.295864796E9</v>
      </c>
      <c r="L491" s="28" t="s">
        <v>5092</v>
      </c>
      <c r="M491" s="28" t="s">
        <v>5040</v>
      </c>
      <c r="N491" s="28" t="s">
        <v>4981</v>
      </c>
      <c r="O491" s="41" t="s">
        <v>738</v>
      </c>
      <c r="P491" s="26" t="s">
        <v>599</v>
      </c>
      <c r="Q491" s="28" t="s">
        <v>5083</v>
      </c>
      <c r="R491" s="35" t="s">
        <v>5084</v>
      </c>
      <c r="S491" s="26" t="s">
        <v>137</v>
      </c>
      <c r="T491" s="32" t="s">
        <v>5085</v>
      </c>
      <c r="U491" s="29" t="s">
        <v>5096</v>
      </c>
      <c r="V491" s="32" t="s">
        <v>139</v>
      </c>
      <c r="W491" s="26">
        <v>2018.0</v>
      </c>
      <c r="X491" s="26" t="s">
        <v>141</v>
      </c>
      <c r="Y491" s="26" t="s">
        <v>141</v>
      </c>
      <c r="Z491" s="28" t="s">
        <v>141</v>
      </c>
      <c r="AA491" s="26" t="s">
        <v>127</v>
      </c>
      <c r="AB491" s="30" t="s">
        <v>127</v>
      </c>
      <c r="AC491" s="31" t="s">
        <v>127</v>
      </c>
      <c r="AD491" s="31" t="s">
        <v>127</v>
      </c>
      <c r="AE491" s="31" t="s">
        <v>127</v>
      </c>
      <c r="AF491" s="31">
        <v>3040.0</v>
      </c>
      <c r="AG491" s="31">
        <v>3040.0</v>
      </c>
      <c r="AH491" s="31" t="s">
        <v>127</v>
      </c>
      <c r="AI491" s="31" t="s">
        <v>127</v>
      </c>
      <c r="AJ491" s="31" t="s">
        <v>141</v>
      </c>
      <c r="AK491" s="31" t="s">
        <v>141</v>
      </c>
      <c r="AL491" s="31" t="s">
        <v>141</v>
      </c>
      <c r="AM491" s="26" t="s">
        <v>127</v>
      </c>
      <c r="AN491" s="26" t="s">
        <v>127</v>
      </c>
      <c r="AO491" s="26" t="s">
        <v>127</v>
      </c>
      <c r="AP491" s="31" t="s">
        <v>141</v>
      </c>
      <c r="AQ491" s="26" t="s">
        <v>127</v>
      </c>
      <c r="AR491" s="26" t="s">
        <v>127</v>
      </c>
      <c r="AS491" s="26" t="s">
        <v>127</v>
      </c>
      <c r="AT491" s="26" t="s">
        <v>974</v>
      </c>
      <c r="AU491" s="26" t="s">
        <v>25</v>
      </c>
      <c r="AV491" s="26" t="s">
        <v>141</v>
      </c>
      <c r="AW491" s="28"/>
      <c r="AX491" s="28"/>
      <c r="AY491" s="28"/>
    </row>
    <row r="492" ht="15.75" customHeight="1">
      <c r="A492" s="26" t="s">
        <v>5097</v>
      </c>
      <c r="B492" s="26" t="s">
        <v>5098</v>
      </c>
      <c r="C492" s="28" t="s">
        <v>5099</v>
      </c>
      <c r="D492" s="28"/>
      <c r="E492" s="28"/>
      <c r="F492" s="26" t="s">
        <v>173</v>
      </c>
      <c r="G492" s="28" t="s">
        <v>5100</v>
      </c>
      <c r="H492" s="26" t="s">
        <v>5079</v>
      </c>
      <c r="I492" s="26" t="s">
        <v>5080</v>
      </c>
      <c r="J492" s="26" t="s">
        <v>5098</v>
      </c>
      <c r="K492" s="26" t="s">
        <v>5101</v>
      </c>
      <c r="L492" s="28" t="s">
        <v>5102</v>
      </c>
      <c r="M492" s="28" t="s">
        <v>5103</v>
      </c>
      <c r="N492" s="28" t="s">
        <v>4981</v>
      </c>
      <c r="O492" s="41" t="s">
        <v>738</v>
      </c>
      <c r="P492" s="26" t="s">
        <v>599</v>
      </c>
      <c r="Q492" s="28" t="s">
        <v>5104</v>
      </c>
      <c r="R492" s="28" t="s">
        <v>5105</v>
      </c>
      <c r="S492" s="28" t="s">
        <v>156</v>
      </c>
      <c r="T492" s="28" t="s">
        <v>5106</v>
      </c>
      <c r="U492" s="28" t="s">
        <v>5107</v>
      </c>
      <c r="V492" s="28" t="s">
        <v>158</v>
      </c>
      <c r="W492" s="26" t="s">
        <v>141</v>
      </c>
      <c r="X492" s="26" t="s">
        <v>141</v>
      </c>
      <c r="Y492" s="28">
        <v>2003.0</v>
      </c>
      <c r="Z492" s="28">
        <v>20.0</v>
      </c>
      <c r="AA492" s="26" t="s">
        <v>127</v>
      </c>
      <c r="AB492" s="30">
        <v>5400.0</v>
      </c>
      <c r="AC492" s="31">
        <v>5400.0</v>
      </c>
      <c r="AD492" s="31" t="s">
        <v>127</v>
      </c>
      <c r="AE492" s="31" t="s">
        <v>127</v>
      </c>
      <c r="AF492" s="31">
        <v>5860.0</v>
      </c>
      <c r="AG492" s="31">
        <v>5860.0</v>
      </c>
      <c r="AH492" s="30" t="s">
        <v>141</v>
      </c>
      <c r="AI492" s="31" t="s">
        <v>127</v>
      </c>
      <c r="AJ492" s="31" t="s">
        <v>141</v>
      </c>
      <c r="AK492" s="31" t="s">
        <v>141</v>
      </c>
      <c r="AL492" s="31" t="s">
        <v>141</v>
      </c>
      <c r="AM492" s="26" t="s">
        <v>159</v>
      </c>
      <c r="AN492" s="28" t="s">
        <v>5108</v>
      </c>
      <c r="AO492" s="26" t="s">
        <v>141</v>
      </c>
      <c r="AP492" s="31">
        <v>4149.0</v>
      </c>
      <c r="AQ492" s="26" t="s">
        <v>861</v>
      </c>
      <c r="AR492" s="26" t="s">
        <v>127</v>
      </c>
      <c r="AS492" s="26" t="s">
        <v>127</v>
      </c>
      <c r="AT492" s="26" t="s">
        <v>161</v>
      </c>
      <c r="AU492" s="32" t="s">
        <v>263</v>
      </c>
      <c r="AV492" s="26" t="s">
        <v>2450</v>
      </c>
      <c r="AW492" s="28"/>
      <c r="AX492" s="28"/>
      <c r="AY492" s="28"/>
    </row>
    <row r="493" ht="15.75" customHeight="1">
      <c r="A493" s="26" t="s">
        <v>5109</v>
      </c>
      <c r="B493" s="26" t="s">
        <v>5110</v>
      </c>
      <c r="C493" s="28" t="s">
        <v>5111</v>
      </c>
      <c r="D493" s="28"/>
      <c r="E493" s="28"/>
      <c r="F493" s="26" t="s">
        <v>127</v>
      </c>
      <c r="G493" s="28"/>
      <c r="H493" s="26" t="s">
        <v>5112</v>
      </c>
      <c r="I493" s="26" t="s">
        <v>5113</v>
      </c>
      <c r="J493" s="26" t="s">
        <v>5110</v>
      </c>
      <c r="K493" s="26" t="s">
        <v>5114</v>
      </c>
      <c r="L493" s="28" t="s">
        <v>5115</v>
      </c>
      <c r="M493" s="28" t="s">
        <v>5116</v>
      </c>
      <c r="N493" s="28" t="s">
        <v>4981</v>
      </c>
      <c r="O493" s="41" t="s">
        <v>738</v>
      </c>
      <c r="P493" s="26" t="s">
        <v>599</v>
      </c>
      <c r="Q493" s="28" t="s">
        <v>5117</v>
      </c>
      <c r="R493" s="28" t="s">
        <v>5118</v>
      </c>
      <c r="S493" s="28" t="s">
        <v>156</v>
      </c>
      <c r="T493" s="28" t="s">
        <v>5119</v>
      </c>
      <c r="U493" s="28" t="s">
        <v>5120</v>
      </c>
      <c r="V493" s="26" t="s">
        <v>261</v>
      </c>
      <c r="W493" s="26" t="s">
        <v>141</v>
      </c>
      <c r="X493" s="26" t="s">
        <v>141</v>
      </c>
      <c r="Y493" s="28">
        <v>2003.0</v>
      </c>
      <c r="Z493" s="28">
        <v>20.0</v>
      </c>
      <c r="AA493" s="33">
        <v>44652.0</v>
      </c>
      <c r="AB493" s="30">
        <v>2800.0</v>
      </c>
      <c r="AC493" s="30">
        <v>2800.0</v>
      </c>
      <c r="AD493" s="31" t="s">
        <v>127</v>
      </c>
      <c r="AE493" s="31" t="s">
        <v>127</v>
      </c>
      <c r="AF493" s="31">
        <v>2320.0</v>
      </c>
      <c r="AG493" s="30">
        <v>2320.0</v>
      </c>
      <c r="AH493" s="30" t="s">
        <v>141</v>
      </c>
      <c r="AI493" s="31" t="s">
        <v>127</v>
      </c>
      <c r="AJ493" s="31" t="s">
        <v>141</v>
      </c>
      <c r="AK493" s="31" t="s">
        <v>141</v>
      </c>
      <c r="AL493" s="31" t="s">
        <v>141</v>
      </c>
      <c r="AM493" s="26" t="s">
        <v>141</v>
      </c>
      <c r="AN493" s="26" t="s">
        <v>141</v>
      </c>
      <c r="AO493" s="26" t="s">
        <v>141</v>
      </c>
      <c r="AP493" s="31">
        <v>302.0</v>
      </c>
      <c r="AQ493" s="26" t="s">
        <v>141</v>
      </c>
      <c r="AR493" s="26" t="s">
        <v>141</v>
      </c>
      <c r="AS493" s="26" t="s">
        <v>127</v>
      </c>
      <c r="AT493" s="26" t="s">
        <v>161</v>
      </c>
      <c r="AU493" s="32" t="s">
        <v>263</v>
      </c>
      <c r="AV493" s="26" t="s">
        <v>1305</v>
      </c>
      <c r="AW493" s="28"/>
      <c r="AX493" s="28"/>
      <c r="AY493" s="28"/>
    </row>
    <row r="494" ht="15.75" customHeight="1">
      <c r="A494" s="26" t="s">
        <v>5121</v>
      </c>
      <c r="B494" s="26" t="s">
        <v>5122</v>
      </c>
      <c r="C494" s="28" t="s">
        <v>5123</v>
      </c>
      <c r="D494" s="28"/>
      <c r="E494" s="28"/>
      <c r="F494" s="26" t="s">
        <v>173</v>
      </c>
      <c r="G494" s="26" t="s">
        <v>5124</v>
      </c>
      <c r="H494" s="26" t="s">
        <v>5125</v>
      </c>
      <c r="I494" s="26" t="s">
        <v>5126</v>
      </c>
      <c r="J494" s="26" t="s">
        <v>5122</v>
      </c>
      <c r="K494" s="26" t="s">
        <v>5127</v>
      </c>
      <c r="L494" s="28" t="s">
        <v>5128</v>
      </c>
      <c r="M494" s="32" t="s">
        <v>5116</v>
      </c>
      <c r="N494" s="32" t="s">
        <v>4981</v>
      </c>
      <c r="O494" s="41" t="s">
        <v>738</v>
      </c>
      <c r="P494" s="26" t="s">
        <v>599</v>
      </c>
      <c r="Q494" s="28" t="s">
        <v>5129</v>
      </c>
      <c r="R494" s="28" t="s">
        <v>5130</v>
      </c>
      <c r="S494" s="28" t="s">
        <v>156</v>
      </c>
      <c r="T494" s="32" t="s">
        <v>5131</v>
      </c>
      <c r="U494" s="32" t="s">
        <v>5132</v>
      </c>
      <c r="V494" s="26" t="s">
        <v>158</v>
      </c>
      <c r="W494" s="26" t="s">
        <v>141</v>
      </c>
      <c r="X494" s="26" t="s">
        <v>141</v>
      </c>
      <c r="Y494" s="26">
        <v>2022.0</v>
      </c>
      <c r="Z494" s="28">
        <v>1.0</v>
      </c>
      <c r="AA494" s="26" t="s">
        <v>127</v>
      </c>
      <c r="AB494" s="30">
        <v>2700.0</v>
      </c>
      <c r="AC494" s="30">
        <v>2700.0</v>
      </c>
      <c r="AD494" s="31" t="s">
        <v>127</v>
      </c>
      <c r="AE494" s="31" t="s">
        <v>127</v>
      </c>
      <c r="AF494" s="31">
        <v>2310.0</v>
      </c>
      <c r="AG494" s="30">
        <v>2310.0</v>
      </c>
      <c r="AH494" s="30" t="s">
        <v>141</v>
      </c>
      <c r="AI494" s="31" t="s">
        <v>127</v>
      </c>
      <c r="AJ494" s="31">
        <v>3840.0</v>
      </c>
      <c r="AK494" s="31" t="s">
        <v>141</v>
      </c>
      <c r="AL494" s="31" t="s">
        <v>141</v>
      </c>
      <c r="AM494" s="26" t="s">
        <v>141</v>
      </c>
      <c r="AN494" s="26" t="s">
        <v>141</v>
      </c>
      <c r="AO494" s="26" t="s">
        <v>141</v>
      </c>
      <c r="AP494" s="31">
        <v>2510.0</v>
      </c>
      <c r="AQ494" s="26" t="s">
        <v>127</v>
      </c>
      <c r="AR494" s="26" t="s">
        <v>127</v>
      </c>
      <c r="AS494" s="26" t="s">
        <v>127</v>
      </c>
      <c r="AT494" s="26" t="s">
        <v>161</v>
      </c>
      <c r="AU494" s="26" t="s">
        <v>263</v>
      </c>
      <c r="AV494" s="26" t="s">
        <v>5133</v>
      </c>
      <c r="AW494" s="28"/>
      <c r="AX494" s="28"/>
      <c r="AY494" s="28"/>
    </row>
    <row r="495" ht="15.75" customHeight="1">
      <c r="A495" s="32" t="s">
        <v>5134</v>
      </c>
      <c r="B495" s="26" t="s">
        <v>5135</v>
      </c>
      <c r="C495" s="28" t="s">
        <v>5136</v>
      </c>
      <c r="D495" s="28"/>
      <c r="E495" s="28"/>
      <c r="F495" s="26" t="s">
        <v>173</v>
      </c>
      <c r="G495" s="28" t="s">
        <v>5137</v>
      </c>
      <c r="H495" s="26" t="s">
        <v>5138</v>
      </c>
      <c r="I495" s="26" t="s">
        <v>5139</v>
      </c>
      <c r="J495" s="26" t="s">
        <v>5135</v>
      </c>
      <c r="K495" s="26" t="s">
        <v>5140</v>
      </c>
      <c r="L495" s="28" t="s">
        <v>5141</v>
      </c>
      <c r="M495" s="26" t="s">
        <v>5116</v>
      </c>
      <c r="N495" s="26" t="s">
        <v>4981</v>
      </c>
      <c r="O495" s="41" t="s">
        <v>738</v>
      </c>
      <c r="P495" s="26" t="s">
        <v>599</v>
      </c>
      <c r="Q495" s="28" t="s">
        <v>5142</v>
      </c>
      <c r="R495" s="28" t="s">
        <v>5143</v>
      </c>
      <c r="S495" s="28" t="s">
        <v>156</v>
      </c>
      <c r="T495" s="32" t="s">
        <v>5144</v>
      </c>
      <c r="U495" s="32" t="s">
        <v>5145</v>
      </c>
      <c r="V495" s="32" t="s">
        <v>158</v>
      </c>
      <c r="W495" s="26" t="s">
        <v>141</v>
      </c>
      <c r="X495" s="26" t="s">
        <v>141</v>
      </c>
      <c r="Y495" s="28">
        <v>2020.0</v>
      </c>
      <c r="Z495" s="28">
        <v>3.0</v>
      </c>
      <c r="AA495" s="26" t="s">
        <v>127</v>
      </c>
      <c r="AB495" s="30">
        <v>700.0</v>
      </c>
      <c r="AC495" s="31" t="s">
        <v>127</v>
      </c>
      <c r="AD495" s="31">
        <v>700.0</v>
      </c>
      <c r="AE495" s="31" t="s">
        <v>127</v>
      </c>
      <c r="AF495" s="31" t="s">
        <v>127</v>
      </c>
      <c r="AG495" s="31" t="s">
        <v>127</v>
      </c>
      <c r="AH495" s="30" t="s">
        <v>127</v>
      </c>
      <c r="AI495" s="31" t="s">
        <v>127</v>
      </c>
      <c r="AJ495" s="31" t="s">
        <v>141</v>
      </c>
      <c r="AK495" s="31" t="s">
        <v>141</v>
      </c>
      <c r="AL495" s="31" t="s">
        <v>141</v>
      </c>
      <c r="AM495" s="26" t="s">
        <v>141</v>
      </c>
      <c r="AN495" s="26" t="s">
        <v>141</v>
      </c>
      <c r="AO495" s="26" t="s">
        <v>141</v>
      </c>
      <c r="AP495" s="31">
        <v>1470.0</v>
      </c>
      <c r="AQ495" s="26" t="s">
        <v>141</v>
      </c>
      <c r="AR495" s="26" t="s">
        <v>141</v>
      </c>
      <c r="AS495" s="26" t="s">
        <v>127</v>
      </c>
      <c r="AT495" s="26" t="s">
        <v>142</v>
      </c>
      <c r="AU495" s="26" t="s">
        <v>31</v>
      </c>
      <c r="AV495" s="26" t="s">
        <v>5146</v>
      </c>
      <c r="AW495" s="28"/>
      <c r="AX495" s="28"/>
      <c r="AY495" s="28"/>
    </row>
    <row r="496" ht="15.75" customHeight="1">
      <c r="A496" s="26" t="s">
        <v>5147</v>
      </c>
      <c r="B496" s="26" t="s">
        <v>5148</v>
      </c>
      <c r="C496" s="28" t="s">
        <v>5149</v>
      </c>
      <c r="D496" s="28" t="s">
        <v>5150</v>
      </c>
      <c r="E496" s="26" t="s">
        <v>5151</v>
      </c>
      <c r="F496" s="26" t="s">
        <v>173</v>
      </c>
      <c r="G496" s="28" t="s">
        <v>5152</v>
      </c>
      <c r="H496" s="26" t="s">
        <v>5153</v>
      </c>
      <c r="I496" s="26" t="s">
        <v>5154</v>
      </c>
      <c r="J496" s="26" t="s">
        <v>5148</v>
      </c>
      <c r="K496" s="26" t="s">
        <v>5155</v>
      </c>
      <c r="L496" s="28" t="s">
        <v>5141</v>
      </c>
      <c r="M496" s="26" t="s">
        <v>5116</v>
      </c>
      <c r="N496" s="26" t="s">
        <v>4981</v>
      </c>
      <c r="O496" s="41" t="s">
        <v>738</v>
      </c>
      <c r="P496" s="26" t="s">
        <v>599</v>
      </c>
      <c r="Q496" s="28" t="s">
        <v>5156</v>
      </c>
      <c r="R496" s="28" t="s">
        <v>5157</v>
      </c>
      <c r="S496" s="28" t="s">
        <v>156</v>
      </c>
      <c r="T496" s="32" t="s">
        <v>5158</v>
      </c>
      <c r="U496" s="32" t="s">
        <v>5159</v>
      </c>
      <c r="V496" s="32" t="s">
        <v>158</v>
      </c>
      <c r="W496" s="26" t="s">
        <v>141</v>
      </c>
      <c r="X496" s="26" t="s">
        <v>141</v>
      </c>
      <c r="Y496" s="28">
        <v>2021.0</v>
      </c>
      <c r="Z496" s="28">
        <v>2.0</v>
      </c>
      <c r="AA496" s="26" t="s">
        <v>127</v>
      </c>
      <c r="AB496" s="30">
        <v>2700.0</v>
      </c>
      <c r="AC496" s="31">
        <v>2700.0</v>
      </c>
      <c r="AD496" s="31" t="s">
        <v>127</v>
      </c>
      <c r="AE496" s="31" t="s">
        <v>127</v>
      </c>
      <c r="AF496" s="31">
        <v>2440.0</v>
      </c>
      <c r="AG496" s="31">
        <v>2440.0</v>
      </c>
      <c r="AH496" s="30" t="s">
        <v>127</v>
      </c>
      <c r="AI496" s="31" t="s">
        <v>127</v>
      </c>
      <c r="AJ496" s="31" t="s">
        <v>141</v>
      </c>
      <c r="AK496" s="31" t="s">
        <v>141</v>
      </c>
      <c r="AL496" s="31" t="s">
        <v>141</v>
      </c>
      <c r="AM496" s="26" t="s">
        <v>141</v>
      </c>
      <c r="AN496" s="26" t="s">
        <v>141</v>
      </c>
      <c r="AO496" s="26" t="s">
        <v>141</v>
      </c>
      <c r="AP496" s="31" t="s">
        <v>141</v>
      </c>
      <c r="AQ496" s="26" t="s">
        <v>141</v>
      </c>
      <c r="AR496" s="26" t="s">
        <v>141</v>
      </c>
      <c r="AS496" s="26" t="s">
        <v>127</v>
      </c>
      <c r="AT496" s="26" t="s">
        <v>161</v>
      </c>
      <c r="AU496" s="26" t="s">
        <v>263</v>
      </c>
      <c r="AV496" s="31" t="s">
        <v>5160</v>
      </c>
      <c r="AW496" s="28"/>
      <c r="AX496" s="28"/>
      <c r="AY496" s="28"/>
    </row>
    <row r="497" ht="15.75" customHeight="1">
      <c r="A497" s="26" t="s">
        <v>5161</v>
      </c>
      <c r="B497" s="26" t="s">
        <v>5162</v>
      </c>
      <c r="C497" s="26" t="s">
        <v>5163</v>
      </c>
      <c r="D497" s="28" t="s">
        <v>5150</v>
      </c>
      <c r="E497" s="26" t="s">
        <v>5151</v>
      </c>
      <c r="F497" s="26" t="s">
        <v>173</v>
      </c>
      <c r="G497" s="28" t="s">
        <v>5152</v>
      </c>
      <c r="H497" s="26" t="s">
        <v>5153</v>
      </c>
      <c r="I497" s="26" t="s">
        <v>5154</v>
      </c>
      <c r="J497" s="26" t="s">
        <v>5148</v>
      </c>
      <c r="K497" s="26" t="s">
        <v>5155</v>
      </c>
      <c r="L497" s="28" t="s">
        <v>5141</v>
      </c>
      <c r="M497" s="26" t="s">
        <v>5116</v>
      </c>
      <c r="N497" s="26" t="s">
        <v>4981</v>
      </c>
      <c r="O497" s="41" t="s">
        <v>738</v>
      </c>
      <c r="P497" s="26" t="s">
        <v>599</v>
      </c>
      <c r="Q497" s="28" t="s">
        <v>5156</v>
      </c>
      <c r="R497" s="28" t="s">
        <v>5157</v>
      </c>
      <c r="S497" s="28" t="s">
        <v>156</v>
      </c>
      <c r="T497" s="32" t="s">
        <v>5158</v>
      </c>
      <c r="U497" s="32" t="s">
        <v>5159</v>
      </c>
      <c r="V497" s="26" t="s">
        <v>139</v>
      </c>
      <c r="W497" s="34">
        <v>43617.0</v>
      </c>
      <c r="X497" s="34">
        <v>44958.0</v>
      </c>
      <c r="Y497" s="26" t="s">
        <v>141</v>
      </c>
      <c r="Z497" s="28" t="s">
        <v>141</v>
      </c>
      <c r="AA497" s="26" t="s">
        <v>127</v>
      </c>
      <c r="AB497" s="30">
        <v>2700.0</v>
      </c>
      <c r="AC497" s="31">
        <v>2700.0</v>
      </c>
      <c r="AD497" s="31" t="s">
        <v>127</v>
      </c>
      <c r="AE497" s="31" t="s">
        <v>127</v>
      </c>
      <c r="AF497" s="31">
        <v>3117.0</v>
      </c>
      <c r="AG497" s="31">
        <v>3117.0</v>
      </c>
      <c r="AH497" s="30" t="s">
        <v>127</v>
      </c>
      <c r="AI497" s="31" t="s">
        <v>127</v>
      </c>
      <c r="AJ497" s="31" t="s">
        <v>141</v>
      </c>
      <c r="AK497" s="31" t="s">
        <v>141</v>
      </c>
      <c r="AL497" s="31" t="s">
        <v>141</v>
      </c>
      <c r="AM497" s="26" t="s">
        <v>141</v>
      </c>
      <c r="AN497" s="26" t="s">
        <v>141</v>
      </c>
      <c r="AO497" s="26" t="s">
        <v>141</v>
      </c>
      <c r="AP497" s="31" t="s">
        <v>141</v>
      </c>
      <c r="AQ497" s="26" t="s">
        <v>141</v>
      </c>
      <c r="AR497" s="26" t="s">
        <v>141</v>
      </c>
      <c r="AS497" s="26" t="s">
        <v>127</v>
      </c>
      <c r="AT497" s="26" t="s">
        <v>161</v>
      </c>
      <c r="AU497" s="26" t="s">
        <v>263</v>
      </c>
      <c r="AV497" s="31" t="s">
        <v>5164</v>
      </c>
      <c r="AW497" s="28"/>
      <c r="AX497" s="28"/>
      <c r="AY497" s="28"/>
    </row>
    <row r="498" ht="15.75" customHeight="1">
      <c r="A498" s="26" t="s">
        <v>5165</v>
      </c>
      <c r="B498" s="26" t="s">
        <v>5166</v>
      </c>
      <c r="C498" s="28" t="s">
        <v>5167</v>
      </c>
      <c r="D498" s="28"/>
      <c r="E498" s="28"/>
      <c r="F498" s="26" t="s">
        <v>127</v>
      </c>
      <c r="G498" s="28"/>
      <c r="H498" s="26" t="s">
        <v>3426</v>
      </c>
      <c r="I498" s="26" t="s">
        <v>3427</v>
      </c>
      <c r="J498" s="26" t="s">
        <v>5166</v>
      </c>
      <c r="K498" s="26" t="s">
        <v>5168</v>
      </c>
      <c r="L498" s="28" t="s">
        <v>5169</v>
      </c>
      <c r="M498" s="28" t="s">
        <v>5170</v>
      </c>
      <c r="N498" s="28" t="s">
        <v>4981</v>
      </c>
      <c r="O498" s="41" t="s">
        <v>738</v>
      </c>
      <c r="P498" s="26" t="s">
        <v>599</v>
      </c>
      <c r="Q498" s="28" t="s">
        <v>5171</v>
      </c>
      <c r="R498" s="28" t="s">
        <v>5172</v>
      </c>
      <c r="S498" s="28" t="s">
        <v>156</v>
      </c>
      <c r="T498" s="28" t="s">
        <v>5173</v>
      </c>
      <c r="U498" s="28" t="s">
        <v>5174</v>
      </c>
      <c r="V498" s="28" t="s">
        <v>158</v>
      </c>
      <c r="W498" s="26" t="s">
        <v>141</v>
      </c>
      <c r="X498" s="26" t="s">
        <v>141</v>
      </c>
      <c r="Y498" s="28">
        <v>2013.0</v>
      </c>
      <c r="Z498" s="28">
        <v>10.0</v>
      </c>
      <c r="AA498" s="26" t="s">
        <v>127</v>
      </c>
      <c r="AB498" s="31">
        <v>3450.0</v>
      </c>
      <c r="AC498" s="31" t="s">
        <v>468</v>
      </c>
      <c r="AD498" s="31" t="s">
        <v>468</v>
      </c>
      <c r="AE498" s="31" t="s">
        <v>127</v>
      </c>
      <c r="AF498" s="31">
        <v>3070.0</v>
      </c>
      <c r="AG498" s="31">
        <v>3070.0</v>
      </c>
      <c r="AH498" s="30" t="s">
        <v>127</v>
      </c>
      <c r="AI498" s="31" t="s">
        <v>127</v>
      </c>
      <c r="AJ498" s="31" t="s">
        <v>141</v>
      </c>
      <c r="AK498" s="31" t="s">
        <v>141</v>
      </c>
      <c r="AL498" s="31" t="s">
        <v>141</v>
      </c>
      <c r="AM498" s="26" t="s">
        <v>140</v>
      </c>
      <c r="AN498" s="28" t="s">
        <v>5175</v>
      </c>
      <c r="AO498" s="26" t="s">
        <v>5176</v>
      </c>
      <c r="AP498" s="31">
        <v>4660.0</v>
      </c>
      <c r="AQ498" s="26">
        <v>2019.0</v>
      </c>
      <c r="AR498" s="26" t="s">
        <v>127</v>
      </c>
      <c r="AS498" s="26" t="s">
        <v>127</v>
      </c>
      <c r="AT498" s="26" t="s">
        <v>161</v>
      </c>
      <c r="AU498" s="32" t="s">
        <v>817</v>
      </c>
      <c r="AV498" s="26" t="s">
        <v>5177</v>
      </c>
      <c r="AW498" s="28"/>
      <c r="AX498" s="28"/>
      <c r="AY498" s="28"/>
    </row>
    <row r="499" ht="15.75" customHeight="1">
      <c r="A499" s="26" t="s">
        <v>5178</v>
      </c>
      <c r="B499" s="26" t="s">
        <v>5179</v>
      </c>
      <c r="C499" s="28" t="s">
        <v>5180</v>
      </c>
      <c r="D499" s="28" t="s">
        <v>5181</v>
      </c>
      <c r="E499" s="28" t="s">
        <v>5182</v>
      </c>
      <c r="F499" s="26" t="s">
        <v>127</v>
      </c>
      <c r="G499" s="28"/>
      <c r="H499" s="26" t="s">
        <v>4816</v>
      </c>
      <c r="I499" s="26" t="s">
        <v>4817</v>
      </c>
      <c r="J499" s="26" t="s">
        <v>5179</v>
      </c>
      <c r="K499" s="26">
        <v>4.298435622E9</v>
      </c>
      <c r="L499" s="28" t="s">
        <v>5183</v>
      </c>
      <c r="M499" s="28" t="s">
        <v>5184</v>
      </c>
      <c r="N499" s="28" t="s">
        <v>4981</v>
      </c>
      <c r="O499" s="41" t="s">
        <v>738</v>
      </c>
      <c r="P499" s="26" t="s">
        <v>599</v>
      </c>
      <c r="Q499" s="28" t="s">
        <v>5185</v>
      </c>
      <c r="R499" s="28" t="s">
        <v>5186</v>
      </c>
      <c r="S499" s="28" t="s">
        <v>156</v>
      </c>
      <c r="T499" s="28" t="s">
        <v>5187</v>
      </c>
      <c r="U499" s="28" t="s">
        <v>5188</v>
      </c>
      <c r="V499" s="28" t="s">
        <v>158</v>
      </c>
      <c r="W499" s="26" t="s">
        <v>141</v>
      </c>
      <c r="X499" s="26" t="s">
        <v>141</v>
      </c>
      <c r="Y499" s="28">
        <v>2003.0</v>
      </c>
      <c r="Z499" s="28">
        <v>20.0</v>
      </c>
      <c r="AA499" s="26" t="s">
        <v>127</v>
      </c>
      <c r="AB499" s="30">
        <v>13000.0</v>
      </c>
      <c r="AC499" s="31">
        <v>13000.0</v>
      </c>
      <c r="AD499" s="31" t="s">
        <v>127</v>
      </c>
      <c r="AE499" s="31" t="s">
        <v>127</v>
      </c>
      <c r="AF499" s="31">
        <v>9647.679999999998</v>
      </c>
      <c r="AG499" s="31">
        <f>2*(0.954*450-227)+2*(0.954*530-227)+2*(0.954*580-227)+10*(0.954*1080-227)</f>
        <v>9647.68</v>
      </c>
      <c r="AH499" s="30" t="s">
        <v>127</v>
      </c>
      <c r="AI499" s="31" t="s">
        <v>127</v>
      </c>
      <c r="AJ499" s="31" t="s">
        <v>141</v>
      </c>
      <c r="AK499" s="31" t="s">
        <v>141</v>
      </c>
      <c r="AL499" s="31" t="s">
        <v>141</v>
      </c>
      <c r="AM499" s="26" t="s">
        <v>140</v>
      </c>
      <c r="AN499" s="28" t="s">
        <v>5189</v>
      </c>
      <c r="AO499" s="26" t="s">
        <v>845</v>
      </c>
      <c r="AP499" s="31">
        <v>5380.0</v>
      </c>
      <c r="AQ499" s="26" t="s">
        <v>327</v>
      </c>
      <c r="AR499" s="26" t="s">
        <v>127</v>
      </c>
      <c r="AS499" s="26" t="s">
        <v>127</v>
      </c>
      <c r="AT499" s="26" t="s">
        <v>161</v>
      </c>
      <c r="AU499" s="32" t="s">
        <v>263</v>
      </c>
      <c r="AV499" s="26" t="s">
        <v>5190</v>
      </c>
      <c r="AW499" s="28"/>
      <c r="AX499" s="28"/>
      <c r="AY499" s="28"/>
    </row>
    <row r="500" ht="15.75" customHeight="1">
      <c r="A500" s="26" t="s">
        <v>5191</v>
      </c>
      <c r="B500" s="26" t="s">
        <v>5192</v>
      </c>
      <c r="C500" s="28" t="s">
        <v>5180</v>
      </c>
      <c r="D500" s="28" t="s">
        <v>5181</v>
      </c>
      <c r="E500" s="28" t="s">
        <v>5182</v>
      </c>
      <c r="F500" s="26" t="s">
        <v>127</v>
      </c>
      <c r="G500" s="28"/>
      <c r="H500" s="26" t="s">
        <v>4816</v>
      </c>
      <c r="I500" s="26" t="s">
        <v>4817</v>
      </c>
      <c r="J500" s="26" t="s">
        <v>5179</v>
      </c>
      <c r="K500" s="26">
        <v>4.298435622E9</v>
      </c>
      <c r="L500" s="28" t="s">
        <v>5183</v>
      </c>
      <c r="M500" s="28" t="s">
        <v>5184</v>
      </c>
      <c r="N500" s="28" t="s">
        <v>4981</v>
      </c>
      <c r="O500" s="41" t="s">
        <v>738</v>
      </c>
      <c r="P500" s="26" t="s">
        <v>599</v>
      </c>
      <c r="Q500" s="28" t="s">
        <v>5185</v>
      </c>
      <c r="R500" s="28" t="s">
        <v>5193</v>
      </c>
      <c r="S500" s="28" t="s">
        <v>156</v>
      </c>
      <c r="T500" s="28" t="s">
        <v>5187</v>
      </c>
      <c r="U500" s="28" t="s">
        <v>5188</v>
      </c>
      <c r="V500" s="26" t="s">
        <v>189</v>
      </c>
      <c r="W500" s="48">
        <v>44348.0</v>
      </c>
      <c r="X500" s="26" t="s">
        <v>141</v>
      </c>
      <c r="Y500" s="28" t="s">
        <v>141</v>
      </c>
      <c r="Z500" s="28" t="s">
        <v>141</v>
      </c>
      <c r="AA500" s="26" t="s">
        <v>127</v>
      </c>
      <c r="AB500" s="31">
        <v>9000.0</v>
      </c>
      <c r="AC500" s="31">
        <v>9000.0</v>
      </c>
      <c r="AD500" s="31" t="s">
        <v>127</v>
      </c>
      <c r="AE500" s="31" t="s">
        <v>127</v>
      </c>
      <c r="AF500" s="31">
        <v>7500.0</v>
      </c>
      <c r="AG500" s="30">
        <v>7500.0</v>
      </c>
      <c r="AH500" s="30" t="s">
        <v>141</v>
      </c>
      <c r="AI500" s="31" t="s">
        <v>127</v>
      </c>
      <c r="AJ500" s="31" t="s">
        <v>141</v>
      </c>
      <c r="AK500" s="30" t="s">
        <v>141</v>
      </c>
      <c r="AL500" s="31" t="s">
        <v>141</v>
      </c>
      <c r="AM500" s="26" t="s">
        <v>127</v>
      </c>
      <c r="AN500" s="28" t="s">
        <v>127</v>
      </c>
      <c r="AO500" s="26" t="s">
        <v>127</v>
      </c>
      <c r="AP500" s="31" t="s">
        <v>141</v>
      </c>
      <c r="AQ500" s="26" t="s">
        <v>127</v>
      </c>
      <c r="AR500" s="26" t="s">
        <v>127</v>
      </c>
      <c r="AS500" s="26" t="s">
        <v>127</v>
      </c>
      <c r="AT500" s="26" t="s">
        <v>161</v>
      </c>
      <c r="AU500" s="32" t="s">
        <v>263</v>
      </c>
      <c r="AV500" s="26" t="s">
        <v>5194</v>
      </c>
      <c r="AW500" s="28"/>
      <c r="AX500" s="28"/>
      <c r="AY500" s="28"/>
    </row>
    <row r="501" ht="15.75" customHeight="1">
      <c r="A501" s="26" t="s">
        <v>5195</v>
      </c>
      <c r="B501" s="26" t="s">
        <v>5196</v>
      </c>
      <c r="C501" s="28" t="s">
        <v>5197</v>
      </c>
      <c r="D501" s="28"/>
      <c r="E501" s="28"/>
      <c r="F501" s="26" t="s">
        <v>148</v>
      </c>
      <c r="G501" s="28" t="s">
        <v>5198</v>
      </c>
      <c r="H501" s="26" t="s">
        <v>5199</v>
      </c>
      <c r="I501" s="26" t="s">
        <v>5200</v>
      </c>
      <c r="J501" s="26" t="s">
        <v>5201</v>
      </c>
      <c r="K501" s="26">
        <v>5.044174307E9</v>
      </c>
      <c r="L501" s="28" t="s">
        <v>5202</v>
      </c>
      <c r="M501" s="32" t="s">
        <v>5184</v>
      </c>
      <c r="N501" s="32" t="s">
        <v>4981</v>
      </c>
      <c r="O501" s="41" t="s">
        <v>738</v>
      </c>
      <c r="P501" s="26" t="s">
        <v>599</v>
      </c>
      <c r="Q501" s="28" t="s">
        <v>5203</v>
      </c>
      <c r="R501" s="28" t="s">
        <v>5204</v>
      </c>
      <c r="S501" s="28" t="s">
        <v>156</v>
      </c>
      <c r="T501" s="32" t="s">
        <v>5205</v>
      </c>
      <c r="U501" s="32" t="s">
        <v>5206</v>
      </c>
      <c r="V501" s="32" t="s">
        <v>158</v>
      </c>
      <c r="W501" s="26" t="s">
        <v>141</v>
      </c>
      <c r="X501" s="26" t="s">
        <v>141</v>
      </c>
      <c r="Y501" s="28">
        <v>2019.0</v>
      </c>
      <c r="Z501" s="28">
        <v>4.0</v>
      </c>
      <c r="AA501" s="26" t="s">
        <v>127</v>
      </c>
      <c r="AB501" s="30">
        <v>8500.0</v>
      </c>
      <c r="AC501" s="30">
        <v>8500.0</v>
      </c>
      <c r="AD501" s="31" t="s">
        <v>127</v>
      </c>
      <c r="AE501" s="31" t="s">
        <v>127</v>
      </c>
      <c r="AF501" s="31">
        <v>8100.0</v>
      </c>
      <c r="AG501" s="30">
        <v>8100.0</v>
      </c>
      <c r="AH501" s="30" t="s">
        <v>127</v>
      </c>
      <c r="AI501" s="31" t="s">
        <v>127</v>
      </c>
      <c r="AJ501" s="31" t="s">
        <v>141</v>
      </c>
      <c r="AK501" s="31" t="s">
        <v>141</v>
      </c>
      <c r="AL501" s="31" t="s">
        <v>141</v>
      </c>
      <c r="AM501" s="26" t="s">
        <v>140</v>
      </c>
      <c r="AN501" s="26" t="s">
        <v>5207</v>
      </c>
      <c r="AO501" s="26" t="s">
        <v>816</v>
      </c>
      <c r="AP501" s="31">
        <v>5725.0</v>
      </c>
      <c r="AQ501" s="26" t="s">
        <v>141</v>
      </c>
      <c r="AR501" s="26" t="s">
        <v>141</v>
      </c>
      <c r="AS501" s="26" t="s">
        <v>127</v>
      </c>
      <c r="AT501" s="26" t="s">
        <v>161</v>
      </c>
      <c r="AU501" s="26" t="s">
        <v>263</v>
      </c>
      <c r="AV501" s="26" t="s">
        <v>5208</v>
      </c>
      <c r="AW501" s="28"/>
      <c r="AX501" s="28"/>
      <c r="AY501" s="28"/>
    </row>
    <row r="502" ht="15.75" customHeight="1">
      <c r="A502" s="26" t="s">
        <v>5209</v>
      </c>
      <c r="B502" s="26" t="s">
        <v>5210</v>
      </c>
      <c r="C502" s="28" t="s">
        <v>5197</v>
      </c>
      <c r="D502" s="28"/>
      <c r="E502" s="28"/>
      <c r="F502" s="26" t="s">
        <v>148</v>
      </c>
      <c r="G502" s="28" t="s">
        <v>5198</v>
      </c>
      <c r="H502" s="26" t="s">
        <v>5199</v>
      </c>
      <c r="I502" s="26" t="s">
        <v>5200</v>
      </c>
      <c r="J502" s="26" t="s">
        <v>5201</v>
      </c>
      <c r="K502" s="26">
        <v>5.044174307E9</v>
      </c>
      <c r="L502" s="28" t="s">
        <v>5202</v>
      </c>
      <c r="M502" s="32" t="s">
        <v>5184</v>
      </c>
      <c r="N502" s="32" t="s">
        <v>4981</v>
      </c>
      <c r="O502" s="41" t="s">
        <v>738</v>
      </c>
      <c r="P502" s="26" t="s">
        <v>599</v>
      </c>
      <c r="Q502" s="28" t="s">
        <v>5203</v>
      </c>
      <c r="R502" s="28" t="s">
        <v>5204</v>
      </c>
      <c r="S502" s="28" t="s">
        <v>156</v>
      </c>
      <c r="T502" s="32" t="s">
        <v>5205</v>
      </c>
      <c r="U502" s="32" t="s">
        <v>5206</v>
      </c>
      <c r="V502" s="26" t="s">
        <v>189</v>
      </c>
      <c r="W502" s="34">
        <v>44562.0</v>
      </c>
      <c r="X502" s="26" t="s">
        <v>141</v>
      </c>
      <c r="Y502" s="26">
        <v>2024.0</v>
      </c>
      <c r="Z502" s="28">
        <v>-1.0</v>
      </c>
      <c r="AA502" s="26" t="s">
        <v>127</v>
      </c>
      <c r="AB502" s="30">
        <v>1300.0</v>
      </c>
      <c r="AC502" s="31" t="s">
        <v>127</v>
      </c>
      <c r="AD502" s="31">
        <v>1300.0</v>
      </c>
      <c r="AE502" s="31" t="s">
        <v>127</v>
      </c>
      <c r="AF502" s="31" t="s">
        <v>127</v>
      </c>
      <c r="AG502" s="31" t="s">
        <v>127</v>
      </c>
      <c r="AH502" s="30" t="s">
        <v>127</v>
      </c>
      <c r="AI502" s="31" t="s">
        <v>127</v>
      </c>
      <c r="AJ502" s="31" t="s">
        <v>141</v>
      </c>
      <c r="AK502" s="31" t="s">
        <v>141</v>
      </c>
      <c r="AL502" s="31" t="s">
        <v>141</v>
      </c>
      <c r="AM502" s="26" t="s">
        <v>127</v>
      </c>
      <c r="AN502" s="26" t="s">
        <v>127</v>
      </c>
      <c r="AO502" s="26" t="s">
        <v>127</v>
      </c>
      <c r="AP502" s="31" t="s">
        <v>141</v>
      </c>
      <c r="AQ502" s="26" t="s">
        <v>127</v>
      </c>
      <c r="AR502" s="26" t="s">
        <v>127</v>
      </c>
      <c r="AS502" s="26" t="s">
        <v>127</v>
      </c>
      <c r="AT502" s="26" t="s">
        <v>142</v>
      </c>
      <c r="AU502" s="26" t="s">
        <v>31</v>
      </c>
      <c r="AV502" s="26" t="s">
        <v>5211</v>
      </c>
      <c r="AW502" s="28"/>
      <c r="AX502" s="28"/>
      <c r="AY502" s="28"/>
    </row>
    <row r="503" ht="15.75" customHeight="1">
      <c r="A503" s="26" t="s">
        <v>5212</v>
      </c>
      <c r="B503" s="26" t="s">
        <v>5213</v>
      </c>
      <c r="C503" s="28" t="s">
        <v>5214</v>
      </c>
      <c r="D503" s="28" t="s">
        <v>5215</v>
      </c>
      <c r="E503" s="26" t="s">
        <v>5216</v>
      </c>
      <c r="F503" s="26" t="s">
        <v>127</v>
      </c>
      <c r="G503" s="28"/>
      <c r="H503" s="26" t="s">
        <v>5217</v>
      </c>
      <c r="I503" s="26" t="s">
        <v>5218</v>
      </c>
      <c r="J503" s="26" t="s">
        <v>5213</v>
      </c>
      <c r="K503" s="26" t="s">
        <v>5219</v>
      </c>
      <c r="L503" s="28" t="s">
        <v>5220</v>
      </c>
      <c r="M503" s="28" t="s">
        <v>5221</v>
      </c>
      <c r="N503" s="28" t="s">
        <v>4981</v>
      </c>
      <c r="O503" s="41" t="s">
        <v>738</v>
      </c>
      <c r="P503" s="26" t="s">
        <v>599</v>
      </c>
      <c r="Q503" s="28" t="s">
        <v>5222</v>
      </c>
      <c r="R503" s="28" t="s">
        <v>5223</v>
      </c>
      <c r="S503" s="28" t="s">
        <v>156</v>
      </c>
      <c r="T503" s="28" t="s">
        <v>5224</v>
      </c>
      <c r="U503" s="28" t="s">
        <v>5225</v>
      </c>
      <c r="V503" s="28" t="s">
        <v>158</v>
      </c>
      <c r="W503" s="26" t="s">
        <v>141</v>
      </c>
      <c r="X503" s="26" t="s">
        <v>141</v>
      </c>
      <c r="Y503" s="28">
        <v>2000.0</v>
      </c>
      <c r="Z503" s="28">
        <v>23.0</v>
      </c>
      <c r="AA503" s="26" t="s">
        <v>127</v>
      </c>
      <c r="AB503" s="30">
        <v>4650.0</v>
      </c>
      <c r="AC503" s="31">
        <v>4650.0</v>
      </c>
      <c r="AD503" s="31" t="s">
        <v>127</v>
      </c>
      <c r="AE503" s="31" t="s">
        <v>127</v>
      </c>
      <c r="AF503" s="31">
        <v>5040.0</v>
      </c>
      <c r="AG503" s="31">
        <v>5040.0</v>
      </c>
      <c r="AH503" s="30" t="s">
        <v>127</v>
      </c>
      <c r="AI503" s="31" t="s">
        <v>127</v>
      </c>
      <c r="AJ503" s="31" t="s">
        <v>468</v>
      </c>
      <c r="AK503" s="30">
        <v>1000.0</v>
      </c>
      <c r="AL503" s="31" t="s">
        <v>141</v>
      </c>
      <c r="AM503" s="26" t="s">
        <v>140</v>
      </c>
      <c r="AN503" s="28" t="s">
        <v>5226</v>
      </c>
      <c r="AO503" s="26" t="s">
        <v>141</v>
      </c>
      <c r="AP503" s="31">
        <v>7414.0</v>
      </c>
      <c r="AQ503" s="26" t="s">
        <v>141</v>
      </c>
      <c r="AR503" s="26" t="s">
        <v>141</v>
      </c>
      <c r="AS503" s="26" t="s">
        <v>127</v>
      </c>
      <c r="AT503" s="26" t="s">
        <v>161</v>
      </c>
      <c r="AU503" s="32" t="s">
        <v>263</v>
      </c>
      <c r="AV503" s="26" t="s">
        <v>5227</v>
      </c>
      <c r="AW503" s="28"/>
      <c r="AX503" s="28"/>
      <c r="AY503" s="28"/>
    </row>
    <row r="504" ht="15.75" customHeight="1">
      <c r="A504" s="26" t="s">
        <v>5228</v>
      </c>
      <c r="B504" s="26" t="s">
        <v>5229</v>
      </c>
      <c r="C504" s="28" t="s">
        <v>5230</v>
      </c>
      <c r="D504" s="28" t="s">
        <v>5231</v>
      </c>
      <c r="E504" s="26" t="s">
        <v>5232</v>
      </c>
      <c r="F504" s="26" t="s">
        <v>127</v>
      </c>
      <c r="G504" s="28"/>
      <c r="H504" s="26" t="s">
        <v>5233</v>
      </c>
      <c r="I504" s="26" t="s">
        <v>5234</v>
      </c>
      <c r="J504" s="26" t="s">
        <v>5229</v>
      </c>
      <c r="K504" s="26" t="s">
        <v>5235</v>
      </c>
      <c r="L504" s="28" t="s">
        <v>5236</v>
      </c>
      <c r="M504" s="28" t="s">
        <v>5237</v>
      </c>
      <c r="N504" s="28" t="s">
        <v>4981</v>
      </c>
      <c r="O504" s="41" t="s">
        <v>738</v>
      </c>
      <c r="P504" s="26" t="s">
        <v>599</v>
      </c>
      <c r="Q504" s="28" t="s">
        <v>5238</v>
      </c>
      <c r="R504" s="28" t="s">
        <v>5239</v>
      </c>
      <c r="S504" s="28" t="s">
        <v>156</v>
      </c>
      <c r="T504" s="28" t="s">
        <v>5240</v>
      </c>
      <c r="U504" s="28" t="s">
        <v>5241</v>
      </c>
      <c r="V504" s="28" t="s">
        <v>158</v>
      </c>
      <c r="W504" s="26" t="s">
        <v>141</v>
      </c>
      <c r="X504" s="26" t="s">
        <v>141</v>
      </c>
      <c r="Y504" s="28">
        <v>1972.0</v>
      </c>
      <c r="Z504" s="28">
        <v>51.0</v>
      </c>
      <c r="AA504" s="26" t="s">
        <v>127</v>
      </c>
      <c r="AB504" s="30">
        <v>3000.0</v>
      </c>
      <c r="AC504" s="31">
        <v>3000.0</v>
      </c>
      <c r="AD504" s="31" t="s">
        <v>127</v>
      </c>
      <c r="AE504" s="31" t="s">
        <v>127</v>
      </c>
      <c r="AF504" s="31">
        <v>2564.0</v>
      </c>
      <c r="AG504" s="30">
        <v>2564.0</v>
      </c>
      <c r="AH504" s="30" t="s">
        <v>127</v>
      </c>
      <c r="AI504" s="31" t="s">
        <v>127</v>
      </c>
      <c r="AJ504" s="31" t="s">
        <v>141</v>
      </c>
      <c r="AK504" s="31" t="s">
        <v>141</v>
      </c>
      <c r="AL504" s="31" t="s">
        <v>141</v>
      </c>
      <c r="AM504" s="26" t="s">
        <v>140</v>
      </c>
      <c r="AN504" s="28" t="s">
        <v>5242</v>
      </c>
      <c r="AO504" s="26" t="s">
        <v>1966</v>
      </c>
      <c r="AP504" s="31">
        <v>6089.0</v>
      </c>
      <c r="AQ504" s="26" t="s">
        <v>327</v>
      </c>
      <c r="AR504" s="26" t="s">
        <v>327</v>
      </c>
      <c r="AS504" s="26" t="s">
        <v>127</v>
      </c>
      <c r="AT504" s="26" t="s">
        <v>161</v>
      </c>
      <c r="AU504" s="32" t="s">
        <v>263</v>
      </c>
      <c r="AV504" s="26" t="s">
        <v>1305</v>
      </c>
      <c r="AW504" s="28"/>
      <c r="AX504" s="28"/>
      <c r="AY504" s="28"/>
    </row>
    <row r="505" ht="15.75" customHeight="1">
      <c r="A505" s="26" t="s">
        <v>5243</v>
      </c>
      <c r="B505" s="26" t="s">
        <v>5244</v>
      </c>
      <c r="C505" s="28" t="s">
        <v>5245</v>
      </c>
      <c r="D505" s="28" t="s">
        <v>5246</v>
      </c>
      <c r="E505" s="28" t="s">
        <v>5247</v>
      </c>
      <c r="F505" s="26" t="s">
        <v>173</v>
      </c>
      <c r="G505" s="28" t="s">
        <v>5248</v>
      </c>
      <c r="H505" s="26" t="s">
        <v>5249</v>
      </c>
      <c r="I505" s="26" t="s">
        <v>5250</v>
      </c>
      <c r="J505" s="26" t="s">
        <v>5244</v>
      </c>
      <c r="K505" s="26" t="s">
        <v>5251</v>
      </c>
      <c r="L505" s="26" t="s">
        <v>5252</v>
      </c>
      <c r="M505" s="28" t="s">
        <v>5237</v>
      </c>
      <c r="N505" s="28" t="s">
        <v>4981</v>
      </c>
      <c r="O505" s="41" t="s">
        <v>738</v>
      </c>
      <c r="P505" s="26" t="s">
        <v>599</v>
      </c>
      <c r="Q505" s="26" t="s">
        <v>5253</v>
      </c>
      <c r="R505" s="28" t="s">
        <v>5254</v>
      </c>
      <c r="S505" s="28" t="s">
        <v>156</v>
      </c>
      <c r="T505" s="28" t="s">
        <v>5255</v>
      </c>
      <c r="U505" s="28" t="s">
        <v>5256</v>
      </c>
      <c r="V505" s="28" t="s">
        <v>158</v>
      </c>
      <c r="W505" s="26" t="s">
        <v>141</v>
      </c>
      <c r="X505" s="26" t="s">
        <v>141</v>
      </c>
      <c r="Y505" s="28">
        <v>2003.0</v>
      </c>
      <c r="Z505" s="28">
        <v>20.0</v>
      </c>
      <c r="AA505" s="26" t="s">
        <v>127</v>
      </c>
      <c r="AB505" s="31">
        <v>3300.0</v>
      </c>
      <c r="AC505" s="31" t="s">
        <v>468</v>
      </c>
      <c r="AD505" s="31" t="s">
        <v>468</v>
      </c>
      <c r="AE505" s="31" t="s">
        <v>127</v>
      </c>
      <c r="AF505" s="31">
        <v>965.5</v>
      </c>
      <c r="AG505" s="31">
        <f>(0.954*1250-227)</f>
        <v>965.5</v>
      </c>
      <c r="AH505" s="30" t="s">
        <v>127</v>
      </c>
      <c r="AI505" s="31" t="s">
        <v>127</v>
      </c>
      <c r="AJ505" s="31" t="s">
        <v>141</v>
      </c>
      <c r="AK505" s="31" t="s">
        <v>141</v>
      </c>
      <c r="AL505" s="31" t="s">
        <v>141</v>
      </c>
      <c r="AM505" s="26" t="s">
        <v>140</v>
      </c>
      <c r="AN505" s="28" t="s">
        <v>5257</v>
      </c>
      <c r="AO505" s="26" t="s">
        <v>816</v>
      </c>
      <c r="AP505" s="31">
        <v>4099.0</v>
      </c>
      <c r="AQ505" s="26" t="s">
        <v>327</v>
      </c>
      <c r="AR505" s="26" t="s">
        <v>127</v>
      </c>
      <c r="AS505" s="26" t="s">
        <v>127</v>
      </c>
      <c r="AT505" s="26" t="s">
        <v>161</v>
      </c>
      <c r="AU505" s="32" t="s">
        <v>817</v>
      </c>
      <c r="AV505" s="26" t="s">
        <v>5258</v>
      </c>
      <c r="AW505" s="28"/>
      <c r="AX505" s="28"/>
      <c r="AY505" s="28"/>
    </row>
    <row r="506" ht="15.75" customHeight="1">
      <c r="A506" s="26" t="s">
        <v>5259</v>
      </c>
      <c r="B506" s="26" t="s">
        <v>5260</v>
      </c>
      <c r="C506" s="28" t="s">
        <v>5261</v>
      </c>
      <c r="D506" s="28"/>
      <c r="E506" s="28"/>
      <c r="F506" s="26" t="s">
        <v>127</v>
      </c>
      <c r="G506" s="28"/>
      <c r="H506" s="26" t="s">
        <v>5262</v>
      </c>
      <c r="I506" s="26" t="s">
        <v>5263</v>
      </c>
      <c r="J506" s="26" t="s">
        <v>5260</v>
      </c>
      <c r="K506" s="26" t="s">
        <v>5264</v>
      </c>
      <c r="L506" s="28" t="s">
        <v>5265</v>
      </c>
      <c r="M506" s="28" t="s">
        <v>5237</v>
      </c>
      <c r="N506" s="28" t="s">
        <v>4981</v>
      </c>
      <c r="O506" s="41" t="s">
        <v>738</v>
      </c>
      <c r="P506" s="26" t="s">
        <v>599</v>
      </c>
      <c r="Q506" s="28" t="s">
        <v>5266</v>
      </c>
      <c r="R506" s="28" t="s">
        <v>5267</v>
      </c>
      <c r="S506" s="28" t="s">
        <v>156</v>
      </c>
      <c r="T506" s="28" t="s">
        <v>5268</v>
      </c>
      <c r="U506" s="28" t="s">
        <v>5269</v>
      </c>
      <c r="V506" s="28" t="s">
        <v>158</v>
      </c>
      <c r="W506" s="26" t="s">
        <v>141</v>
      </c>
      <c r="X506" s="26" t="s">
        <v>141</v>
      </c>
      <c r="Y506" s="28">
        <v>1993.0</v>
      </c>
      <c r="Z506" s="28">
        <v>30.0</v>
      </c>
      <c r="AA506" s="26" t="s">
        <v>127</v>
      </c>
      <c r="AB506" s="30">
        <v>1400.0</v>
      </c>
      <c r="AC506" s="31">
        <v>1400.0</v>
      </c>
      <c r="AD506" s="31" t="s">
        <v>127</v>
      </c>
      <c r="AE506" s="31" t="s">
        <v>127</v>
      </c>
      <c r="AF506" s="31">
        <v>1606.6399999999999</v>
      </c>
      <c r="AG506" s="31">
        <f>2*(0.954*1080-227)</f>
        <v>1606.64</v>
      </c>
      <c r="AH506" s="30" t="s">
        <v>127</v>
      </c>
      <c r="AI506" s="31" t="s">
        <v>127</v>
      </c>
      <c r="AJ506" s="31" t="s">
        <v>141</v>
      </c>
      <c r="AK506" s="31" t="s">
        <v>141</v>
      </c>
      <c r="AL506" s="31" t="s">
        <v>141</v>
      </c>
      <c r="AM506" s="26" t="s">
        <v>159</v>
      </c>
      <c r="AN506" s="28" t="s">
        <v>5270</v>
      </c>
      <c r="AO506" s="26" t="s">
        <v>141</v>
      </c>
      <c r="AP506" s="31">
        <v>2333.0</v>
      </c>
      <c r="AQ506" s="26" t="s">
        <v>327</v>
      </c>
      <c r="AR506" s="26" t="s">
        <v>327</v>
      </c>
      <c r="AS506" s="26" t="s">
        <v>127</v>
      </c>
      <c r="AT506" s="26" t="s">
        <v>161</v>
      </c>
      <c r="AU506" s="32" t="s">
        <v>263</v>
      </c>
      <c r="AV506" s="26" t="s">
        <v>1048</v>
      </c>
      <c r="AW506" s="28"/>
      <c r="AX506" s="28"/>
      <c r="AY506" s="28"/>
    </row>
    <row r="507" ht="15.75" customHeight="1">
      <c r="A507" s="26" t="s">
        <v>5271</v>
      </c>
      <c r="B507" s="26" t="s">
        <v>5272</v>
      </c>
      <c r="C507" s="28" t="s">
        <v>5273</v>
      </c>
      <c r="D507" s="28" t="s">
        <v>5274</v>
      </c>
      <c r="E507" s="28" t="s">
        <v>5275</v>
      </c>
      <c r="F507" s="26" t="s">
        <v>127</v>
      </c>
      <c r="G507" s="28"/>
      <c r="H507" s="26" t="s">
        <v>5276</v>
      </c>
      <c r="I507" s="26" t="s">
        <v>5277</v>
      </c>
      <c r="J507" s="26" t="s">
        <v>5272</v>
      </c>
      <c r="K507" s="26">
        <v>5.04294806E9</v>
      </c>
      <c r="L507" s="28" t="s">
        <v>5278</v>
      </c>
      <c r="M507" s="28" t="s">
        <v>5279</v>
      </c>
      <c r="N507" s="28" t="s">
        <v>4981</v>
      </c>
      <c r="O507" s="41" t="s">
        <v>738</v>
      </c>
      <c r="P507" s="26" t="s">
        <v>599</v>
      </c>
      <c r="Q507" s="28" t="s">
        <v>5280</v>
      </c>
      <c r="R507" s="28" t="s">
        <v>5281</v>
      </c>
      <c r="S507" s="28" t="s">
        <v>156</v>
      </c>
      <c r="T507" s="28" t="s">
        <v>5282</v>
      </c>
      <c r="U507" s="28" t="s">
        <v>5283</v>
      </c>
      <c r="V507" s="26" t="s">
        <v>158</v>
      </c>
      <c r="W507" s="26" t="s">
        <v>141</v>
      </c>
      <c r="X507" s="26" t="s">
        <v>141</v>
      </c>
      <c r="Y507" s="28">
        <v>2007.0</v>
      </c>
      <c r="Z507" s="28">
        <v>16.0</v>
      </c>
      <c r="AA507" s="33" t="s">
        <v>127</v>
      </c>
      <c r="AB507" s="30">
        <v>1400.0</v>
      </c>
      <c r="AC507" s="31" t="s">
        <v>127</v>
      </c>
      <c r="AD507" s="31">
        <v>1400.0</v>
      </c>
      <c r="AE507" s="31" t="s">
        <v>127</v>
      </c>
      <c r="AF507" s="31" t="s">
        <v>141</v>
      </c>
      <c r="AG507" s="31" t="s">
        <v>127</v>
      </c>
      <c r="AH507" s="30" t="s">
        <v>141</v>
      </c>
      <c r="AI507" s="31" t="s">
        <v>127</v>
      </c>
      <c r="AJ507" s="31" t="s">
        <v>141</v>
      </c>
      <c r="AK507" s="31" t="s">
        <v>127</v>
      </c>
      <c r="AL507" s="31" t="s">
        <v>141</v>
      </c>
      <c r="AM507" s="26" t="s">
        <v>159</v>
      </c>
      <c r="AN507" s="28" t="s">
        <v>5284</v>
      </c>
      <c r="AO507" s="26" t="s">
        <v>141</v>
      </c>
      <c r="AP507" s="31">
        <v>399.0</v>
      </c>
      <c r="AQ507" s="26">
        <v>2020.0</v>
      </c>
      <c r="AR507" s="26">
        <v>2023.0</v>
      </c>
      <c r="AS507" s="26" t="s">
        <v>127</v>
      </c>
      <c r="AT507" s="26" t="s">
        <v>142</v>
      </c>
      <c r="AU507" s="32" t="s">
        <v>31</v>
      </c>
      <c r="AV507" s="26" t="s">
        <v>5285</v>
      </c>
      <c r="AW507" s="28"/>
      <c r="AX507" s="28"/>
      <c r="AY507" s="28"/>
    </row>
    <row r="508" ht="15.75" customHeight="1">
      <c r="A508" s="26" t="s">
        <v>5286</v>
      </c>
      <c r="B508" s="26" t="s">
        <v>5287</v>
      </c>
      <c r="C508" s="28" t="s">
        <v>5288</v>
      </c>
      <c r="D508" s="28"/>
      <c r="E508" s="28"/>
      <c r="F508" s="26" t="s">
        <v>173</v>
      </c>
      <c r="G508" s="28" t="s">
        <v>5289</v>
      </c>
      <c r="H508" s="26" t="s">
        <v>5290</v>
      </c>
      <c r="I508" s="26" t="s">
        <v>5291</v>
      </c>
      <c r="J508" s="26" t="s">
        <v>5287</v>
      </c>
      <c r="K508" s="26" t="s">
        <v>5292</v>
      </c>
      <c r="L508" s="28" t="s">
        <v>5293</v>
      </c>
      <c r="M508" s="28" t="s">
        <v>5294</v>
      </c>
      <c r="N508" s="28" t="s">
        <v>4981</v>
      </c>
      <c r="O508" s="41" t="s">
        <v>738</v>
      </c>
      <c r="P508" s="26" t="s">
        <v>599</v>
      </c>
      <c r="Q508" s="28" t="s">
        <v>5295</v>
      </c>
      <c r="R508" s="28" t="s">
        <v>5296</v>
      </c>
      <c r="S508" s="28" t="s">
        <v>156</v>
      </c>
      <c r="T508" s="28" t="s">
        <v>5297</v>
      </c>
      <c r="U508" s="28" t="s">
        <v>5298</v>
      </c>
      <c r="V508" s="26" t="s">
        <v>261</v>
      </c>
      <c r="W508" s="26" t="s">
        <v>141</v>
      </c>
      <c r="X508" s="26" t="s">
        <v>141</v>
      </c>
      <c r="Y508" s="28">
        <v>2016.0</v>
      </c>
      <c r="Z508" s="28">
        <v>7.0</v>
      </c>
      <c r="AA508" s="33">
        <v>44287.0</v>
      </c>
      <c r="AB508" s="30">
        <v>2700.0</v>
      </c>
      <c r="AC508" s="31">
        <v>2700.0</v>
      </c>
      <c r="AD508" s="31" t="s">
        <v>127</v>
      </c>
      <c r="AE508" s="31" t="s">
        <v>127</v>
      </c>
      <c r="AF508" s="31">
        <v>1220.0</v>
      </c>
      <c r="AG508" s="31">
        <v>1220.0</v>
      </c>
      <c r="AH508" s="30" t="s">
        <v>127</v>
      </c>
      <c r="AI508" s="31" t="s">
        <v>127</v>
      </c>
      <c r="AJ508" s="31" t="s">
        <v>141</v>
      </c>
      <c r="AK508" s="31" t="s">
        <v>141</v>
      </c>
      <c r="AL508" s="31" t="s">
        <v>141</v>
      </c>
      <c r="AM508" s="26" t="s">
        <v>140</v>
      </c>
      <c r="AN508" s="28" t="s">
        <v>5299</v>
      </c>
      <c r="AO508" s="26" t="s">
        <v>141</v>
      </c>
      <c r="AP508" s="31">
        <v>2034.0</v>
      </c>
      <c r="AQ508" s="26" t="s">
        <v>141</v>
      </c>
      <c r="AR508" s="26" t="s">
        <v>141</v>
      </c>
      <c r="AS508" s="26" t="s">
        <v>127</v>
      </c>
      <c r="AT508" s="26" t="s">
        <v>161</v>
      </c>
      <c r="AU508" s="32" t="s">
        <v>263</v>
      </c>
      <c r="AV508" s="26" t="s">
        <v>1305</v>
      </c>
      <c r="AW508" s="28"/>
      <c r="AX508" s="28"/>
      <c r="AY508" s="28"/>
    </row>
    <row r="509" ht="15.75" customHeight="1">
      <c r="A509" s="26" t="s">
        <v>5300</v>
      </c>
      <c r="B509" s="26" t="s">
        <v>5301</v>
      </c>
      <c r="C509" s="28" t="s">
        <v>5302</v>
      </c>
      <c r="D509" s="28"/>
      <c r="E509" s="28"/>
      <c r="F509" s="26" t="s">
        <v>127</v>
      </c>
      <c r="G509" s="28"/>
      <c r="H509" s="26" t="s">
        <v>5303</v>
      </c>
      <c r="I509" s="26" t="s">
        <v>5304</v>
      </c>
      <c r="J509" s="26" t="s">
        <v>5301</v>
      </c>
      <c r="K509" s="26" t="s">
        <v>5305</v>
      </c>
      <c r="L509" s="28" t="s">
        <v>5306</v>
      </c>
      <c r="M509" s="28" t="s">
        <v>5294</v>
      </c>
      <c r="N509" s="28" t="s">
        <v>4981</v>
      </c>
      <c r="O509" s="41" t="s">
        <v>738</v>
      </c>
      <c r="P509" s="26" t="s">
        <v>599</v>
      </c>
      <c r="Q509" s="28" t="s">
        <v>5307</v>
      </c>
      <c r="R509" s="28" t="s">
        <v>5308</v>
      </c>
      <c r="S509" s="28" t="s">
        <v>156</v>
      </c>
      <c r="T509" s="28" t="s">
        <v>5309</v>
      </c>
      <c r="U509" s="28" t="s">
        <v>5310</v>
      </c>
      <c r="V509" s="26" t="s">
        <v>261</v>
      </c>
      <c r="W509" s="26" t="s">
        <v>141</v>
      </c>
      <c r="X509" s="26" t="s">
        <v>141</v>
      </c>
      <c r="Y509" s="28">
        <v>2003.0</v>
      </c>
      <c r="Z509" s="28">
        <v>20.0</v>
      </c>
      <c r="AA509" s="33">
        <v>44440.0</v>
      </c>
      <c r="AB509" s="30">
        <v>1800.0</v>
      </c>
      <c r="AC509" s="30">
        <v>1800.0</v>
      </c>
      <c r="AD509" s="31" t="s">
        <v>127</v>
      </c>
      <c r="AE509" s="31" t="s">
        <v>127</v>
      </c>
      <c r="AF509" s="31">
        <v>1512.5</v>
      </c>
      <c r="AG509" s="30">
        <v>1512.5</v>
      </c>
      <c r="AH509" s="30" t="s">
        <v>141</v>
      </c>
      <c r="AI509" s="31" t="s">
        <v>127</v>
      </c>
      <c r="AJ509" s="31" t="s">
        <v>141</v>
      </c>
      <c r="AK509" s="31" t="s">
        <v>141</v>
      </c>
      <c r="AL509" s="31" t="s">
        <v>141</v>
      </c>
      <c r="AM509" s="26" t="s">
        <v>141</v>
      </c>
      <c r="AN509" s="26" t="s">
        <v>141</v>
      </c>
      <c r="AO509" s="26" t="s">
        <v>141</v>
      </c>
      <c r="AP509" s="31">
        <v>1059.0</v>
      </c>
      <c r="AQ509" s="26" t="s">
        <v>141</v>
      </c>
      <c r="AR509" s="26" t="s">
        <v>141</v>
      </c>
      <c r="AS509" s="26" t="s">
        <v>127</v>
      </c>
      <c r="AT509" s="26" t="s">
        <v>161</v>
      </c>
      <c r="AU509" s="32" t="s">
        <v>263</v>
      </c>
      <c r="AV509" s="26" t="s">
        <v>3178</v>
      </c>
      <c r="AW509" s="28"/>
      <c r="AX509" s="28"/>
      <c r="AY509" s="28"/>
    </row>
    <row r="510" ht="15.75" customHeight="1">
      <c r="A510" s="26" t="s">
        <v>5311</v>
      </c>
      <c r="B510" s="26" t="s">
        <v>5312</v>
      </c>
      <c r="C510" s="28" t="s">
        <v>5313</v>
      </c>
      <c r="D510" s="28"/>
      <c r="E510" s="28"/>
      <c r="F510" s="26" t="s">
        <v>127</v>
      </c>
      <c r="G510" s="28"/>
      <c r="H510" s="26" t="s">
        <v>5314</v>
      </c>
      <c r="I510" s="26" t="s">
        <v>5315</v>
      </c>
      <c r="J510" s="26" t="s">
        <v>5312</v>
      </c>
      <c r="K510" s="26" t="s">
        <v>5316</v>
      </c>
      <c r="L510" s="28" t="s">
        <v>5317</v>
      </c>
      <c r="M510" s="32" t="s">
        <v>5294</v>
      </c>
      <c r="N510" s="32" t="s">
        <v>4981</v>
      </c>
      <c r="O510" s="41" t="s">
        <v>738</v>
      </c>
      <c r="P510" s="26" t="s">
        <v>599</v>
      </c>
      <c r="Q510" s="28" t="s">
        <v>5318</v>
      </c>
      <c r="R510" s="28" t="s">
        <v>5319</v>
      </c>
      <c r="S510" s="28" t="s">
        <v>156</v>
      </c>
      <c r="T510" s="32" t="s">
        <v>5320</v>
      </c>
      <c r="U510" s="32" t="s">
        <v>5321</v>
      </c>
      <c r="V510" s="26" t="s">
        <v>261</v>
      </c>
      <c r="W510" s="26" t="s">
        <v>141</v>
      </c>
      <c r="X510" s="26" t="s">
        <v>141</v>
      </c>
      <c r="Y510" s="28">
        <v>2003.0</v>
      </c>
      <c r="Z510" s="28">
        <v>20.0</v>
      </c>
      <c r="AA510" s="26">
        <v>2022.0</v>
      </c>
      <c r="AB510" s="30">
        <v>600.0</v>
      </c>
      <c r="AC510" s="30">
        <v>600.0</v>
      </c>
      <c r="AD510" s="31" t="s">
        <v>127</v>
      </c>
      <c r="AE510" s="31" t="s">
        <v>127</v>
      </c>
      <c r="AF510" s="31">
        <v>730.0</v>
      </c>
      <c r="AG510" s="30">
        <v>730.0</v>
      </c>
      <c r="AH510" s="31" t="s">
        <v>127</v>
      </c>
      <c r="AI510" s="31" t="s">
        <v>141</v>
      </c>
      <c r="AJ510" s="31" t="s">
        <v>141</v>
      </c>
      <c r="AK510" s="31" t="s">
        <v>141</v>
      </c>
      <c r="AL510" s="31" t="s">
        <v>141</v>
      </c>
      <c r="AM510" s="26" t="s">
        <v>141</v>
      </c>
      <c r="AN510" s="26" t="s">
        <v>141</v>
      </c>
      <c r="AO510" s="26" t="s">
        <v>141</v>
      </c>
      <c r="AP510" s="31">
        <v>89.0</v>
      </c>
      <c r="AQ510" s="26" t="s">
        <v>141</v>
      </c>
      <c r="AR510" s="26" t="s">
        <v>141</v>
      </c>
      <c r="AS510" s="26" t="s">
        <v>127</v>
      </c>
      <c r="AT510" s="26" t="s">
        <v>161</v>
      </c>
      <c r="AU510" s="26" t="s">
        <v>263</v>
      </c>
      <c r="AV510" s="26" t="s">
        <v>5322</v>
      </c>
      <c r="AW510" s="28"/>
      <c r="AX510" s="28"/>
      <c r="AY510" s="28"/>
    </row>
    <row r="511" ht="15.75" customHeight="1">
      <c r="A511" s="26" t="s">
        <v>5323</v>
      </c>
      <c r="B511" s="26" t="s">
        <v>5324</v>
      </c>
      <c r="C511" s="26" t="s">
        <v>5325</v>
      </c>
      <c r="D511" s="28"/>
      <c r="E511" s="28"/>
      <c r="F511" s="26" t="s">
        <v>173</v>
      </c>
      <c r="G511" s="28" t="s">
        <v>5326</v>
      </c>
      <c r="H511" s="26" t="s">
        <v>3539</v>
      </c>
      <c r="I511" s="26" t="s">
        <v>3540</v>
      </c>
      <c r="J511" s="50" t="s">
        <v>5327</v>
      </c>
      <c r="K511" s="26">
        <v>4.295864974E9</v>
      </c>
      <c r="L511" s="28" t="s">
        <v>5328</v>
      </c>
      <c r="M511" s="28" t="s">
        <v>5329</v>
      </c>
      <c r="N511" s="28" t="s">
        <v>5330</v>
      </c>
      <c r="O511" s="41" t="s">
        <v>738</v>
      </c>
      <c r="P511" s="26" t="s">
        <v>599</v>
      </c>
      <c r="Q511" s="26" t="s">
        <v>5331</v>
      </c>
      <c r="R511" s="28" t="s">
        <v>5332</v>
      </c>
      <c r="S511" s="28" t="s">
        <v>156</v>
      </c>
      <c r="T511" s="28" t="s">
        <v>5333</v>
      </c>
      <c r="U511" s="28" t="s">
        <v>5334</v>
      </c>
      <c r="V511" s="28" t="s">
        <v>158</v>
      </c>
      <c r="W511" s="26" t="s">
        <v>141</v>
      </c>
      <c r="X511" s="26" t="s">
        <v>141</v>
      </c>
      <c r="Y511" s="28">
        <v>1977.0</v>
      </c>
      <c r="Z511" s="28">
        <v>46.0</v>
      </c>
      <c r="AA511" s="26" t="s">
        <v>127</v>
      </c>
      <c r="AB511" s="31">
        <v>15670.0</v>
      </c>
      <c r="AC511" s="31" t="s">
        <v>468</v>
      </c>
      <c r="AD511" s="31" t="s">
        <v>468</v>
      </c>
      <c r="AE511" s="31" t="s">
        <v>127</v>
      </c>
      <c r="AF511" s="31">
        <v>19997.625999999997</v>
      </c>
      <c r="AG511" s="31">
        <f>3000+(0.954*4350-227)+(0.954*4706-227)+(0.954*4747-227)+(0.954*4966-227)</f>
        <v>19997.626</v>
      </c>
      <c r="AH511" s="30" t="s">
        <v>141</v>
      </c>
      <c r="AI511" s="31" t="s">
        <v>127</v>
      </c>
      <c r="AJ511" s="31" t="s">
        <v>141</v>
      </c>
      <c r="AK511" s="31" t="s">
        <v>141</v>
      </c>
      <c r="AL511" s="31" t="s">
        <v>141</v>
      </c>
      <c r="AM511" s="26" t="s">
        <v>140</v>
      </c>
      <c r="AN511" s="28" t="s">
        <v>5335</v>
      </c>
      <c r="AO511" s="26" t="s">
        <v>141</v>
      </c>
      <c r="AP511" s="31">
        <v>13736.0</v>
      </c>
      <c r="AQ511" s="26">
        <v>2018.0</v>
      </c>
      <c r="AR511" s="26" t="s">
        <v>127</v>
      </c>
      <c r="AS511" s="26" t="s">
        <v>127</v>
      </c>
      <c r="AT511" s="26" t="s">
        <v>161</v>
      </c>
      <c r="AU511" s="26" t="s">
        <v>817</v>
      </c>
      <c r="AV511" s="26" t="s">
        <v>5336</v>
      </c>
      <c r="AW511" s="28"/>
      <c r="AX511" s="28"/>
      <c r="AY511" s="28"/>
    </row>
    <row r="512" ht="15.75" customHeight="1">
      <c r="A512" s="26" t="s">
        <v>5337</v>
      </c>
      <c r="B512" s="26" t="s">
        <v>5338</v>
      </c>
      <c r="C512" s="28" t="s">
        <v>5339</v>
      </c>
      <c r="D512" s="28" t="s">
        <v>5340</v>
      </c>
      <c r="E512" s="28"/>
      <c r="F512" s="26" t="s">
        <v>148</v>
      </c>
      <c r="G512" s="28" t="s">
        <v>3569</v>
      </c>
      <c r="H512" s="26" t="s">
        <v>719</v>
      </c>
      <c r="I512" s="26" t="s">
        <v>720</v>
      </c>
      <c r="J512" s="28" t="s">
        <v>5338</v>
      </c>
      <c r="K512" s="26">
        <v>5.050719757E9</v>
      </c>
      <c r="L512" s="28" t="s">
        <v>5341</v>
      </c>
      <c r="M512" s="28" t="s">
        <v>5329</v>
      </c>
      <c r="N512" s="28" t="s">
        <v>5330</v>
      </c>
      <c r="O512" s="41" t="s">
        <v>738</v>
      </c>
      <c r="P512" s="26" t="s">
        <v>599</v>
      </c>
      <c r="Q512" s="28" t="s">
        <v>5342</v>
      </c>
      <c r="R512" s="28" t="s">
        <v>5343</v>
      </c>
      <c r="S512" s="28" t="s">
        <v>156</v>
      </c>
      <c r="T512" s="28" t="s">
        <v>5344</v>
      </c>
      <c r="U512" s="28" t="s">
        <v>5345</v>
      </c>
      <c r="V512" s="28" t="s">
        <v>158</v>
      </c>
      <c r="W512" s="26" t="s">
        <v>141</v>
      </c>
      <c r="X512" s="26" t="s">
        <v>141</v>
      </c>
      <c r="Y512" s="28">
        <v>1958.0</v>
      </c>
      <c r="Z512" s="28">
        <v>65.0</v>
      </c>
      <c r="AA512" s="26">
        <v>2023.0</v>
      </c>
      <c r="AB512" s="30">
        <v>500.0</v>
      </c>
      <c r="AC512" s="31" t="s">
        <v>127</v>
      </c>
      <c r="AD512" s="31">
        <v>500.0</v>
      </c>
      <c r="AE512" s="31" t="s">
        <v>127</v>
      </c>
      <c r="AF512" s="31" t="s">
        <v>141</v>
      </c>
      <c r="AG512" s="31" t="s">
        <v>141</v>
      </c>
      <c r="AH512" s="30" t="s">
        <v>127</v>
      </c>
      <c r="AI512" s="31" t="s">
        <v>127</v>
      </c>
      <c r="AJ512" s="31" t="s">
        <v>141</v>
      </c>
      <c r="AK512" s="31" t="s">
        <v>127</v>
      </c>
      <c r="AL512" s="31" t="s">
        <v>141</v>
      </c>
      <c r="AM512" s="26" t="s">
        <v>140</v>
      </c>
      <c r="AN512" s="28" t="s">
        <v>5346</v>
      </c>
      <c r="AO512" s="26" t="s">
        <v>141</v>
      </c>
      <c r="AP512" s="31">
        <v>568.0</v>
      </c>
      <c r="AQ512" s="26" t="s">
        <v>127</v>
      </c>
      <c r="AR512" s="26" t="s">
        <v>127</v>
      </c>
      <c r="AS512" s="26" t="s">
        <v>127</v>
      </c>
      <c r="AT512" s="28" t="s">
        <v>142</v>
      </c>
      <c r="AU512" s="32" t="s">
        <v>31</v>
      </c>
      <c r="AV512" s="26" t="s">
        <v>5347</v>
      </c>
      <c r="AW512" s="28"/>
      <c r="AX512" s="28"/>
      <c r="AY512" s="28"/>
    </row>
    <row r="513" ht="15.75" customHeight="1">
      <c r="A513" s="26" t="s">
        <v>5348</v>
      </c>
      <c r="B513" s="26" t="s">
        <v>5349</v>
      </c>
      <c r="C513" s="28" t="s">
        <v>5350</v>
      </c>
      <c r="D513" s="28" t="s">
        <v>5351</v>
      </c>
      <c r="E513" s="28" t="s">
        <v>5352</v>
      </c>
      <c r="F513" s="26" t="s">
        <v>127</v>
      </c>
      <c r="G513" s="28"/>
      <c r="H513" s="26" t="s">
        <v>5353</v>
      </c>
      <c r="I513" s="26" t="s">
        <v>5354</v>
      </c>
      <c r="J513" s="28" t="s">
        <v>5349</v>
      </c>
      <c r="K513" s="26" t="s">
        <v>5355</v>
      </c>
      <c r="L513" s="28" t="s">
        <v>5356</v>
      </c>
      <c r="M513" s="28" t="s">
        <v>5357</v>
      </c>
      <c r="N513" s="28" t="s">
        <v>5358</v>
      </c>
      <c r="O513" s="41" t="s">
        <v>738</v>
      </c>
      <c r="P513" s="26" t="s">
        <v>599</v>
      </c>
      <c r="Q513" s="28" t="s">
        <v>5359</v>
      </c>
      <c r="R513" s="28" t="s">
        <v>5360</v>
      </c>
      <c r="S513" s="28" t="s">
        <v>156</v>
      </c>
      <c r="T513" s="28" t="s">
        <v>5361</v>
      </c>
      <c r="U513" s="28" t="s">
        <v>5362</v>
      </c>
      <c r="V513" s="28" t="s">
        <v>158</v>
      </c>
      <c r="W513" s="26" t="s">
        <v>141</v>
      </c>
      <c r="X513" s="26" t="s">
        <v>141</v>
      </c>
      <c r="Y513" s="28">
        <v>2002.0</v>
      </c>
      <c r="Z513" s="28">
        <v>21.0</v>
      </c>
      <c r="AA513" s="26" t="s">
        <v>127</v>
      </c>
      <c r="AB513" s="30">
        <v>1900.0</v>
      </c>
      <c r="AC513" s="31">
        <v>1900.0</v>
      </c>
      <c r="AD513" s="31" t="s">
        <v>127</v>
      </c>
      <c r="AE513" s="31" t="s">
        <v>127</v>
      </c>
      <c r="AF513" s="31">
        <v>1370.0</v>
      </c>
      <c r="AG513" s="31">
        <v>1370.0</v>
      </c>
      <c r="AH513" s="30" t="s">
        <v>127</v>
      </c>
      <c r="AI513" s="31" t="s">
        <v>127</v>
      </c>
      <c r="AJ513" s="31" t="s">
        <v>141</v>
      </c>
      <c r="AK513" s="31" t="s">
        <v>141</v>
      </c>
      <c r="AL513" s="31" t="s">
        <v>141</v>
      </c>
      <c r="AM513" s="26" t="s">
        <v>159</v>
      </c>
      <c r="AN513" s="28" t="s">
        <v>5363</v>
      </c>
      <c r="AO513" s="26" t="s">
        <v>141</v>
      </c>
      <c r="AP513" s="31">
        <v>1174.0</v>
      </c>
      <c r="AQ513" s="26" t="s">
        <v>127</v>
      </c>
      <c r="AR513" s="26" t="s">
        <v>127</v>
      </c>
      <c r="AS513" s="26" t="s">
        <v>127</v>
      </c>
      <c r="AT513" s="26" t="s">
        <v>161</v>
      </c>
      <c r="AU513" s="32" t="s">
        <v>263</v>
      </c>
      <c r="AV513" s="26" t="s">
        <v>2146</v>
      </c>
      <c r="AW513" s="28"/>
      <c r="AX513" s="28"/>
      <c r="AY513" s="28"/>
    </row>
    <row r="514" ht="15.75" customHeight="1">
      <c r="A514" s="26" t="s">
        <v>5364</v>
      </c>
      <c r="B514" s="26" t="s">
        <v>5365</v>
      </c>
      <c r="C514" s="28" t="s">
        <v>5366</v>
      </c>
      <c r="D514" s="28"/>
      <c r="E514" s="28"/>
      <c r="F514" s="26" t="s">
        <v>127</v>
      </c>
      <c r="G514" s="28"/>
      <c r="H514" s="26" t="s">
        <v>5367</v>
      </c>
      <c r="I514" s="26" t="s">
        <v>5368</v>
      </c>
      <c r="J514" s="28" t="s">
        <v>5365</v>
      </c>
      <c r="K514" s="26" t="s">
        <v>5369</v>
      </c>
      <c r="L514" s="28" t="s">
        <v>5370</v>
      </c>
      <c r="M514" s="28" t="s">
        <v>5357</v>
      </c>
      <c r="N514" s="28" t="s">
        <v>5358</v>
      </c>
      <c r="O514" s="41" t="s">
        <v>738</v>
      </c>
      <c r="P514" s="26" t="s">
        <v>599</v>
      </c>
      <c r="Q514" s="28" t="s">
        <v>5371</v>
      </c>
      <c r="R514" s="28" t="s">
        <v>5372</v>
      </c>
      <c r="S514" s="28" t="s">
        <v>156</v>
      </c>
      <c r="T514" s="28" t="s">
        <v>5373</v>
      </c>
      <c r="U514" s="28" t="s">
        <v>5374</v>
      </c>
      <c r="V514" s="28" t="s">
        <v>158</v>
      </c>
      <c r="W514" s="26" t="s">
        <v>141</v>
      </c>
      <c r="X514" s="26" t="s">
        <v>141</v>
      </c>
      <c r="Y514" s="28">
        <v>2000.0</v>
      </c>
      <c r="Z514" s="28">
        <v>23.0</v>
      </c>
      <c r="AA514" s="26" t="s">
        <v>127</v>
      </c>
      <c r="AB514" s="30">
        <v>1700.0</v>
      </c>
      <c r="AC514" s="31">
        <v>1700.0</v>
      </c>
      <c r="AD514" s="31" t="s">
        <v>127</v>
      </c>
      <c r="AE514" s="31" t="s">
        <v>127</v>
      </c>
      <c r="AF514" s="31">
        <v>618.0</v>
      </c>
      <c r="AG514" s="31">
        <v>618.0</v>
      </c>
      <c r="AH514" s="30" t="s">
        <v>127</v>
      </c>
      <c r="AI514" s="31" t="s">
        <v>127</v>
      </c>
      <c r="AJ514" s="31" t="s">
        <v>141</v>
      </c>
      <c r="AK514" s="31" t="s">
        <v>141</v>
      </c>
      <c r="AL514" s="31" t="s">
        <v>141</v>
      </c>
      <c r="AM514" s="26" t="s">
        <v>140</v>
      </c>
      <c r="AN514" s="28" t="s">
        <v>5375</v>
      </c>
      <c r="AO514" s="26" t="s">
        <v>141</v>
      </c>
      <c r="AP514" s="31">
        <v>1933.0</v>
      </c>
      <c r="AQ514" s="26" t="s">
        <v>127</v>
      </c>
      <c r="AR514" s="26" t="s">
        <v>127</v>
      </c>
      <c r="AS514" s="26" t="s">
        <v>127</v>
      </c>
      <c r="AT514" s="26" t="s">
        <v>161</v>
      </c>
      <c r="AU514" s="26" t="s">
        <v>263</v>
      </c>
      <c r="AV514" s="26" t="s">
        <v>5376</v>
      </c>
      <c r="AW514" s="28"/>
      <c r="AX514" s="28"/>
      <c r="AY514" s="28"/>
    </row>
    <row r="515" ht="15.75" customHeight="1">
      <c r="A515" s="26" t="s">
        <v>5377</v>
      </c>
      <c r="B515" s="26" t="s">
        <v>5378</v>
      </c>
      <c r="C515" s="28" t="s">
        <v>5379</v>
      </c>
      <c r="D515" s="28" t="s">
        <v>5380</v>
      </c>
      <c r="E515" s="28" t="s">
        <v>5381</v>
      </c>
      <c r="F515" s="26" t="s">
        <v>127</v>
      </c>
      <c r="G515" s="28"/>
      <c r="H515" s="26" t="s">
        <v>5382</v>
      </c>
      <c r="I515" s="26" t="s">
        <v>5383</v>
      </c>
      <c r="J515" s="28" t="s">
        <v>5378</v>
      </c>
      <c r="K515" s="26" t="s">
        <v>5384</v>
      </c>
      <c r="L515" s="28" t="s">
        <v>5385</v>
      </c>
      <c r="M515" s="28" t="s">
        <v>5357</v>
      </c>
      <c r="N515" s="28" t="s">
        <v>5358</v>
      </c>
      <c r="O515" s="41" t="s">
        <v>738</v>
      </c>
      <c r="P515" s="26" t="s">
        <v>599</v>
      </c>
      <c r="Q515" s="28" t="s">
        <v>5386</v>
      </c>
      <c r="R515" s="28" t="s">
        <v>5387</v>
      </c>
      <c r="S515" s="28" t="s">
        <v>156</v>
      </c>
      <c r="T515" s="28" t="s">
        <v>5388</v>
      </c>
      <c r="U515" s="28" t="s">
        <v>5389</v>
      </c>
      <c r="V515" s="28" t="s">
        <v>158</v>
      </c>
      <c r="W515" s="26" t="s">
        <v>141</v>
      </c>
      <c r="X515" s="26" t="s">
        <v>141</v>
      </c>
      <c r="Y515" s="28">
        <v>1989.0</v>
      </c>
      <c r="Z515" s="28">
        <v>34.0</v>
      </c>
      <c r="AA515" s="26" t="s">
        <v>127</v>
      </c>
      <c r="AB515" s="30">
        <v>1700.0</v>
      </c>
      <c r="AC515" s="31">
        <v>1700.0</v>
      </c>
      <c r="AD515" s="31" t="s">
        <v>127</v>
      </c>
      <c r="AE515" s="31" t="s">
        <v>127</v>
      </c>
      <c r="AF515" s="31">
        <v>1240.0</v>
      </c>
      <c r="AG515" s="31">
        <v>1240.0</v>
      </c>
      <c r="AH515" s="30" t="s">
        <v>127</v>
      </c>
      <c r="AI515" s="31" t="s">
        <v>127</v>
      </c>
      <c r="AJ515" s="31" t="s">
        <v>141</v>
      </c>
      <c r="AK515" s="31" t="s">
        <v>141</v>
      </c>
      <c r="AL515" s="31" t="s">
        <v>141</v>
      </c>
      <c r="AM515" s="26" t="s">
        <v>159</v>
      </c>
      <c r="AN515" s="28" t="s">
        <v>5390</v>
      </c>
      <c r="AO515" s="26" t="s">
        <v>141</v>
      </c>
      <c r="AP515" s="31">
        <v>198.0</v>
      </c>
      <c r="AQ515" s="26" t="s">
        <v>127</v>
      </c>
      <c r="AR515" s="26" t="s">
        <v>127</v>
      </c>
      <c r="AS515" s="26" t="s">
        <v>127</v>
      </c>
      <c r="AT515" s="26" t="s">
        <v>161</v>
      </c>
      <c r="AU515" s="32" t="s">
        <v>263</v>
      </c>
      <c r="AV515" s="26" t="s">
        <v>1020</v>
      </c>
      <c r="AW515" s="28"/>
      <c r="AX515" s="28"/>
      <c r="AY515" s="28"/>
    </row>
    <row r="516" ht="15.75" customHeight="1">
      <c r="A516" s="26" t="s">
        <v>5391</v>
      </c>
      <c r="B516" s="26" t="s">
        <v>5392</v>
      </c>
      <c r="C516" s="28" t="s">
        <v>5393</v>
      </c>
      <c r="D516" s="28" t="s">
        <v>5394</v>
      </c>
      <c r="E516" s="28" t="s">
        <v>5395</v>
      </c>
      <c r="F516" s="26" t="s">
        <v>148</v>
      </c>
      <c r="G516" s="28" t="s">
        <v>5396</v>
      </c>
      <c r="H516" s="26" t="s">
        <v>5397</v>
      </c>
      <c r="I516" s="26" t="s">
        <v>5398</v>
      </c>
      <c r="J516" s="28" t="s">
        <v>5392</v>
      </c>
      <c r="K516" s="26">
        <v>5.036786696E9</v>
      </c>
      <c r="L516" s="28" t="s">
        <v>5399</v>
      </c>
      <c r="M516" s="28" t="s">
        <v>5357</v>
      </c>
      <c r="N516" s="28" t="s">
        <v>5358</v>
      </c>
      <c r="O516" s="41" t="s">
        <v>738</v>
      </c>
      <c r="P516" s="26" t="s">
        <v>599</v>
      </c>
      <c r="Q516" s="28" t="s">
        <v>5400</v>
      </c>
      <c r="R516" s="28" t="s">
        <v>5401</v>
      </c>
      <c r="S516" s="28" t="s">
        <v>156</v>
      </c>
      <c r="T516" s="28" t="s">
        <v>5402</v>
      </c>
      <c r="U516" s="28" t="s">
        <v>5403</v>
      </c>
      <c r="V516" s="28" t="s">
        <v>158</v>
      </c>
      <c r="W516" s="26" t="s">
        <v>141</v>
      </c>
      <c r="X516" s="26" t="s">
        <v>141</v>
      </c>
      <c r="Y516" s="28">
        <v>1946.0</v>
      </c>
      <c r="Z516" s="28">
        <v>77.0</v>
      </c>
      <c r="AA516" s="26" t="s">
        <v>127</v>
      </c>
      <c r="AB516" s="30">
        <v>3600.0</v>
      </c>
      <c r="AC516" s="31">
        <v>3600.0</v>
      </c>
      <c r="AD516" s="31" t="s">
        <v>127</v>
      </c>
      <c r="AE516" s="31" t="s">
        <v>127</v>
      </c>
      <c r="AF516" s="31">
        <v>2080.0</v>
      </c>
      <c r="AG516" s="31">
        <v>2080.0</v>
      </c>
      <c r="AH516" s="30" t="s">
        <v>141</v>
      </c>
      <c r="AI516" s="31" t="s">
        <v>127</v>
      </c>
      <c r="AJ516" s="31" t="s">
        <v>141</v>
      </c>
      <c r="AK516" s="31" t="s">
        <v>141</v>
      </c>
      <c r="AL516" s="31" t="s">
        <v>141</v>
      </c>
      <c r="AM516" s="26" t="s">
        <v>140</v>
      </c>
      <c r="AN516" s="28" t="s">
        <v>5404</v>
      </c>
      <c r="AO516" s="26" t="s">
        <v>845</v>
      </c>
      <c r="AP516" s="31">
        <v>7387.0</v>
      </c>
      <c r="AQ516" s="26" t="s">
        <v>141</v>
      </c>
      <c r="AR516" s="26" t="s">
        <v>141</v>
      </c>
      <c r="AS516" s="26" t="s">
        <v>127</v>
      </c>
      <c r="AT516" s="26" t="s">
        <v>161</v>
      </c>
      <c r="AU516" s="32" t="s">
        <v>263</v>
      </c>
      <c r="AV516" s="26" t="s">
        <v>3092</v>
      </c>
      <c r="AW516" s="28"/>
      <c r="AX516" s="28"/>
      <c r="AY516" s="28"/>
    </row>
    <row r="517" ht="15.75" customHeight="1">
      <c r="A517" s="26" t="s">
        <v>5405</v>
      </c>
      <c r="B517" s="26" t="s">
        <v>5406</v>
      </c>
      <c r="C517" s="28" t="s">
        <v>5407</v>
      </c>
      <c r="D517" s="28" t="s">
        <v>5408</v>
      </c>
      <c r="E517" s="28" t="s">
        <v>5409</v>
      </c>
      <c r="F517" s="26" t="s">
        <v>127</v>
      </c>
      <c r="G517" s="28"/>
      <c r="H517" s="26" t="s">
        <v>5410</v>
      </c>
      <c r="I517" s="26" t="s">
        <v>5411</v>
      </c>
      <c r="J517" s="28" t="s">
        <v>5406</v>
      </c>
      <c r="K517" s="26" t="s">
        <v>5412</v>
      </c>
      <c r="L517" s="28" t="s">
        <v>5413</v>
      </c>
      <c r="M517" s="28" t="s">
        <v>5357</v>
      </c>
      <c r="N517" s="28" t="s">
        <v>5358</v>
      </c>
      <c r="O517" s="41" t="s">
        <v>738</v>
      </c>
      <c r="P517" s="26" t="s">
        <v>599</v>
      </c>
      <c r="Q517" s="28" t="s">
        <v>5414</v>
      </c>
      <c r="R517" s="28" t="s">
        <v>5415</v>
      </c>
      <c r="S517" s="28" t="s">
        <v>156</v>
      </c>
      <c r="T517" s="28" t="s">
        <v>5416</v>
      </c>
      <c r="U517" s="28" t="s">
        <v>5417</v>
      </c>
      <c r="V517" s="28" t="s">
        <v>158</v>
      </c>
      <c r="W517" s="26" t="s">
        <v>141</v>
      </c>
      <c r="X517" s="26" t="s">
        <v>141</v>
      </c>
      <c r="Y517" s="28">
        <v>2003.0</v>
      </c>
      <c r="Z517" s="28">
        <v>20.0</v>
      </c>
      <c r="AA517" s="26" t="s">
        <v>127</v>
      </c>
      <c r="AB517" s="30">
        <v>950.0</v>
      </c>
      <c r="AC517" s="31">
        <v>950.0</v>
      </c>
      <c r="AD517" s="31" t="s">
        <v>127</v>
      </c>
      <c r="AE517" s="31" t="s">
        <v>127</v>
      </c>
      <c r="AF517" s="31">
        <v>1100.0</v>
      </c>
      <c r="AG517" s="31">
        <v>1100.0</v>
      </c>
      <c r="AH517" s="30" t="s">
        <v>141</v>
      </c>
      <c r="AI517" s="31" t="s">
        <v>127</v>
      </c>
      <c r="AJ517" s="31" t="s">
        <v>141</v>
      </c>
      <c r="AK517" s="31" t="s">
        <v>141</v>
      </c>
      <c r="AL517" s="31" t="s">
        <v>141</v>
      </c>
      <c r="AM517" s="26" t="s">
        <v>159</v>
      </c>
      <c r="AN517" s="28" t="s">
        <v>5418</v>
      </c>
      <c r="AO517" s="26" t="s">
        <v>141</v>
      </c>
      <c r="AP517" s="31">
        <v>585.0</v>
      </c>
      <c r="AQ517" s="26" t="s">
        <v>127</v>
      </c>
      <c r="AR517" s="26" t="s">
        <v>127</v>
      </c>
      <c r="AS517" s="26" t="s">
        <v>127</v>
      </c>
      <c r="AT517" s="26" t="s">
        <v>161</v>
      </c>
      <c r="AU517" s="32" t="s">
        <v>263</v>
      </c>
      <c r="AV517" s="26" t="s">
        <v>5419</v>
      </c>
      <c r="AW517" s="28"/>
      <c r="AX517" s="28"/>
      <c r="AY517" s="28"/>
    </row>
    <row r="518" ht="15.75" customHeight="1">
      <c r="A518" s="26" t="s">
        <v>5420</v>
      </c>
      <c r="B518" s="26" t="s">
        <v>5421</v>
      </c>
      <c r="C518" s="28" t="s">
        <v>5422</v>
      </c>
      <c r="D518" s="28" t="s">
        <v>5423</v>
      </c>
      <c r="E518" s="28" t="s">
        <v>5424</v>
      </c>
      <c r="F518" s="26" t="s">
        <v>173</v>
      </c>
      <c r="G518" s="28" t="s">
        <v>5425</v>
      </c>
      <c r="H518" s="26" t="s">
        <v>5426</v>
      </c>
      <c r="I518" s="26" t="s">
        <v>5427</v>
      </c>
      <c r="J518" s="28" t="s">
        <v>5421</v>
      </c>
      <c r="K518" s="26" t="s">
        <v>5428</v>
      </c>
      <c r="L518" s="28" t="s">
        <v>5429</v>
      </c>
      <c r="M518" s="28" t="s">
        <v>5430</v>
      </c>
      <c r="N518" s="28" t="s">
        <v>5358</v>
      </c>
      <c r="O518" s="41" t="s">
        <v>738</v>
      </c>
      <c r="P518" s="26" t="s">
        <v>599</v>
      </c>
      <c r="Q518" s="28" t="s">
        <v>5431</v>
      </c>
      <c r="R518" s="28" t="s">
        <v>5432</v>
      </c>
      <c r="S518" s="28" t="s">
        <v>156</v>
      </c>
      <c r="T518" s="28" t="s">
        <v>5433</v>
      </c>
      <c r="U518" s="28" t="s">
        <v>5434</v>
      </c>
      <c r="V518" s="28" t="s">
        <v>158</v>
      </c>
      <c r="W518" s="26" t="s">
        <v>141</v>
      </c>
      <c r="X518" s="26" t="s">
        <v>141</v>
      </c>
      <c r="Y518" s="28">
        <v>2005.0</v>
      </c>
      <c r="Z518" s="28">
        <v>18.0</v>
      </c>
      <c r="AA518" s="26" t="s">
        <v>127</v>
      </c>
      <c r="AB518" s="30">
        <v>2500.0</v>
      </c>
      <c r="AC518" s="30">
        <v>2500.0</v>
      </c>
      <c r="AD518" s="31" t="s">
        <v>127</v>
      </c>
      <c r="AE518" s="31" t="s">
        <v>127</v>
      </c>
      <c r="AF518" s="31">
        <v>2000.0</v>
      </c>
      <c r="AG518" s="30">
        <v>2000.0</v>
      </c>
      <c r="AH518" s="30" t="s">
        <v>127</v>
      </c>
      <c r="AI518" s="31" t="s">
        <v>141</v>
      </c>
      <c r="AJ518" s="31" t="s">
        <v>141</v>
      </c>
      <c r="AK518" s="31" t="s">
        <v>141</v>
      </c>
      <c r="AL518" s="31" t="s">
        <v>141</v>
      </c>
      <c r="AM518" s="26" t="s">
        <v>159</v>
      </c>
      <c r="AN518" s="28" t="s">
        <v>245</v>
      </c>
      <c r="AO518" s="26" t="s">
        <v>141</v>
      </c>
      <c r="AP518" s="31">
        <v>2922.0</v>
      </c>
      <c r="AQ518" s="26" t="s">
        <v>141</v>
      </c>
      <c r="AR518" s="26" t="s">
        <v>141</v>
      </c>
      <c r="AS518" s="26" t="s">
        <v>127</v>
      </c>
      <c r="AT518" s="26" t="s">
        <v>161</v>
      </c>
      <c r="AU518" s="32" t="s">
        <v>263</v>
      </c>
      <c r="AV518" s="26" t="s">
        <v>3725</v>
      </c>
      <c r="AW518" s="28"/>
      <c r="AX518" s="28"/>
      <c r="AY518" s="28"/>
    </row>
    <row r="519" ht="15.75" customHeight="1">
      <c r="A519" s="26" t="s">
        <v>5435</v>
      </c>
      <c r="B519" s="26" t="s">
        <v>5436</v>
      </c>
      <c r="C519" s="28" t="s">
        <v>5437</v>
      </c>
      <c r="D519" s="28" t="s">
        <v>5438</v>
      </c>
      <c r="E519" s="28" t="s">
        <v>5439</v>
      </c>
      <c r="F519" s="26" t="s">
        <v>127</v>
      </c>
      <c r="G519" s="28"/>
      <c r="H519" s="26" t="s">
        <v>5440</v>
      </c>
      <c r="I519" s="26" t="s">
        <v>5441</v>
      </c>
      <c r="J519" s="28" t="s">
        <v>5436</v>
      </c>
      <c r="K519" s="26" t="s">
        <v>5442</v>
      </c>
      <c r="L519" s="28" t="s">
        <v>5443</v>
      </c>
      <c r="M519" s="28" t="s">
        <v>5444</v>
      </c>
      <c r="N519" s="28" t="s">
        <v>5358</v>
      </c>
      <c r="O519" s="41" t="s">
        <v>738</v>
      </c>
      <c r="P519" s="26" t="s">
        <v>599</v>
      </c>
      <c r="Q519" s="28" t="s">
        <v>5445</v>
      </c>
      <c r="R519" s="28" t="s">
        <v>5446</v>
      </c>
      <c r="S519" s="28" t="s">
        <v>156</v>
      </c>
      <c r="T519" s="28" t="s">
        <v>5447</v>
      </c>
      <c r="U519" s="28" t="s">
        <v>5448</v>
      </c>
      <c r="V519" s="28" t="s">
        <v>158</v>
      </c>
      <c r="W519" s="26" t="s">
        <v>141</v>
      </c>
      <c r="X519" s="26" t="s">
        <v>141</v>
      </c>
      <c r="Y519" s="28">
        <v>1993.0</v>
      </c>
      <c r="Z519" s="28">
        <v>30.0</v>
      </c>
      <c r="AA519" s="26" t="s">
        <v>127</v>
      </c>
      <c r="AB519" s="30">
        <v>2300.0</v>
      </c>
      <c r="AC519" s="31">
        <v>2300.0</v>
      </c>
      <c r="AD519" s="31" t="s">
        <v>127</v>
      </c>
      <c r="AE519" s="31" t="s">
        <v>127</v>
      </c>
      <c r="AF519" s="31">
        <v>1220.0</v>
      </c>
      <c r="AG519" s="31">
        <v>1220.0</v>
      </c>
      <c r="AH519" s="30" t="s">
        <v>127</v>
      </c>
      <c r="AI519" s="31" t="s">
        <v>127</v>
      </c>
      <c r="AJ519" s="31" t="s">
        <v>141</v>
      </c>
      <c r="AK519" s="31" t="s">
        <v>141</v>
      </c>
      <c r="AL519" s="31">
        <v>1300.0</v>
      </c>
      <c r="AM519" s="26" t="s">
        <v>159</v>
      </c>
      <c r="AN519" s="28" t="s">
        <v>5449</v>
      </c>
      <c r="AO519" s="26" t="s">
        <v>141</v>
      </c>
      <c r="AP519" s="31">
        <v>4000.0</v>
      </c>
      <c r="AQ519" s="26" t="s">
        <v>327</v>
      </c>
      <c r="AR519" s="26" t="s">
        <v>327</v>
      </c>
      <c r="AS519" s="26" t="s">
        <v>127</v>
      </c>
      <c r="AT519" s="26" t="s">
        <v>161</v>
      </c>
      <c r="AU519" s="32" t="s">
        <v>263</v>
      </c>
      <c r="AV519" s="26" t="s">
        <v>5450</v>
      </c>
      <c r="AW519" s="28"/>
      <c r="AX519" s="28"/>
      <c r="AY519" s="28"/>
    </row>
    <row r="520" ht="15.75" customHeight="1">
      <c r="A520" s="26" t="s">
        <v>5451</v>
      </c>
      <c r="B520" s="26" t="s">
        <v>5452</v>
      </c>
      <c r="C520" s="26" t="s">
        <v>5453</v>
      </c>
      <c r="D520" s="28" t="s">
        <v>5454</v>
      </c>
      <c r="E520" s="28" t="s">
        <v>5455</v>
      </c>
      <c r="F520" s="26" t="s">
        <v>127</v>
      </c>
      <c r="G520" s="28"/>
      <c r="H520" s="26" t="s">
        <v>5456</v>
      </c>
      <c r="I520" s="26" t="s">
        <v>5457</v>
      </c>
      <c r="J520" s="26" t="s">
        <v>5452</v>
      </c>
      <c r="K520" s="26" t="s">
        <v>5458</v>
      </c>
      <c r="L520" s="28" t="s">
        <v>5459</v>
      </c>
      <c r="M520" s="28" t="s">
        <v>5444</v>
      </c>
      <c r="N520" s="28" t="s">
        <v>5358</v>
      </c>
      <c r="O520" s="41" t="s">
        <v>738</v>
      </c>
      <c r="P520" s="26" t="s">
        <v>599</v>
      </c>
      <c r="Q520" s="28" t="s">
        <v>5460</v>
      </c>
      <c r="R520" s="28" t="s">
        <v>5461</v>
      </c>
      <c r="S520" s="28" t="s">
        <v>156</v>
      </c>
      <c r="T520" s="28" t="s">
        <v>5462</v>
      </c>
      <c r="U520" s="28" t="s">
        <v>5463</v>
      </c>
      <c r="V520" s="28" t="s">
        <v>158</v>
      </c>
      <c r="W520" s="26" t="s">
        <v>141</v>
      </c>
      <c r="X520" s="26" t="s">
        <v>141</v>
      </c>
      <c r="Y520" s="28">
        <v>2003.0</v>
      </c>
      <c r="Z520" s="28">
        <v>20.0</v>
      </c>
      <c r="AA520" s="26" t="s">
        <v>127</v>
      </c>
      <c r="AB520" s="30">
        <v>1200.0</v>
      </c>
      <c r="AC520" s="31">
        <v>1200.0</v>
      </c>
      <c r="AD520" s="31" t="s">
        <v>127</v>
      </c>
      <c r="AE520" s="31" t="s">
        <v>127</v>
      </c>
      <c r="AF520" s="31">
        <v>1100.0</v>
      </c>
      <c r="AG520" s="31">
        <v>1100.0</v>
      </c>
      <c r="AH520" s="30" t="s">
        <v>141</v>
      </c>
      <c r="AI520" s="31" t="s">
        <v>127</v>
      </c>
      <c r="AJ520" s="31" t="s">
        <v>141</v>
      </c>
      <c r="AK520" s="31" t="s">
        <v>141</v>
      </c>
      <c r="AL520" s="31" t="s">
        <v>141</v>
      </c>
      <c r="AM520" s="26" t="s">
        <v>159</v>
      </c>
      <c r="AN520" s="28" t="s">
        <v>5464</v>
      </c>
      <c r="AO520" s="26" t="s">
        <v>141</v>
      </c>
      <c r="AP520" s="31">
        <v>631.0</v>
      </c>
      <c r="AQ520" s="26" t="s">
        <v>327</v>
      </c>
      <c r="AR520" s="26" t="s">
        <v>127</v>
      </c>
      <c r="AS520" s="26" t="s">
        <v>127</v>
      </c>
      <c r="AT520" s="26" t="s">
        <v>161</v>
      </c>
      <c r="AU520" s="32" t="s">
        <v>263</v>
      </c>
      <c r="AV520" s="26" t="s">
        <v>3193</v>
      </c>
      <c r="AW520" s="28"/>
      <c r="AX520" s="28"/>
      <c r="AY520" s="28"/>
    </row>
    <row r="521" ht="15.75" customHeight="1">
      <c r="A521" s="26" t="s">
        <v>5465</v>
      </c>
      <c r="B521" s="26" t="s">
        <v>5466</v>
      </c>
      <c r="C521" s="26" t="s">
        <v>5453</v>
      </c>
      <c r="D521" s="28" t="s">
        <v>5454</v>
      </c>
      <c r="E521" s="28" t="s">
        <v>5455</v>
      </c>
      <c r="F521" s="26" t="s">
        <v>127</v>
      </c>
      <c r="G521" s="28"/>
      <c r="H521" s="26" t="s">
        <v>5456</v>
      </c>
      <c r="I521" s="26" t="s">
        <v>5457</v>
      </c>
      <c r="J521" s="26" t="s">
        <v>5452</v>
      </c>
      <c r="K521" s="26" t="s">
        <v>5458</v>
      </c>
      <c r="L521" s="28" t="s">
        <v>5459</v>
      </c>
      <c r="M521" s="28" t="s">
        <v>5444</v>
      </c>
      <c r="N521" s="28" t="s">
        <v>5358</v>
      </c>
      <c r="O521" s="41" t="s">
        <v>738</v>
      </c>
      <c r="P521" s="26" t="s">
        <v>599</v>
      </c>
      <c r="Q521" s="28" t="s">
        <v>5460</v>
      </c>
      <c r="R521" s="28" t="s">
        <v>5461</v>
      </c>
      <c r="S521" s="28" t="s">
        <v>156</v>
      </c>
      <c r="T521" s="28" t="s">
        <v>5462</v>
      </c>
      <c r="U521" s="28" t="s">
        <v>5463</v>
      </c>
      <c r="V521" s="26" t="s">
        <v>189</v>
      </c>
      <c r="W521" s="34">
        <v>43435.0</v>
      </c>
      <c r="X521" s="26" t="s">
        <v>141</v>
      </c>
      <c r="Y521" s="26" t="s">
        <v>141</v>
      </c>
      <c r="Z521" s="28" t="s">
        <v>141</v>
      </c>
      <c r="AA521" s="26" t="s">
        <v>127</v>
      </c>
      <c r="AB521" s="30">
        <v>1150.0</v>
      </c>
      <c r="AC521" s="31">
        <v>1150.0</v>
      </c>
      <c r="AD521" s="31" t="s">
        <v>127</v>
      </c>
      <c r="AE521" s="31" t="s">
        <v>127</v>
      </c>
      <c r="AF521" s="31">
        <v>1190.0</v>
      </c>
      <c r="AG521" s="31">
        <v>1190.0</v>
      </c>
      <c r="AH521" s="30" t="s">
        <v>141</v>
      </c>
      <c r="AI521" s="31" t="s">
        <v>127</v>
      </c>
      <c r="AJ521" s="31" t="s">
        <v>141</v>
      </c>
      <c r="AK521" s="31" t="s">
        <v>141</v>
      </c>
      <c r="AL521" s="31" t="s">
        <v>141</v>
      </c>
      <c r="AM521" s="26" t="s">
        <v>127</v>
      </c>
      <c r="AN521" s="26" t="s">
        <v>127</v>
      </c>
      <c r="AO521" s="26" t="s">
        <v>127</v>
      </c>
      <c r="AP521" s="31" t="s">
        <v>141</v>
      </c>
      <c r="AQ521" s="26" t="s">
        <v>127</v>
      </c>
      <c r="AR521" s="26" t="s">
        <v>127</v>
      </c>
      <c r="AS521" s="26" t="s">
        <v>127</v>
      </c>
      <c r="AT521" s="26" t="s">
        <v>161</v>
      </c>
      <c r="AU521" s="32" t="s">
        <v>263</v>
      </c>
      <c r="AV521" s="26" t="s">
        <v>1023</v>
      </c>
      <c r="AW521" s="28"/>
      <c r="AX521" s="28"/>
      <c r="AY521" s="28"/>
    </row>
    <row r="522" ht="15.75" customHeight="1">
      <c r="A522" s="26" t="s">
        <v>5467</v>
      </c>
      <c r="B522" s="26" t="s">
        <v>5468</v>
      </c>
      <c r="C522" s="28" t="s">
        <v>5469</v>
      </c>
      <c r="D522" s="28"/>
      <c r="E522" s="28"/>
      <c r="F522" s="26" t="s">
        <v>127</v>
      </c>
      <c r="G522" s="28"/>
      <c r="H522" s="26" t="s">
        <v>5470</v>
      </c>
      <c r="I522" s="26" t="s">
        <v>5471</v>
      </c>
      <c r="J522" s="28" t="s">
        <v>5468</v>
      </c>
      <c r="K522" s="26" t="s">
        <v>5472</v>
      </c>
      <c r="L522" s="28" t="s">
        <v>5473</v>
      </c>
      <c r="M522" s="28" t="s">
        <v>5474</v>
      </c>
      <c r="N522" s="28" t="s">
        <v>5358</v>
      </c>
      <c r="O522" s="41" t="s">
        <v>738</v>
      </c>
      <c r="P522" s="26" t="s">
        <v>599</v>
      </c>
      <c r="Q522" s="28" t="s">
        <v>5475</v>
      </c>
      <c r="R522" s="28" t="s">
        <v>5476</v>
      </c>
      <c r="S522" s="28" t="s">
        <v>156</v>
      </c>
      <c r="T522" s="28" t="s">
        <v>5477</v>
      </c>
      <c r="U522" s="28" t="s">
        <v>5478</v>
      </c>
      <c r="V522" s="28" t="s">
        <v>158</v>
      </c>
      <c r="W522" s="26" t="s">
        <v>141</v>
      </c>
      <c r="X522" s="26" t="s">
        <v>141</v>
      </c>
      <c r="Y522" s="28">
        <v>2002.0</v>
      </c>
      <c r="Z522" s="28">
        <v>21.0</v>
      </c>
      <c r="AA522" s="26" t="s">
        <v>127</v>
      </c>
      <c r="AB522" s="30">
        <v>6000.0</v>
      </c>
      <c r="AC522" s="30">
        <v>6000.0</v>
      </c>
      <c r="AD522" s="31" t="s">
        <v>127</v>
      </c>
      <c r="AE522" s="31" t="s">
        <v>127</v>
      </c>
      <c r="AF522" s="31">
        <v>6000.0</v>
      </c>
      <c r="AG522" s="30">
        <v>6000.0</v>
      </c>
      <c r="AH522" s="30" t="s">
        <v>141</v>
      </c>
      <c r="AI522" s="31" t="s">
        <v>127</v>
      </c>
      <c r="AJ522" s="31" t="s">
        <v>141</v>
      </c>
      <c r="AK522" s="31" t="s">
        <v>141</v>
      </c>
      <c r="AL522" s="31" t="s">
        <v>141</v>
      </c>
      <c r="AM522" s="26" t="s">
        <v>140</v>
      </c>
      <c r="AN522" s="28" t="s">
        <v>5479</v>
      </c>
      <c r="AO522" s="26" t="s">
        <v>141</v>
      </c>
      <c r="AP522" s="31" t="s">
        <v>141</v>
      </c>
      <c r="AQ522" s="26" t="s">
        <v>327</v>
      </c>
      <c r="AR522" s="26" t="s">
        <v>127</v>
      </c>
      <c r="AS522" s="26" t="s">
        <v>127</v>
      </c>
      <c r="AT522" s="26" t="s">
        <v>161</v>
      </c>
      <c r="AU522" s="32" t="s">
        <v>263</v>
      </c>
      <c r="AV522" s="26" t="s">
        <v>5480</v>
      </c>
      <c r="AW522" s="28"/>
      <c r="AX522" s="28"/>
      <c r="AY522" s="28"/>
    </row>
    <row r="523" ht="15.75" customHeight="1">
      <c r="A523" s="26" t="s">
        <v>5481</v>
      </c>
      <c r="B523" s="26" t="s">
        <v>5482</v>
      </c>
      <c r="C523" s="28" t="s">
        <v>5469</v>
      </c>
      <c r="D523" s="28"/>
      <c r="E523" s="28"/>
      <c r="F523" s="26" t="s">
        <v>127</v>
      </c>
      <c r="G523" s="28"/>
      <c r="H523" s="26" t="s">
        <v>5470</v>
      </c>
      <c r="I523" s="26" t="s">
        <v>5471</v>
      </c>
      <c r="J523" s="28" t="s">
        <v>5468</v>
      </c>
      <c r="K523" s="26" t="s">
        <v>5472</v>
      </c>
      <c r="L523" s="28" t="s">
        <v>5473</v>
      </c>
      <c r="M523" s="28" t="s">
        <v>5474</v>
      </c>
      <c r="N523" s="28" t="s">
        <v>5358</v>
      </c>
      <c r="O523" s="41" t="s">
        <v>738</v>
      </c>
      <c r="P523" s="26" t="s">
        <v>599</v>
      </c>
      <c r="Q523" s="28" t="s">
        <v>5475</v>
      </c>
      <c r="R523" s="28" t="s">
        <v>5476</v>
      </c>
      <c r="S523" s="28" t="s">
        <v>156</v>
      </c>
      <c r="T523" s="28" t="s">
        <v>5477</v>
      </c>
      <c r="U523" s="28" t="s">
        <v>5478</v>
      </c>
      <c r="V523" s="28" t="s">
        <v>139</v>
      </c>
      <c r="W523" s="26">
        <v>2018.0</v>
      </c>
      <c r="X523" s="26" t="s">
        <v>141</v>
      </c>
      <c r="Y523" s="28" t="s">
        <v>141</v>
      </c>
      <c r="Z523" s="28" t="s">
        <v>141</v>
      </c>
      <c r="AA523" s="26" t="s">
        <v>127</v>
      </c>
      <c r="AB523" s="30">
        <v>4600.0</v>
      </c>
      <c r="AC523" s="30">
        <v>4600.0</v>
      </c>
      <c r="AD523" s="31" t="s">
        <v>127</v>
      </c>
      <c r="AE523" s="31" t="s">
        <v>127</v>
      </c>
      <c r="AF523" s="31">
        <v>2300.0</v>
      </c>
      <c r="AG523" s="30">
        <v>2300.0</v>
      </c>
      <c r="AH523" s="30" t="s">
        <v>127</v>
      </c>
      <c r="AI523" s="31" t="s">
        <v>127</v>
      </c>
      <c r="AJ523" s="31" t="s">
        <v>141</v>
      </c>
      <c r="AK523" s="31" t="s">
        <v>141</v>
      </c>
      <c r="AL523" s="31" t="s">
        <v>141</v>
      </c>
      <c r="AM523" s="26" t="s">
        <v>127</v>
      </c>
      <c r="AN523" s="28" t="s">
        <v>127</v>
      </c>
      <c r="AO523" s="26" t="s">
        <v>127</v>
      </c>
      <c r="AP523" s="31" t="s">
        <v>141</v>
      </c>
      <c r="AQ523" s="26" t="s">
        <v>127</v>
      </c>
      <c r="AR523" s="26" t="s">
        <v>127</v>
      </c>
      <c r="AS523" s="26" t="s">
        <v>127</v>
      </c>
      <c r="AT523" s="26" t="s">
        <v>161</v>
      </c>
      <c r="AU523" s="32" t="s">
        <v>263</v>
      </c>
      <c r="AV523" s="26" t="s">
        <v>5483</v>
      </c>
      <c r="AW523" s="28"/>
      <c r="AX523" s="28"/>
      <c r="AY523" s="28"/>
    </row>
    <row r="524" ht="15.75" customHeight="1">
      <c r="A524" s="26" t="s">
        <v>5484</v>
      </c>
      <c r="B524" s="26" t="s">
        <v>5485</v>
      </c>
      <c r="C524" s="28" t="s">
        <v>5486</v>
      </c>
      <c r="D524" s="28"/>
      <c r="E524" s="28"/>
      <c r="F524" s="26" t="s">
        <v>127</v>
      </c>
      <c r="G524" s="28"/>
      <c r="H524" s="26" t="s">
        <v>5487</v>
      </c>
      <c r="I524" s="26" t="s">
        <v>5488</v>
      </c>
      <c r="J524" s="28" t="s">
        <v>5485</v>
      </c>
      <c r="K524" s="26">
        <v>4.297044876E9</v>
      </c>
      <c r="L524" s="28" t="s">
        <v>5489</v>
      </c>
      <c r="M524" s="28" t="s">
        <v>5490</v>
      </c>
      <c r="N524" s="28" t="s">
        <v>5358</v>
      </c>
      <c r="O524" s="41" t="s">
        <v>738</v>
      </c>
      <c r="P524" s="26" t="s">
        <v>599</v>
      </c>
      <c r="Q524" s="28" t="s">
        <v>5491</v>
      </c>
      <c r="R524" s="28" t="s">
        <v>5492</v>
      </c>
      <c r="S524" s="28" t="s">
        <v>156</v>
      </c>
      <c r="T524" s="28" t="s">
        <v>5493</v>
      </c>
      <c r="U524" s="28" t="s">
        <v>5494</v>
      </c>
      <c r="V524" s="28" t="s">
        <v>158</v>
      </c>
      <c r="W524" s="26" t="s">
        <v>141</v>
      </c>
      <c r="X524" s="26" t="s">
        <v>141</v>
      </c>
      <c r="Y524" s="28">
        <v>2005.0</v>
      </c>
      <c r="Z524" s="28">
        <v>18.0</v>
      </c>
      <c r="AA524" s="26" t="s">
        <v>127</v>
      </c>
      <c r="AB524" s="30">
        <v>3000.0</v>
      </c>
      <c r="AC524" s="30">
        <v>3000.0</v>
      </c>
      <c r="AD524" s="31" t="s">
        <v>127</v>
      </c>
      <c r="AE524" s="31" t="s">
        <v>127</v>
      </c>
      <c r="AF524" s="31">
        <v>1005.6199999999999</v>
      </c>
      <c r="AG524" s="31">
        <f>(0.954*450-227)+(0.954*1080-227)</f>
        <v>1005.62</v>
      </c>
      <c r="AH524" s="30" t="s">
        <v>141</v>
      </c>
      <c r="AI524" s="31" t="s">
        <v>127</v>
      </c>
      <c r="AJ524" s="31" t="s">
        <v>141</v>
      </c>
      <c r="AK524" s="31" t="s">
        <v>141</v>
      </c>
      <c r="AL524" s="31" t="s">
        <v>141</v>
      </c>
      <c r="AM524" s="26" t="s">
        <v>140</v>
      </c>
      <c r="AN524" s="28" t="s">
        <v>5495</v>
      </c>
      <c r="AO524" s="26" t="s">
        <v>141</v>
      </c>
      <c r="AP524" s="31">
        <v>2452.0</v>
      </c>
      <c r="AQ524" s="26" t="s">
        <v>141</v>
      </c>
      <c r="AR524" s="26" t="s">
        <v>141</v>
      </c>
      <c r="AS524" s="26" t="s">
        <v>127</v>
      </c>
      <c r="AT524" s="26" t="s">
        <v>161</v>
      </c>
      <c r="AU524" s="32" t="s">
        <v>263</v>
      </c>
      <c r="AV524" s="26" t="s">
        <v>5496</v>
      </c>
      <c r="AW524" s="28"/>
      <c r="AX524" s="28"/>
      <c r="AY524" s="28"/>
    </row>
    <row r="525" ht="15.75" customHeight="1">
      <c r="A525" s="26" t="s">
        <v>5497</v>
      </c>
      <c r="B525" s="26" t="s">
        <v>5498</v>
      </c>
      <c r="C525" s="28" t="s">
        <v>5486</v>
      </c>
      <c r="D525" s="28"/>
      <c r="E525" s="28"/>
      <c r="F525" s="26" t="s">
        <v>127</v>
      </c>
      <c r="G525" s="28"/>
      <c r="H525" s="26" t="s">
        <v>5487</v>
      </c>
      <c r="I525" s="26" t="s">
        <v>5488</v>
      </c>
      <c r="J525" s="28" t="s">
        <v>5485</v>
      </c>
      <c r="K525" s="26">
        <v>4.297044876E9</v>
      </c>
      <c r="L525" s="28" t="s">
        <v>5489</v>
      </c>
      <c r="M525" s="28" t="s">
        <v>5490</v>
      </c>
      <c r="N525" s="28" t="s">
        <v>5358</v>
      </c>
      <c r="O525" s="41" t="s">
        <v>738</v>
      </c>
      <c r="P525" s="26" t="s">
        <v>599</v>
      </c>
      <c r="Q525" s="28" t="s">
        <v>5491</v>
      </c>
      <c r="R525" s="28" t="s">
        <v>5492</v>
      </c>
      <c r="S525" s="28" t="s">
        <v>156</v>
      </c>
      <c r="T525" s="28" t="s">
        <v>5493</v>
      </c>
      <c r="U525" s="28" t="s">
        <v>5494</v>
      </c>
      <c r="V525" s="26" t="s">
        <v>189</v>
      </c>
      <c r="W525" s="26">
        <v>2018.0</v>
      </c>
      <c r="X525" s="26" t="s">
        <v>141</v>
      </c>
      <c r="Y525" s="26" t="s">
        <v>141</v>
      </c>
      <c r="Z525" s="28" t="s">
        <v>141</v>
      </c>
      <c r="AA525" s="26" t="s">
        <v>127</v>
      </c>
      <c r="AB525" s="30" t="s">
        <v>127</v>
      </c>
      <c r="AC525" s="31" t="s">
        <v>127</v>
      </c>
      <c r="AD525" s="31" t="s">
        <v>127</v>
      </c>
      <c r="AE525" s="31" t="s">
        <v>127</v>
      </c>
      <c r="AF525" s="31">
        <v>1585.0</v>
      </c>
      <c r="AG525" s="31">
        <v>1585.0</v>
      </c>
      <c r="AH525" s="30" t="s">
        <v>141</v>
      </c>
      <c r="AI525" s="31" t="s">
        <v>127</v>
      </c>
      <c r="AJ525" s="31" t="s">
        <v>141</v>
      </c>
      <c r="AK525" s="31" t="s">
        <v>141</v>
      </c>
      <c r="AL525" s="31" t="s">
        <v>141</v>
      </c>
      <c r="AM525" s="26" t="s">
        <v>127</v>
      </c>
      <c r="AN525" s="26" t="s">
        <v>127</v>
      </c>
      <c r="AO525" s="26" t="s">
        <v>141</v>
      </c>
      <c r="AP525" s="31" t="s">
        <v>141</v>
      </c>
      <c r="AQ525" s="26" t="s">
        <v>141</v>
      </c>
      <c r="AR525" s="26" t="s">
        <v>141</v>
      </c>
      <c r="AS525" s="26" t="s">
        <v>127</v>
      </c>
      <c r="AT525" s="26" t="s">
        <v>974</v>
      </c>
      <c r="AU525" s="26" t="s">
        <v>25</v>
      </c>
      <c r="AV525" s="26" t="s">
        <v>141</v>
      </c>
      <c r="AW525" s="28"/>
      <c r="AX525" s="28"/>
      <c r="AY525" s="28"/>
    </row>
    <row r="526" ht="15.75" customHeight="1">
      <c r="A526" s="26" t="s">
        <v>5499</v>
      </c>
      <c r="B526" s="26" t="s">
        <v>5500</v>
      </c>
      <c r="C526" s="26" t="s">
        <v>5501</v>
      </c>
      <c r="D526" s="28" t="s">
        <v>5500</v>
      </c>
      <c r="E526" s="28" t="s">
        <v>5502</v>
      </c>
      <c r="F526" s="26" t="s">
        <v>127</v>
      </c>
      <c r="G526" s="28"/>
      <c r="H526" s="26" t="s">
        <v>5503</v>
      </c>
      <c r="I526" s="26" t="s">
        <v>5504</v>
      </c>
      <c r="J526" s="28" t="s">
        <v>5500</v>
      </c>
      <c r="K526" s="26" t="s">
        <v>5505</v>
      </c>
      <c r="L526" s="28" t="s">
        <v>5506</v>
      </c>
      <c r="M526" s="28" t="s">
        <v>5507</v>
      </c>
      <c r="N526" s="28" t="s">
        <v>5358</v>
      </c>
      <c r="O526" s="41" t="s">
        <v>738</v>
      </c>
      <c r="P526" s="26" t="s">
        <v>599</v>
      </c>
      <c r="Q526" s="28" t="s">
        <v>5508</v>
      </c>
      <c r="R526" s="28" t="s">
        <v>5509</v>
      </c>
      <c r="S526" s="28" t="s">
        <v>156</v>
      </c>
      <c r="T526" s="28" t="s">
        <v>5510</v>
      </c>
      <c r="U526" s="28" t="s">
        <v>5511</v>
      </c>
      <c r="V526" s="26" t="s">
        <v>261</v>
      </c>
      <c r="W526" s="26" t="s">
        <v>141</v>
      </c>
      <c r="X526" s="26" t="s">
        <v>141</v>
      </c>
      <c r="Y526" s="28">
        <v>2002.0</v>
      </c>
      <c r="Z526" s="28">
        <v>21.0</v>
      </c>
      <c r="AA526" s="26">
        <v>2020.0</v>
      </c>
      <c r="AB526" s="30">
        <v>7000.0</v>
      </c>
      <c r="AC526" s="30">
        <v>7000.0</v>
      </c>
      <c r="AD526" s="31" t="s">
        <v>127</v>
      </c>
      <c r="AE526" s="31" t="s">
        <v>127</v>
      </c>
      <c r="AF526" s="31">
        <v>6000.0</v>
      </c>
      <c r="AG526" s="30">
        <v>6000.0</v>
      </c>
      <c r="AH526" s="30" t="s">
        <v>127</v>
      </c>
      <c r="AI526" s="31" t="s">
        <v>127</v>
      </c>
      <c r="AJ526" s="31" t="s">
        <v>141</v>
      </c>
      <c r="AK526" s="30">
        <v>3700.0</v>
      </c>
      <c r="AL526" s="31" t="s">
        <v>141</v>
      </c>
      <c r="AM526" s="26" t="s">
        <v>140</v>
      </c>
      <c r="AN526" s="28" t="s">
        <v>5512</v>
      </c>
      <c r="AO526" s="26" t="s">
        <v>141</v>
      </c>
      <c r="AP526" s="31">
        <v>428.0</v>
      </c>
      <c r="AQ526" s="26" t="s">
        <v>127</v>
      </c>
      <c r="AR526" s="26" t="s">
        <v>127</v>
      </c>
      <c r="AS526" s="26" t="s">
        <v>127</v>
      </c>
      <c r="AT526" s="26" t="s">
        <v>161</v>
      </c>
      <c r="AU526" s="32" t="s">
        <v>263</v>
      </c>
      <c r="AV526" s="26" t="s">
        <v>3178</v>
      </c>
      <c r="AW526" s="28"/>
      <c r="AX526" s="28"/>
      <c r="AY526" s="28"/>
    </row>
    <row r="527" ht="15.75" customHeight="1">
      <c r="A527" s="26" t="s">
        <v>5513</v>
      </c>
      <c r="B527" s="26" t="s">
        <v>5514</v>
      </c>
      <c r="C527" s="28" t="s">
        <v>5515</v>
      </c>
      <c r="D527" s="28"/>
      <c r="E527" s="28"/>
      <c r="F527" s="26" t="s">
        <v>127</v>
      </c>
      <c r="G527" s="28"/>
      <c r="H527" s="26" t="s">
        <v>5516</v>
      </c>
      <c r="I527" s="26" t="s">
        <v>5517</v>
      </c>
      <c r="J527" s="28" t="s">
        <v>5514</v>
      </c>
      <c r="K527" s="26" t="s">
        <v>5518</v>
      </c>
      <c r="L527" s="28" t="s">
        <v>5519</v>
      </c>
      <c r="M527" s="28" t="s">
        <v>5507</v>
      </c>
      <c r="N527" s="28" t="s">
        <v>5358</v>
      </c>
      <c r="O527" s="41" t="s">
        <v>738</v>
      </c>
      <c r="P527" s="26" t="s">
        <v>599</v>
      </c>
      <c r="Q527" s="28" t="s">
        <v>5520</v>
      </c>
      <c r="R527" s="28" t="s">
        <v>5521</v>
      </c>
      <c r="S527" s="28" t="s">
        <v>156</v>
      </c>
      <c r="T527" s="28" t="s">
        <v>5522</v>
      </c>
      <c r="U527" s="28" t="s">
        <v>5523</v>
      </c>
      <c r="V527" s="28" t="s">
        <v>158</v>
      </c>
      <c r="W527" s="26" t="s">
        <v>141</v>
      </c>
      <c r="X527" s="26" t="s">
        <v>141</v>
      </c>
      <c r="Y527" s="28">
        <v>2002.0</v>
      </c>
      <c r="Z527" s="28">
        <v>21.0</v>
      </c>
      <c r="AA527" s="26" t="s">
        <v>127</v>
      </c>
      <c r="AB527" s="30">
        <v>2000.0</v>
      </c>
      <c r="AC527" s="30">
        <v>2000.0</v>
      </c>
      <c r="AD527" s="31" t="s">
        <v>127</v>
      </c>
      <c r="AE527" s="31" t="s">
        <v>127</v>
      </c>
      <c r="AF527" s="31">
        <v>1850.0</v>
      </c>
      <c r="AG527" s="31">
        <v>1850.0</v>
      </c>
      <c r="AH527" s="30" t="s">
        <v>127</v>
      </c>
      <c r="AI527" s="31" t="s">
        <v>127</v>
      </c>
      <c r="AJ527" s="31" t="s">
        <v>141</v>
      </c>
      <c r="AK527" s="31" t="s">
        <v>141</v>
      </c>
      <c r="AL527" s="31" t="s">
        <v>141</v>
      </c>
      <c r="AM527" s="26" t="s">
        <v>140</v>
      </c>
      <c r="AN527" s="28" t="s">
        <v>5524</v>
      </c>
      <c r="AO527" s="26" t="s">
        <v>141</v>
      </c>
      <c r="AP527" s="31">
        <v>1399.0</v>
      </c>
      <c r="AQ527" s="26" t="s">
        <v>127</v>
      </c>
      <c r="AR527" s="26" t="s">
        <v>127</v>
      </c>
      <c r="AS527" s="26" t="s">
        <v>127</v>
      </c>
      <c r="AT527" s="26" t="s">
        <v>161</v>
      </c>
      <c r="AU527" s="32" t="s">
        <v>263</v>
      </c>
      <c r="AV527" s="26" t="s">
        <v>3178</v>
      </c>
      <c r="AW527" s="28"/>
      <c r="AX527" s="28"/>
      <c r="AY527" s="28"/>
    </row>
    <row r="528" ht="15.75" customHeight="1">
      <c r="A528" s="26" t="s">
        <v>5525</v>
      </c>
      <c r="B528" s="26" t="s">
        <v>5526</v>
      </c>
      <c r="C528" s="28" t="s">
        <v>5527</v>
      </c>
      <c r="D528" s="28"/>
      <c r="E528" s="28"/>
      <c r="F528" s="26" t="s">
        <v>127</v>
      </c>
      <c r="G528" s="28"/>
      <c r="H528" s="26" t="s">
        <v>5528</v>
      </c>
      <c r="I528" s="26" t="s">
        <v>5529</v>
      </c>
      <c r="J528" s="28" t="s">
        <v>5526</v>
      </c>
      <c r="K528" s="26" t="s">
        <v>5530</v>
      </c>
      <c r="L528" s="28" t="s">
        <v>5531</v>
      </c>
      <c r="M528" s="28" t="s">
        <v>5507</v>
      </c>
      <c r="N528" s="28" t="s">
        <v>5358</v>
      </c>
      <c r="O528" s="41" t="s">
        <v>738</v>
      </c>
      <c r="P528" s="26" t="s">
        <v>599</v>
      </c>
      <c r="Q528" s="28" t="s">
        <v>5532</v>
      </c>
      <c r="R528" s="28" t="s">
        <v>5533</v>
      </c>
      <c r="S528" s="28" t="s">
        <v>156</v>
      </c>
      <c r="T528" s="28" t="s">
        <v>5534</v>
      </c>
      <c r="U528" s="26" t="s">
        <v>5535</v>
      </c>
      <c r="V528" s="28" t="s">
        <v>158</v>
      </c>
      <c r="W528" s="26" t="s">
        <v>141</v>
      </c>
      <c r="X528" s="26" t="s">
        <v>141</v>
      </c>
      <c r="Y528" s="28">
        <v>2002.0</v>
      </c>
      <c r="Z528" s="28">
        <v>21.0</v>
      </c>
      <c r="AA528" s="26" t="s">
        <v>127</v>
      </c>
      <c r="AB528" s="30" t="s">
        <v>127</v>
      </c>
      <c r="AC528" s="31" t="s">
        <v>127</v>
      </c>
      <c r="AD528" s="31" t="s">
        <v>127</v>
      </c>
      <c r="AE528" s="31" t="s">
        <v>127</v>
      </c>
      <c r="AF528" s="31">
        <v>3000.0</v>
      </c>
      <c r="AG528" s="31">
        <v>3000.0</v>
      </c>
      <c r="AH528" s="30" t="s">
        <v>127</v>
      </c>
      <c r="AI528" s="31" t="s">
        <v>127</v>
      </c>
      <c r="AJ528" s="31" t="s">
        <v>141</v>
      </c>
      <c r="AK528" s="31" t="s">
        <v>141</v>
      </c>
      <c r="AL528" s="31" t="s">
        <v>141</v>
      </c>
      <c r="AM528" s="26" t="s">
        <v>140</v>
      </c>
      <c r="AN528" s="28" t="s">
        <v>5536</v>
      </c>
      <c r="AO528" s="26" t="s">
        <v>141</v>
      </c>
      <c r="AP528" s="31">
        <v>2342.0</v>
      </c>
      <c r="AQ528" s="26" t="s">
        <v>141</v>
      </c>
      <c r="AR528" s="26" t="s">
        <v>141</v>
      </c>
      <c r="AS528" s="26" t="s">
        <v>127</v>
      </c>
      <c r="AT528" s="26" t="s">
        <v>161</v>
      </c>
      <c r="AU528" s="26" t="s">
        <v>817</v>
      </c>
      <c r="AV528" s="26"/>
      <c r="AW528" s="28"/>
      <c r="AX528" s="28"/>
      <c r="AY528" s="28"/>
    </row>
    <row r="529" ht="15.75" customHeight="1">
      <c r="A529" s="26" t="s">
        <v>5537</v>
      </c>
      <c r="B529" s="26" t="s">
        <v>5538</v>
      </c>
      <c r="C529" s="28" t="s">
        <v>5527</v>
      </c>
      <c r="D529" s="28"/>
      <c r="E529" s="28"/>
      <c r="F529" s="26" t="s">
        <v>127</v>
      </c>
      <c r="G529" s="28"/>
      <c r="H529" s="26" t="s">
        <v>5528</v>
      </c>
      <c r="I529" s="26" t="s">
        <v>5529</v>
      </c>
      <c r="J529" s="28" t="s">
        <v>5526</v>
      </c>
      <c r="K529" s="26" t="s">
        <v>5530</v>
      </c>
      <c r="L529" s="28" t="s">
        <v>5531</v>
      </c>
      <c r="M529" s="28" t="s">
        <v>5507</v>
      </c>
      <c r="N529" s="28" t="s">
        <v>5358</v>
      </c>
      <c r="O529" s="41" t="s">
        <v>738</v>
      </c>
      <c r="P529" s="26" t="s">
        <v>599</v>
      </c>
      <c r="Q529" s="28" t="s">
        <v>5532</v>
      </c>
      <c r="R529" s="28" t="s">
        <v>5533</v>
      </c>
      <c r="S529" s="28" t="s">
        <v>156</v>
      </c>
      <c r="T529" s="28" t="s">
        <v>5534</v>
      </c>
      <c r="U529" s="29" t="s">
        <v>5535</v>
      </c>
      <c r="V529" s="26" t="s">
        <v>158</v>
      </c>
      <c r="W529" s="34">
        <v>43252.0</v>
      </c>
      <c r="X529" s="26" t="s">
        <v>141</v>
      </c>
      <c r="Y529" s="26">
        <v>2022.0</v>
      </c>
      <c r="Z529" s="28">
        <v>1.0</v>
      </c>
      <c r="AA529" s="26" t="s">
        <v>127</v>
      </c>
      <c r="AB529" s="30">
        <v>2300.0</v>
      </c>
      <c r="AC529" s="31">
        <v>2300.0</v>
      </c>
      <c r="AD529" s="31" t="s">
        <v>127</v>
      </c>
      <c r="AE529" s="31" t="s">
        <v>127</v>
      </c>
      <c r="AF529" s="31" t="s">
        <v>127</v>
      </c>
      <c r="AG529" s="31" t="s">
        <v>127</v>
      </c>
      <c r="AH529" s="31" t="s">
        <v>127</v>
      </c>
      <c r="AI529" s="31" t="s">
        <v>127</v>
      </c>
      <c r="AJ529" s="31" t="s">
        <v>127</v>
      </c>
      <c r="AK529" s="31" t="s">
        <v>127</v>
      </c>
      <c r="AL529" s="31" t="s">
        <v>127</v>
      </c>
      <c r="AM529" s="26" t="s">
        <v>127</v>
      </c>
      <c r="AN529" s="26" t="s">
        <v>127</v>
      </c>
      <c r="AO529" s="26" t="s">
        <v>127</v>
      </c>
      <c r="AP529" s="31" t="s">
        <v>141</v>
      </c>
      <c r="AQ529" s="26" t="s">
        <v>127</v>
      </c>
      <c r="AR529" s="26" t="s">
        <v>127</v>
      </c>
      <c r="AS529" s="26" t="s">
        <v>127</v>
      </c>
      <c r="AT529" s="26" t="s">
        <v>824</v>
      </c>
      <c r="AU529" s="26" t="s">
        <v>27</v>
      </c>
      <c r="AV529" s="26" t="s">
        <v>5539</v>
      </c>
      <c r="AW529" s="28"/>
      <c r="AX529" s="28"/>
      <c r="AY529" s="28"/>
    </row>
    <row r="530" ht="15.75" customHeight="1">
      <c r="A530" s="26" t="s">
        <v>5540</v>
      </c>
      <c r="B530" s="26" t="s">
        <v>5541</v>
      </c>
      <c r="C530" s="28" t="s">
        <v>5527</v>
      </c>
      <c r="D530" s="28"/>
      <c r="E530" s="28"/>
      <c r="F530" s="26" t="s">
        <v>127</v>
      </c>
      <c r="G530" s="28"/>
      <c r="H530" s="26" t="s">
        <v>5528</v>
      </c>
      <c r="I530" s="26" t="s">
        <v>5529</v>
      </c>
      <c r="J530" s="28" t="s">
        <v>5526</v>
      </c>
      <c r="K530" s="26" t="s">
        <v>5530</v>
      </c>
      <c r="L530" s="28" t="s">
        <v>5531</v>
      </c>
      <c r="M530" s="28" t="s">
        <v>5507</v>
      </c>
      <c r="N530" s="28" t="s">
        <v>5358</v>
      </c>
      <c r="O530" s="41" t="s">
        <v>738</v>
      </c>
      <c r="P530" s="26" t="s">
        <v>599</v>
      </c>
      <c r="Q530" s="28" t="s">
        <v>5532</v>
      </c>
      <c r="R530" s="28" t="s">
        <v>5533</v>
      </c>
      <c r="S530" s="28" t="s">
        <v>156</v>
      </c>
      <c r="T530" s="28" t="s">
        <v>5534</v>
      </c>
      <c r="U530" s="28" t="s">
        <v>5535</v>
      </c>
      <c r="V530" s="28" t="s">
        <v>139</v>
      </c>
      <c r="W530" s="48">
        <v>43252.0</v>
      </c>
      <c r="X530" s="26" t="s">
        <v>141</v>
      </c>
      <c r="Y530" s="28" t="s">
        <v>141</v>
      </c>
      <c r="Z530" s="28" t="s">
        <v>141</v>
      </c>
      <c r="AA530" s="26" t="s">
        <v>127</v>
      </c>
      <c r="AB530" s="30">
        <v>480.0</v>
      </c>
      <c r="AC530" s="31" t="s">
        <v>127</v>
      </c>
      <c r="AD530" s="31">
        <v>480.0</v>
      </c>
      <c r="AE530" s="31" t="s">
        <v>127</v>
      </c>
      <c r="AF530" s="31" t="s">
        <v>127</v>
      </c>
      <c r="AG530" s="31" t="s">
        <v>127</v>
      </c>
      <c r="AH530" s="30" t="s">
        <v>127</v>
      </c>
      <c r="AI530" s="31" t="s">
        <v>127</v>
      </c>
      <c r="AJ530" s="31" t="s">
        <v>127</v>
      </c>
      <c r="AK530" s="31" t="s">
        <v>127</v>
      </c>
      <c r="AL530" s="31" t="s">
        <v>127</v>
      </c>
      <c r="AM530" s="26" t="s">
        <v>127</v>
      </c>
      <c r="AN530" s="28" t="s">
        <v>127</v>
      </c>
      <c r="AO530" s="26" t="s">
        <v>127</v>
      </c>
      <c r="AP530" s="31" t="s">
        <v>141</v>
      </c>
      <c r="AQ530" s="26" t="s">
        <v>127</v>
      </c>
      <c r="AR530" s="26" t="s">
        <v>127</v>
      </c>
      <c r="AS530" s="26" t="s">
        <v>127</v>
      </c>
      <c r="AT530" s="26" t="s">
        <v>142</v>
      </c>
      <c r="AU530" s="32" t="s">
        <v>31</v>
      </c>
      <c r="AV530" s="26" t="s">
        <v>5542</v>
      </c>
      <c r="AW530" s="28"/>
      <c r="AX530" s="28"/>
      <c r="AY530" s="28"/>
    </row>
    <row r="531" ht="15.75" customHeight="1">
      <c r="A531" s="26" t="s">
        <v>5543</v>
      </c>
      <c r="B531" s="26" t="s">
        <v>5544</v>
      </c>
      <c r="C531" s="28" t="s">
        <v>5545</v>
      </c>
      <c r="D531" s="28"/>
      <c r="E531" s="28"/>
      <c r="F531" s="26" t="s">
        <v>127</v>
      </c>
      <c r="G531" s="28"/>
      <c r="H531" s="26" t="s">
        <v>5546</v>
      </c>
      <c r="I531" s="26" t="s">
        <v>5547</v>
      </c>
      <c r="J531" s="28" t="s">
        <v>5544</v>
      </c>
      <c r="K531" s="26" t="s">
        <v>5548</v>
      </c>
      <c r="L531" s="28" t="s">
        <v>5549</v>
      </c>
      <c r="M531" s="28" t="s">
        <v>5507</v>
      </c>
      <c r="N531" s="28" t="s">
        <v>5358</v>
      </c>
      <c r="O531" s="41" t="s">
        <v>738</v>
      </c>
      <c r="P531" s="26" t="s">
        <v>599</v>
      </c>
      <c r="Q531" s="28" t="s">
        <v>5550</v>
      </c>
      <c r="R531" s="28" t="s">
        <v>5551</v>
      </c>
      <c r="S531" s="28" t="s">
        <v>156</v>
      </c>
      <c r="T531" s="28" t="s">
        <v>5552</v>
      </c>
      <c r="U531" s="28" t="s">
        <v>5553</v>
      </c>
      <c r="V531" s="28" t="s">
        <v>158</v>
      </c>
      <c r="W531" s="26" t="s">
        <v>141</v>
      </c>
      <c r="X531" s="26" t="s">
        <v>141</v>
      </c>
      <c r="Y531" s="28">
        <v>2007.0</v>
      </c>
      <c r="Z531" s="28">
        <v>16.0</v>
      </c>
      <c r="AA531" s="26" t="s">
        <v>127</v>
      </c>
      <c r="AB531" s="30">
        <v>1700.0</v>
      </c>
      <c r="AC531" s="30">
        <v>1700.0</v>
      </c>
      <c r="AD531" s="31" t="s">
        <v>127</v>
      </c>
      <c r="AE531" s="31" t="s">
        <v>127</v>
      </c>
      <c r="AF531" s="31">
        <v>1200.0</v>
      </c>
      <c r="AG531" s="30">
        <v>1200.0</v>
      </c>
      <c r="AH531" s="30" t="s">
        <v>127</v>
      </c>
      <c r="AI531" s="31" t="s">
        <v>127</v>
      </c>
      <c r="AJ531" s="31" t="s">
        <v>141</v>
      </c>
      <c r="AK531" s="31" t="s">
        <v>141</v>
      </c>
      <c r="AL531" s="31" t="s">
        <v>141</v>
      </c>
      <c r="AM531" s="26" t="s">
        <v>159</v>
      </c>
      <c r="AN531" s="28" t="s">
        <v>5554</v>
      </c>
      <c r="AO531" s="26" t="s">
        <v>845</v>
      </c>
      <c r="AP531" s="31">
        <v>763.0</v>
      </c>
      <c r="AQ531" s="26" t="s">
        <v>141</v>
      </c>
      <c r="AR531" s="26" t="s">
        <v>141</v>
      </c>
      <c r="AS531" s="26" t="s">
        <v>127</v>
      </c>
      <c r="AT531" s="26" t="s">
        <v>161</v>
      </c>
      <c r="AU531" s="32" t="s">
        <v>263</v>
      </c>
      <c r="AV531" s="26" t="s">
        <v>2146</v>
      </c>
      <c r="AW531" s="28"/>
      <c r="AX531" s="28"/>
      <c r="AY531" s="28"/>
    </row>
    <row r="532" ht="15.75" customHeight="1">
      <c r="A532" s="26" t="s">
        <v>5555</v>
      </c>
      <c r="B532" s="26" t="s">
        <v>5556</v>
      </c>
      <c r="C532" s="28" t="s">
        <v>5545</v>
      </c>
      <c r="D532" s="28"/>
      <c r="E532" s="28"/>
      <c r="F532" s="26" t="s">
        <v>127</v>
      </c>
      <c r="G532" s="28"/>
      <c r="H532" s="26" t="s">
        <v>5546</v>
      </c>
      <c r="I532" s="26" t="s">
        <v>5547</v>
      </c>
      <c r="J532" s="28" t="s">
        <v>5544</v>
      </c>
      <c r="K532" s="26" t="s">
        <v>5548</v>
      </c>
      <c r="L532" s="28" t="s">
        <v>5549</v>
      </c>
      <c r="M532" s="28" t="s">
        <v>5507</v>
      </c>
      <c r="N532" s="28" t="s">
        <v>5358</v>
      </c>
      <c r="O532" s="41" t="s">
        <v>738</v>
      </c>
      <c r="P532" s="26" t="s">
        <v>599</v>
      </c>
      <c r="Q532" s="28" t="s">
        <v>5550</v>
      </c>
      <c r="R532" s="28" t="s">
        <v>5551</v>
      </c>
      <c r="S532" s="28" t="s">
        <v>156</v>
      </c>
      <c r="T532" s="28" t="s">
        <v>5552</v>
      </c>
      <c r="U532" s="28" t="s">
        <v>5553</v>
      </c>
      <c r="V532" s="26" t="s">
        <v>189</v>
      </c>
      <c r="W532" s="26">
        <v>2018.0</v>
      </c>
      <c r="X532" s="26" t="s">
        <v>141</v>
      </c>
      <c r="Y532" s="28" t="s">
        <v>141</v>
      </c>
      <c r="Z532" s="28" t="s">
        <v>141</v>
      </c>
      <c r="AA532" s="26" t="s">
        <v>127</v>
      </c>
      <c r="AB532" s="30">
        <v>1650.0</v>
      </c>
      <c r="AC532" s="30">
        <v>1650.0</v>
      </c>
      <c r="AD532" s="31" t="s">
        <v>127</v>
      </c>
      <c r="AE532" s="31" t="s">
        <v>127</v>
      </c>
      <c r="AF532" s="31" t="s">
        <v>127</v>
      </c>
      <c r="AG532" s="30" t="s">
        <v>127</v>
      </c>
      <c r="AH532" s="30" t="s">
        <v>127</v>
      </c>
      <c r="AI532" s="31" t="s">
        <v>127</v>
      </c>
      <c r="AJ532" s="31" t="s">
        <v>141</v>
      </c>
      <c r="AK532" s="31" t="s">
        <v>141</v>
      </c>
      <c r="AL532" s="31" t="s">
        <v>141</v>
      </c>
      <c r="AM532" s="26" t="s">
        <v>127</v>
      </c>
      <c r="AN532" s="28" t="s">
        <v>127</v>
      </c>
      <c r="AO532" s="26" t="s">
        <v>127</v>
      </c>
      <c r="AP532" s="31" t="s">
        <v>141</v>
      </c>
      <c r="AQ532" s="26" t="s">
        <v>141</v>
      </c>
      <c r="AR532" s="26" t="s">
        <v>141</v>
      </c>
      <c r="AS532" s="26" t="s">
        <v>127</v>
      </c>
      <c r="AT532" s="26" t="s">
        <v>824</v>
      </c>
      <c r="AU532" s="32" t="s">
        <v>27</v>
      </c>
      <c r="AV532" s="26" t="s">
        <v>5557</v>
      </c>
      <c r="AW532" s="28"/>
      <c r="AX532" s="28"/>
      <c r="AY532" s="28"/>
    </row>
    <row r="533" ht="15.75" customHeight="1">
      <c r="A533" s="26" t="s">
        <v>5558</v>
      </c>
      <c r="B533" s="26" t="s">
        <v>5559</v>
      </c>
      <c r="C533" s="28" t="s">
        <v>5560</v>
      </c>
      <c r="D533" s="28"/>
      <c r="E533" s="28"/>
      <c r="F533" s="26" t="s">
        <v>127</v>
      </c>
      <c r="G533" s="28"/>
      <c r="H533" s="26" t="s">
        <v>5561</v>
      </c>
      <c r="I533" s="26" t="s">
        <v>5562</v>
      </c>
      <c r="J533" s="28" t="s">
        <v>5559</v>
      </c>
      <c r="K533" s="26" t="s">
        <v>5563</v>
      </c>
      <c r="L533" s="28" t="s">
        <v>5564</v>
      </c>
      <c r="M533" s="28" t="s">
        <v>5507</v>
      </c>
      <c r="N533" s="28" t="s">
        <v>5358</v>
      </c>
      <c r="O533" s="41" t="s">
        <v>738</v>
      </c>
      <c r="P533" s="26" t="s">
        <v>599</v>
      </c>
      <c r="Q533" s="28" t="s">
        <v>5565</v>
      </c>
      <c r="R533" s="28" t="s">
        <v>5566</v>
      </c>
      <c r="S533" s="28" t="s">
        <v>156</v>
      </c>
      <c r="T533" s="28" t="s">
        <v>5567</v>
      </c>
      <c r="U533" s="28" t="s">
        <v>5568</v>
      </c>
      <c r="V533" s="28" t="s">
        <v>158</v>
      </c>
      <c r="W533" s="26" t="s">
        <v>141</v>
      </c>
      <c r="X533" s="26" t="s">
        <v>141</v>
      </c>
      <c r="Y533" s="28">
        <v>2003.0</v>
      </c>
      <c r="Z533" s="28">
        <v>20.0</v>
      </c>
      <c r="AA533" s="26" t="s">
        <v>127</v>
      </c>
      <c r="AB533" s="30">
        <v>2200.0</v>
      </c>
      <c r="AC533" s="30">
        <v>2200.0</v>
      </c>
      <c r="AD533" s="31" t="s">
        <v>127</v>
      </c>
      <c r="AE533" s="31" t="s">
        <v>127</v>
      </c>
      <c r="AF533" s="31">
        <v>1450.0</v>
      </c>
      <c r="AG533" s="30">
        <v>1450.0</v>
      </c>
      <c r="AH533" s="30" t="s">
        <v>127</v>
      </c>
      <c r="AI533" s="31" t="s">
        <v>127</v>
      </c>
      <c r="AJ533" s="31" t="s">
        <v>141</v>
      </c>
      <c r="AK533" s="31" t="s">
        <v>141</v>
      </c>
      <c r="AL533" s="31" t="s">
        <v>141</v>
      </c>
      <c r="AM533" s="26" t="s">
        <v>140</v>
      </c>
      <c r="AN533" s="28" t="s">
        <v>5569</v>
      </c>
      <c r="AO533" s="26" t="s">
        <v>141</v>
      </c>
      <c r="AP533" s="31">
        <v>150.0</v>
      </c>
      <c r="AQ533" s="26" t="s">
        <v>127</v>
      </c>
      <c r="AR533" s="26" t="s">
        <v>127</v>
      </c>
      <c r="AS533" s="26" t="s">
        <v>127</v>
      </c>
      <c r="AT533" s="26" t="s">
        <v>161</v>
      </c>
      <c r="AU533" s="32" t="s">
        <v>263</v>
      </c>
      <c r="AV533" s="26" t="s">
        <v>1096</v>
      </c>
      <c r="AW533" s="28"/>
      <c r="AX533" s="28"/>
      <c r="AY533" s="28"/>
    </row>
    <row r="534" ht="15.75" customHeight="1">
      <c r="A534" s="26" t="s">
        <v>5570</v>
      </c>
      <c r="B534" s="26" t="s">
        <v>5571</v>
      </c>
      <c r="C534" s="28" t="s">
        <v>5560</v>
      </c>
      <c r="D534" s="28"/>
      <c r="E534" s="28"/>
      <c r="F534" s="26" t="s">
        <v>127</v>
      </c>
      <c r="G534" s="28"/>
      <c r="H534" s="26" t="s">
        <v>5561</v>
      </c>
      <c r="I534" s="26" t="s">
        <v>5562</v>
      </c>
      <c r="J534" s="28" t="s">
        <v>5559</v>
      </c>
      <c r="K534" s="26" t="s">
        <v>5563</v>
      </c>
      <c r="L534" s="28" t="s">
        <v>5564</v>
      </c>
      <c r="M534" s="28" t="s">
        <v>5507</v>
      </c>
      <c r="N534" s="28" t="s">
        <v>5358</v>
      </c>
      <c r="O534" s="41" t="s">
        <v>738</v>
      </c>
      <c r="P534" s="26" t="s">
        <v>599</v>
      </c>
      <c r="Q534" s="28" t="s">
        <v>5565</v>
      </c>
      <c r="R534" s="28" t="s">
        <v>5566</v>
      </c>
      <c r="S534" s="28" t="s">
        <v>156</v>
      </c>
      <c r="T534" s="28" t="s">
        <v>5567</v>
      </c>
      <c r="U534" s="28" t="s">
        <v>5568</v>
      </c>
      <c r="V534" s="26" t="s">
        <v>189</v>
      </c>
      <c r="W534" s="26">
        <v>2018.0</v>
      </c>
      <c r="X534" s="26" t="s">
        <v>141</v>
      </c>
      <c r="Y534" s="26" t="s">
        <v>141</v>
      </c>
      <c r="Z534" s="28" t="s">
        <v>141</v>
      </c>
      <c r="AA534" s="26" t="s">
        <v>127</v>
      </c>
      <c r="AB534" s="30" t="s">
        <v>127</v>
      </c>
      <c r="AC534" s="30" t="s">
        <v>127</v>
      </c>
      <c r="AD534" s="31" t="s">
        <v>127</v>
      </c>
      <c r="AE534" s="31" t="s">
        <v>127</v>
      </c>
      <c r="AF534" s="31">
        <v>1220.0</v>
      </c>
      <c r="AG534" s="30">
        <v>1220.0</v>
      </c>
      <c r="AH534" s="30" t="s">
        <v>127</v>
      </c>
      <c r="AI534" s="31" t="s">
        <v>127</v>
      </c>
      <c r="AJ534" s="31" t="s">
        <v>141</v>
      </c>
      <c r="AK534" s="31" t="s">
        <v>141</v>
      </c>
      <c r="AL534" s="31" t="s">
        <v>141</v>
      </c>
      <c r="AM534" s="26" t="s">
        <v>127</v>
      </c>
      <c r="AN534" s="28" t="s">
        <v>127</v>
      </c>
      <c r="AO534" s="26" t="s">
        <v>127</v>
      </c>
      <c r="AP534" s="31" t="s">
        <v>141</v>
      </c>
      <c r="AQ534" s="26" t="s">
        <v>127</v>
      </c>
      <c r="AR534" s="26" t="s">
        <v>127</v>
      </c>
      <c r="AS534" s="26" t="s">
        <v>127</v>
      </c>
      <c r="AT534" s="26" t="s">
        <v>974</v>
      </c>
      <c r="AU534" s="32" t="s">
        <v>25</v>
      </c>
      <c r="AV534" s="26" t="s">
        <v>141</v>
      </c>
      <c r="AW534" s="28"/>
      <c r="AX534" s="28"/>
      <c r="AY534" s="28"/>
    </row>
    <row r="535" ht="15.75" customHeight="1">
      <c r="A535" s="26" t="s">
        <v>5572</v>
      </c>
      <c r="B535" s="26" t="s">
        <v>5573</v>
      </c>
      <c r="C535" s="26" t="s">
        <v>5574</v>
      </c>
      <c r="D535" s="28"/>
      <c r="E535" s="28"/>
      <c r="F535" s="26" t="s">
        <v>127</v>
      </c>
      <c r="G535" s="28"/>
      <c r="H535" s="26" t="s">
        <v>5575</v>
      </c>
      <c r="I535" s="26" t="s">
        <v>5576</v>
      </c>
      <c r="J535" s="26" t="s">
        <v>5573</v>
      </c>
      <c r="K535" s="26" t="s">
        <v>5577</v>
      </c>
      <c r="L535" s="26" t="s">
        <v>5578</v>
      </c>
      <c r="M535" s="28" t="s">
        <v>5507</v>
      </c>
      <c r="N535" s="28" t="s">
        <v>5358</v>
      </c>
      <c r="O535" s="41" t="s">
        <v>738</v>
      </c>
      <c r="P535" s="26" t="s">
        <v>599</v>
      </c>
      <c r="Q535" s="26" t="s">
        <v>5579</v>
      </c>
      <c r="R535" s="28" t="s">
        <v>5580</v>
      </c>
      <c r="S535" s="28" t="s">
        <v>156</v>
      </c>
      <c r="T535" s="26" t="s">
        <v>5581</v>
      </c>
      <c r="U535" s="26" t="s">
        <v>5582</v>
      </c>
      <c r="V535" s="28" t="s">
        <v>158</v>
      </c>
      <c r="W535" s="26" t="s">
        <v>141</v>
      </c>
      <c r="X535" s="26" t="s">
        <v>141</v>
      </c>
      <c r="Y535" s="26">
        <v>1996.0</v>
      </c>
      <c r="Z535" s="28">
        <v>27.0</v>
      </c>
      <c r="AA535" s="26" t="s">
        <v>127</v>
      </c>
      <c r="AB535" s="30">
        <v>2000.0</v>
      </c>
      <c r="AC535" s="31">
        <v>2000.0</v>
      </c>
      <c r="AD535" s="31" t="s">
        <v>127</v>
      </c>
      <c r="AE535" s="31" t="s">
        <v>127</v>
      </c>
      <c r="AF535" s="31">
        <v>1200.0</v>
      </c>
      <c r="AG535" s="31">
        <v>1200.0</v>
      </c>
      <c r="AH535" s="30" t="s">
        <v>127</v>
      </c>
      <c r="AI535" s="31" t="s">
        <v>127</v>
      </c>
      <c r="AJ535" s="31" t="s">
        <v>141</v>
      </c>
      <c r="AK535" s="31" t="s">
        <v>141</v>
      </c>
      <c r="AL535" s="31" t="s">
        <v>141</v>
      </c>
      <c r="AM535" s="26" t="s">
        <v>140</v>
      </c>
      <c r="AN535" s="28" t="s">
        <v>5583</v>
      </c>
      <c r="AO535" s="26" t="s">
        <v>141</v>
      </c>
      <c r="AP535" s="31">
        <v>693.0</v>
      </c>
      <c r="AQ535" s="26" t="s">
        <v>327</v>
      </c>
      <c r="AR535" s="26" t="s">
        <v>127</v>
      </c>
      <c r="AS535" s="26" t="s">
        <v>127</v>
      </c>
      <c r="AT535" s="26" t="s">
        <v>161</v>
      </c>
      <c r="AU535" s="32" t="s">
        <v>263</v>
      </c>
      <c r="AV535" s="26" t="s">
        <v>5584</v>
      </c>
      <c r="AW535" s="28"/>
      <c r="AX535" s="28"/>
      <c r="AY535" s="28"/>
    </row>
    <row r="536" ht="15.75" customHeight="1">
      <c r="A536" s="26" t="s">
        <v>5585</v>
      </c>
      <c r="B536" s="26" t="s">
        <v>5586</v>
      </c>
      <c r="C536" s="26" t="s">
        <v>5587</v>
      </c>
      <c r="D536" s="28" t="s">
        <v>5588</v>
      </c>
      <c r="E536" s="28" t="s">
        <v>5589</v>
      </c>
      <c r="F536" s="26" t="s">
        <v>127</v>
      </c>
      <c r="G536" s="28"/>
      <c r="H536" s="26" t="s">
        <v>5590</v>
      </c>
      <c r="I536" s="26" t="s">
        <v>2059</v>
      </c>
      <c r="J536" s="26" t="s">
        <v>5586</v>
      </c>
      <c r="K536" s="28">
        <v>5.080192546E9</v>
      </c>
      <c r="L536" s="28" t="s">
        <v>5591</v>
      </c>
      <c r="M536" s="32" t="s">
        <v>5507</v>
      </c>
      <c r="N536" s="32" t="s">
        <v>5358</v>
      </c>
      <c r="O536" s="41" t="s">
        <v>738</v>
      </c>
      <c r="P536" s="26" t="s">
        <v>599</v>
      </c>
      <c r="Q536" s="26" t="s">
        <v>5592</v>
      </c>
      <c r="R536" s="28" t="s">
        <v>5593</v>
      </c>
      <c r="S536" s="28" t="s">
        <v>156</v>
      </c>
      <c r="T536" s="32" t="s">
        <v>5594</v>
      </c>
      <c r="U536" s="32" t="s">
        <v>5595</v>
      </c>
      <c r="V536" s="32" t="s">
        <v>158</v>
      </c>
      <c r="W536" s="26" t="s">
        <v>141</v>
      </c>
      <c r="X536" s="26" t="s">
        <v>141</v>
      </c>
      <c r="Y536" s="28">
        <v>2020.0</v>
      </c>
      <c r="Z536" s="28">
        <v>3.0</v>
      </c>
      <c r="AA536" s="26" t="s">
        <v>127</v>
      </c>
      <c r="AB536" s="30">
        <v>3400.0</v>
      </c>
      <c r="AC536" s="31">
        <v>3400.0</v>
      </c>
      <c r="AD536" s="31" t="s">
        <v>127</v>
      </c>
      <c r="AE536" s="31" t="s">
        <v>127</v>
      </c>
      <c r="AF536" s="31">
        <v>3160.0</v>
      </c>
      <c r="AG536" s="31">
        <v>3160.0</v>
      </c>
      <c r="AH536" s="30" t="s">
        <v>127</v>
      </c>
      <c r="AI536" s="31" t="s">
        <v>127</v>
      </c>
      <c r="AJ536" s="31" t="s">
        <v>141</v>
      </c>
      <c r="AK536" s="31" t="s">
        <v>141</v>
      </c>
      <c r="AL536" s="31" t="s">
        <v>141</v>
      </c>
      <c r="AM536" s="26" t="s">
        <v>140</v>
      </c>
      <c r="AN536" s="26" t="s">
        <v>1171</v>
      </c>
      <c r="AO536" s="26" t="s">
        <v>141</v>
      </c>
      <c r="AP536" s="31">
        <v>3625.0</v>
      </c>
      <c r="AQ536" s="26" t="s">
        <v>327</v>
      </c>
      <c r="AR536" s="26" t="s">
        <v>327</v>
      </c>
      <c r="AS536" s="26" t="s">
        <v>127</v>
      </c>
      <c r="AT536" s="26" t="s">
        <v>161</v>
      </c>
      <c r="AU536" s="26" t="s">
        <v>263</v>
      </c>
      <c r="AV536" s="26" t="s">
        <v>5596</v>
      </c>
      <c r="AW536" s="28"/>
      <c r="AX536" s="28"/>
      <c r="AY536" s="28"/>
    </row>
    <row r="537" ht="15.75" customHeight="1">
      <c r="A537" s="26" t="s">
        <v>5597</v>
      </c>
      <c r="B537" s="26" t="s">
        <v>5598</v>
      </c>
      <c r="C537" s="26" t="s">
        <v>5599</v>
      </c>
      <c r="D537" s="28" t="s">
        <v>5588</v>
      </c>
      <c r="E537" s="28" t="s">
        <v>5589</v>
      </c>
      <c r="F537" s="26" t="s">
        <v>127</v>
      </c>
      <c r="G537" s="28"/>
      <c r="H537" s="26" t="s">
        <v>5590</v>
      </c>
      <c r="I537" s="26" t="s">
        <v>2059</v>
      </c>
      <c r="J537" s="26" t="s">
        <v>5586</v>
      </c>
      <c r="K537" s="28">
        <v>5.080192546E9</v>
      </c>
      <c r="L537" s="28" t="s">
        <v>5591</v>
      </c>
      <c r="M537" s="32" t="s">
        <v>5507</v>
      </c>
      <c r="N537" s="32" t="s">
        <v>5358</v>
      </c>
      <c r="O537" s="41" t="s">
        <v>738</v>
      </c>
      <c r="P537" s="26" t="s">
        <v>599</v>
      </c>
      <c r="Q537" s="26" t="s">
        <v>5592</v>
      </c>
      <c r="R537" s="28" t="s">
        <v>5593</v>
      </c>
      <c r="S537" s="28" t="s">
        <v>156</v>
      </c>
      <c r="T537" s="32" t="s">
        <v>5594</v>
      </c>
      <c r="U537" s="32" t="s">
        <v>5595</v>
      </c>
      <c r="V537" s="26" t="s">
        <v>158</v>
      </c>
      <c r="W537" s="26" t="s">
        <v>141</v>
      </c>
      <c r="X537" s="26" t="s">
        <v>141</v>
      </c>
      <c r="Y537" s="26">
        <v>2022.0</v>
      </c>
      <c r="Z537" s="28">
        <v>1.0</v>
      </c>
      <c r="AA537" s="26" t="s">
        <v>127</v>
      </c>
      <c r="AB537" s="30">
        <v>1600.0</v>
      </c>
      <c r="AC537" s="31">
        <v>1600.0</v>
      </c>
      <c r="AD537" s="31" t="s">
        <v>127</v>
      </c>
      <c r="AE537" s="31" t="s">
        <v>127</v>
      </c>
      <c r="AF537" s="31">
        <v>1580.0</v>
      </c>
      <c r="AG537" s="31">
        <v>1580.0</v>
      </c>
      <c r="AH537" s="30" t="s">
        <v>127</v>
      </c>
      <c r="AI537" s="31" t="s">
        <v>127</v>
      </c>
      <c r="AJ537" s="31" t="s">
        <v>468</v>
      </c>
      <c r="AK537" s="31" t="s">
        <v>141</v>
      </c>
      <c r="AL537" s="31" t="s">
        <v>141</v>
      </c>
      <c r="AM537" s="26" t="s">
        <v>127</v>
      </c>
      <c r="AN537" s="26" t="s">
        <v>127</v>
      </c>
      <c r="AO537" s="26" t="s">
        <v>127</v>
      </c>
      <c r="AP537" s="31" t="s">
        <v>141</v>
      </c>
      <c r="AQ537" s="26" t="s">
        <v>127</v>
      </c>
      <c r="AR537" s="26" t="s">
        <v>127</v>
      </c>
      <c r="AS537" s="26" t="s">
        <v>127</v>
      </c>
      <c r="AT537" s="26" t="s">
        <v>161</v>
      </c>
      <c r="AU537" s="26" t="s">
        <v>263</v>
      </c>
      <c r="AV537" s="26" t="s">
        <v>5600</v>
      </c>
      <c r="AW537" s="28"/>
      <c r="AX537" s="28"/>
      <c r="AY537" s="28"/>
    </row>
    <row r="538" ht="15.75" customHeight="1">
      <c r="A538" s="26" t="s">
        <v>5601</v>
      </c>
      <c r="B538" s="26" t="s">
        <v>5598</v>
      </c>
      <c r="C538" s="26" t="s">
        <v>5602</v>
      </c>
      <c r="D538" s="28" t="s">
        <v>5588</v>
      </c>
      <c r="E538" s="28" t="s">
        <v>5589</v>
      </c>
      <c r="F538" s="26" t="s">
        <v>127</v>
      </c>
      <c r="G538" s="28"/>
      <c r="H538" s="26" t="s">
        <v>5590</v>
      </c>
      <c r="I538" s="26" t="s">
        <v>2059</v>
      </c>
      <c r="J538" s="26" t="s">
        <v>5586</v>
      </c>
      <c r="K538" s="28">
        <v>5.080192546E9</v>
      </c>
      <c r="L538" s="28" t="s">
        <v>5591</v>
      </c>
      <c r="M538" s="32" t="s">
        <v>5507</v>
      </c>
      <c r="N538" s="32" t="s">
        <v>5358</v>
      </c>
      <c r="O538" s="41" t="s">
        <v>738</v>
      </c>
      <c r="P538" s="26" t="s">
        <v>599</v>
      </c>
      <c r="Q538" s="26" t="s">
        <v>5603</v>
      </c>
      <c r="R538" s="26" t="s">
        <v>5604</v>
      </c>
      <c r="S538" s="26" t="s">
        <v>137</v>
      </c>
      <c r="T538" s="32" t="s">
        <v>5594</v>
      </c>
      <c r="U538" s="32" t="s">
        <v>5595</v>
      </c>
      <c r="V538" s="26" t="s">
        <v>189</v>
      </c>
      <c r="W538" s="26" t="s">
        <v>141</v>
      </c>
      <c r="X538" s="26" t="s">
        <v>141</v>
      </c>
      <c r="Y538" s="26" t="s">
        <v>141</v>
      </c>
      <c r="Z538" s="28" t="s">
        <v>141</v>
      </c>
      <c r="AA538" s="26" t="s">
        <v>127</v>
      </c>
      <c r="AB538" s="30">
        <v>1600.0</v>
      </c>
      <c r="AC538" s="31">
        <v>1600.0</v>
      </c>
      <c r="AD538" s="31" t="s">
        <v>127</v>
      </c>
      <c r="AE538" s="31" t="s">
        <v>127</v>
      </c>
      <c r="AF538" s="31">
        <v>1580.0</v>
      </c>
      <c r="AG538" s="31">
        <v>1580.0</v>
      </c>
      <c r="AH538" s="30" t="s">
        <v>127</v>
      </c>
      <c r="AI538" s="31" t="s">
        <v>127</v>
      </c>
      <c r="AJ538" s="31" t="s">
        <v>468</v>
      </c>
      <c r="AK538" s="31" t="s">
        <v>141</v>
      </c>
      <c r="AL538" s="31" t="s">
        <v>141</v>
      </c>
      <c r="AM538" s="26" t="s">
        <v>127</v>
      </c>
      <c r="AN538" s="26" t="s">
        <v>127</v>
      </c>
      <c r="AO538" s="26" t="s">
        <v>127</v>
      </c>
      <c r="AP538" s="31" t="s">
        <v>141</v>
      </c>
      <c r="AQ538" s="26" t="s">
        <v>127</v>
      </c>
      <c r="AR538" s="26" t="s">
        <v>127</v>
      </c>
      <c r="AS538" s="26" t="s">
        <v>127</v>
      </c>
      <c r="AT538" s="26" t="s">
        <v>161</v>
      </c>
      <c r="AU538" s="26" t="s">
        <v>263</v>
      </c>
      <c r="AV538" s="26" t="s">
        <v>5605</v>
      </c>
      <c r="AW538" s="28"/>
      <c r="AX538" s="28"/>
      <c r="AY538" s="28"/>
    </row>
    <row r="539" ht="15.75" customHeight="1">
      <c r="A539" s="26" t="s">
        <v>5606</v>
      </c>
      <c r="B539" s="26" t="s">
        <v>5607</v>
      </c>
      <c r="C539" s="26" t="s">
        <v>5608</v>
      </c>
      <c r="D539" s="28"/>
      <c r="E539" s="28"/>
      <c r="F539" s="26" t="s">
        <v>127</v>
      </c>
      <c r="G539" s="28"/>
      <c r="H539" s="26" t="s">
        <v>5609</v>
      </c>
      <c r="I539" s="26" t="s">
        <v>5610</v>
      </c>
      <c r="J539" s="26" t="s">
        <v>5607</v>
      </c>
      <c r="K539" s="26" t="s">
        <v>5611</v>
      </c>
      <c r="L539" s="26" t="s">
        <v>5578</v>
      </c>
      <c r="M539" s="26" t="s">
        <v>5507</v>
      </c>
      <c r="N539" s="26" t="s">
        <v>5358</v>
      </c>
      <c r="O539" s="41" t="s">
        <v>738</v>
      </c>
      <c r="P539" s="26" t="s">
        <v>599</v>
      </c>
      <c r="Q539" s="26" t="s">
        <v>5579</v>
      </c>
      <c r="R539" s="26" t="s">
        <v>5612</v>
      </c>
      <c r="S539" s="28" t="s">
        <v>156</v>
      </c>
      <c r="T539" s="26" t="s">
        <v>5613</v>
      </c>
      <c r="U539" s="26" t="s">
        <v>5614</v>
      </c>
      <c r="V539" s="26" t="s">
        <v>158</v>
      </c>
      <c r="W539" s="26" t="s">
        <v>141</v>
      </c>
      <c r="X539" s="26" t="s">
        <v>141</v>
      </c>
      <c r="Y539" s="26">
        <v>2003.0</v>
      </c>
      <c r="Z539" s="28">
        <v>20.0</v>
      </c>
      <c r="AA539" s="26" t="s">
        <v>127</v>
      </c>
      <c r="AB539" s="30" t="s">
        <v>127</v>
      </c>
      <c r="AC539" s="31" t="s">
        <v>127</v>
      </c>
      <c r="AD539" s="31" t="s">
        <v>127</v>
      </c>
      <c r="AE539" s="31" t="s">
        <v>127</v>
      </c>
      <c r="AF539" s="31">
        <v>600.0</v>
      </c>
      <c r="AG539" s="31">
        <v>600.0</v>
      </c>
      <c r="AH539" s="31" t="s">
        <v>127</v>
      </c>
      <c r="AI539" s="31" t="s">
        <v>127</v>
      </c>
      <c r="AJ539" s="31" t="s">
        <v>127</v>
      </c>
      <c r="AK539" s="31" t="s">
        <v>127</v>
      </c>
      <c r="AL539" s="31" t="s">
        <v>127</v>
      </c>
      <c r="AM539" s="26" t="s">
        <v>140</v>
      </c>
      <c r="AN539" s="26" t="s">
        <v>5615</v>
      </c>
      <c r="AO539" s="26" t="s">
        <v>1966</v>
      </c>
      <c r="AP539" s="31">
        <v>900.0</v>
      </c>
      <c r="AQ539" s="26" t="s">
        <v>327</v>
      </c>
      <c r="AR539" s="26" t="s">
        <v>127</v>
      </c>
      <c r="AS539" s="26" t="s">
        <v>127</v>
      </c>
      <c r="AT539" s="26" t="s">
        <v>974</v>
      </c>
      <c r="AU539" s="26" t="s">
        <v>25</v>
      </c>
      <c r="AV539" s="26" t="s">
        <v>5616</v>
      </c>
      <c r="AW539" s="28"/>
      <c r="AX539" s="28"/>
      <c r="AY539" s="28"/>
    </row>
    <row r="540" ht="15.75" customHeight="1">
      <c r="A540" s="26" t="s">
        <v>5617</v>
      </c>
      <c r="B540" s="26" t="s">
        <v>5618</v>
      </c>
      <c r="C540" s="28" t="s">
        <v>5619</v>
      </c>
      <c r="D540" s="28"/>
      <c r="E540" s="28"/>
      <c r="F540" s="26" t="s">
        <v>127</v>
      </c>
      <c r="G540" s="28"/>
      <c r="H540" s="26" t="s">
        <v>5620</v>
      </c>
      <c r="I540" s="26" t="s">
        <v>5621</v>
      </c>
      <c r="J540" s="28" t="s">
        <v>5618</v>
      </c>
      <c r="K540" s="26" t="s">
        <v>5622</v>
      </c>
      <c r="L540" s="28" t="s">
        <v>5623</v>
      </c>
      <c r="M540" s="28" t="s">
        <v>5624</v>
      </c>
      <c r="N540" s="28" t="s">
        <v>5358</v>
      </c>
      <c r="O540" s="41" t="s">
        <v>738</v>
      </c>
      <c r="P540" s="26" t="s">
        <v>599</v>
      </c>
      <c r="Q540" s="28" t="s">
        <v>5625</v>
      </c>
      <c r="R540" s="28" t="s">
        <v>5626</v>
      </c>
      <c r="S540" s="28" t="s">
        <v>156</v>
      </c>
      <c r="T540" s="28" t="s">
        <v>5627</v>
      </c>
      <c r="U540" s="28" t="s">
        <v>5628</v>
      </c>
      <c r="V540" s="28" t="s">
        <v>158</v>
      </c>
      <c r="W540" s="26" t="s">
        <v>141</v>
      </c>
      <c r="X540" s="26" t="s">
        <v>141</v>
      </c>
      <c r="Y540" s="28">
        <v>1992.0</v>
      </c>
      <c r="Z540" s="28">
        <v>31.0</v>
      </c>
      <c r="AA540" s="26" t="s">
        <v>127</v>
      </c>
      <c r="AB540" s="30">
        <v>3600.0</v>
      </c>
      <c r="AC540" s="31">
        <v>3600.0</v>
      </c>
      <c r="AD540" s="31" t="s">
        <v>127</v>
      </c>
      <c r="AE540" s="31" t="s">
        <v>127</v>
      </c>
      <c r="AF540" s="31">
        <v>3600.0</v>
      </c>
      <c r="AG540" s="31">
        <v>3600.0</v>
      </c>
      <c r="AH540" s="30" t="s">
        <v>127</v>
      </c>
      <c r="AI540" s="31" t="s">
        <v>127</v>
      </c>
      <c r="AJ540" s="31" t="s">
        <v>141</v>
      </c>
      <c r="AK540" s="30">
        <v>1000.0</v>
      </c>
      <c r="AL540" s="31" t="s">
        <v>141</v>
      </c>
      <c r="AM540" s="26" t="s">
        <v>140</v>
      </c>
      <c r="AN540" s="28" t="s">
        <v>5629</v>
      </c>
      <c r="AO540" s="26" t="s">
        <v>141</v>
      </c>
      <c r="AP540" s="31">
        <v>6967.0</v>
      </c>
      <c r="AQ540" s="26">
        <v>2019.0</v>
      </c>
      <c r="AR540" s="26">
        <v>2019.0</v>
      </c>
      <c r="AS540" s="26" t="s">
        <v>127</v>
      </c>
      <c r="AT540" s="26" t="s">
        <v>161</v>
      </c>
      <c r="AU540" s="32" t="s">
        <v>263</v>
      </c>
      <c r="AV540" s="26" t="s">
        <v>5630</v>
      </c>
      <c r="AW540" s="28"/>
      <c r="AX540" s="28"/>
      <c r="AY540" s="28"/>
    </row>
    <row r="541" ht="15.75" customHeight="1">
      <c r="A541" s="26" t="s">
        <v>5631</v>
      </c>
      <c r="B541" s="26" t="s">
        <v>5632</v>
      </c>
      <c r="C541" s="26" t="s">
        <v>5633</v>
      </c>
      <c r="D541" s="28"/>
      <c r="E541" s="28"/>
      <c r="F541" s="26" t="s">
        <v>127</v>
      </c>
      <c r="G541" s="28"/>
      <c r="H541" s="26" t="s">
        <v>5634</v>
      </c>
      <c r="I541" s="26" t="s">
        <v>5635</v>
      </c>
      <c r="J541" s="28" t="s">
        <v>5632</v>
      </c>
      <c r="K541" s="26" t="s">
        <v>5636</v>
      </c>
      <c r="L541" s="28" t="s">
        <v>5637</v>
      </c>
      <c r="M541" s="28" t="s">
        <v>5624</v>
      </c>
      <c r="N541" s="28" t="s">
        <v>5358</v>
      </c>
      <c r="O541" s="41" t="s">
        <v>738</v>
      </c>
      <c r="P541" s="26" t="s">
        <v>599</v>
      </c>
      <c r="Q541" s="28" t="s">
        <v>5638</v>
      </c>
      <c r="R541" s="28" t="s">
        <v>5639</v>
      </c>
      <c r="S541" s="28" t="s">
        <v>156</v>
      </c>
      <c r="T541" s="28" t="s">
        <v>5640</v>
      </c>
      <c r="U541" s="28" t="s">
        <v>5641</v>
      </c>
      <c r="V541" s="26" t="s">
        <v>553</v>
      </c>
      <c r="W541" s="26" t="s">
        <v>141</v>
      </c>
      <c r="X541" s="26" t="s">
        <v>141</v>
      </c>
      <c r="Y541" s="28">
        <v>2003.0</v>
      </c>
      <c r="Z541" s="28">
        <v>20.0</v>
      </c>
      <c r="AA541" s="26">
        <v>2018.0</v>
      </c>
      <c r="AB541" s="30">
        <v>3300.0</v>
      </c>
      <c r="AC541" s="31">
        <v>3300.0</v>
      </c>
      <c r="AD541" s="31" t="s">
        <v>127</v>
      </c>
      <c r="AE541" s="31" t="s">
        <v>127</v>
      </c>
      <c r="AF541" s="31">
        <v>4835.0</v>
      </c>
      <c r="AG541" s="31">
        <v>4835.0</v>
      </c>
      <c r="AH541" s="30" t="s">
        <v>141</v>
      </c>
      <c r="AI541" s="31" t="s">
        <v>127</v>
      </c>
      <c r="AJ541" s="31" t="s">
        <v>141</v>
      </c>
      <c r="AK541" s="31" t="s">
        <v>141</v>
      </c>
      <c r="AL541" s="31" t="s">
        <v>141</v>
      </c>
      <c r="AM541" s="26" t="s">
        <v>140</v>
      </c>
      <c r="AN541" s="28" t="s">
        <v>5642</v>
      </c>
      <c r="AO541" s="26" t="s">
        <v>141</v>
      </c>
      <c r="AP541" s="31">
        <v>8500.0</v>
      </c>
      <c r="AQ541" s="26" t="s">
        <v>127</v>
      </c>
      <c r="AR541" s="26" t="s">
        <v>127</v>
      </c>
      <c r="AS541" s="26" t="s">
        <v>127</v>
      </c>
      <c r="AT541" s="26" t="s">
        <v>161</v>
      </c>
      <c r="AU541" s="32" t="s">
        <v>263</v>
      </c>
      <c r="AV541" s="26" t="s">
        <v>5643</v>
      </c>
      <c r="AW541" s="28"/>
      <c r="AX541" s="28"/>
      <c r="AY541" s="28"/>
    </row>
    <row r="542" ht="15.75" customHeight="1">
      <c r="A542" s="26" t="s">
        <v>5644</v>
      </c>
      <c r="B542" s="26" t="s">
        <v>5645</v>
      </c>
      <c r="C542" s="26" t="s">
        <v>5646</v>
      </c>
      <c r="D542" s="28"/>
      <c r="E542" s="28"/>
      <c r="F542" s="26" t="s">
        <v>127</v>
      </c>
      <c r="G542" s="28"/>
      <c r="H542" s="26" t="s">
        <v>5647</v>
      </c>
      <c r="I542" s="26" t="s">
        <v>5648</v>
      </c>
      <c r="J542" s="26" t="s">
        <v>5645</v>
      </c>
      <c r="K542" s="26" t="s">
        <v>5649</v>
      </c>
      <c r="L542" s="26" t="s">
        <v>5650</v>
      </c>
      <c r="M542" s="26" t="s">
        <v>5624</v>
      </c>
      <c r="N542" s="26" t="s">
        <v>5358</v>
      </c>
      <c r="O542" s="41" t="s">
        <v>738</v>
      </c>
      <c r="P542" s="26" t="s">
        <v>599</v>
      </c>
      <c r="Q542" s="26" t="s">
        <v>5651</v>
      </c>
      <c r="R542" s="26" t="s">
        <v>5652</v>
      </c>
      <c r="S542" s="28" t="s">
        <v>156</v>
      </c>
      <c r="T542" s="26" t="s">
        <v>5653</v>
      </c>
      <c r="U542" s="26" t="s">
        <v>5654</v>
      </c>
      <c r="V542" s="26" t="s">
        <v>189</v>
      </c>
      <c r="W542" s="34">
        <v>44562.0</v>
      </c>
      <c r="X542" s="26" t="s">
        <v>141</v>
      </c>
      <c r="Y542" s="26" t="s">
        <v>141</v>
      </c>
      <c r="Z542" s="28" t="s">
        <v>141</v>
      </c>
      <c r="AA542" s="26" t="s">
        <v>127</v>
      </c>
      <c r="AB542" s="30">
        <v>1600.0</v>
      </c>
      <c r="AC542" s="31">
        <v>1600.0</v>
      </c>
      <c r="AD542" s="31" t="s">
        <v>127</v>
      </c>
      <c r="AE542" s="31" t="s">
        <v>127</v>
      </c>
      <c r="AF542" s="31">
        <v>1520.0</v>
      </c>
      <c r="AG542" s="31">
        <v>1520.0</v>
      </c>
      <c r="AH542" s="31" t="s">
        <v>141</v>
      </c>
      <c r="AI542" s="31" t="s">
        <v>127</v>
      </c>
      <c r="AJ542" s="31" t="s">
        <v>141</v>
      </c>
      <c r="AK542" s="31" t="s">
        <v>141</v>
      </c>
      <c r="AL542" s="31" t="s">
        <v>141</v>
      </c>
      <c r="AM542" s="26" t="s">
        <v>141</v>
      </c>
      <c r="AN542" s="26" t="s">
        <v>141</v>
      </c>
      <c r="AO542" s="26" t="s">
        <v>141</v>
      </c>
      <c r="AP542" s="31">
        <v>1006.0</v>
      </c>
      <c r="AQ542" s="26" t="s">
        <v>127</v>
      </c>
      <c r="AR542" s="26" t="s">
        <v>127</v>
      </c>
      <c r="AS542" s="26" t="s">
        <v>127</v>
      </c>
      <c r="AT542" s="26" t="s">
        <v>161</v>
      </c>
      <c r="AU542" s="26" t="s">
        <v>263</v>
      </c>
      <c r="AV542" s="26" t="s">
        <v>828</v>
      </c>
      <c r="AW542" s="28"/>
      <c r="AX542" s="28"/>
      <c r="AY542" s="28"/>
    </row>
    <row r="543" ht="15.75" customHeight="1">
      <c r="A543" s="26" t="s">
        <v>5655</v>
      </c>
      <c r="B543" s="26" t="s">
        <v>5656</v>
      </c>
      <c r="C543" s="26" t="s">
        <v>5657</v>
      </c>
      <c r="D543" s="28"/>
      <c r="E543" s="28"/>
      <c r="F543" s="26" t="s">
        <v>173</v>
      </c>
      <c r="G543" s="26" t="s">
        <v>5658</v>
      </c>
      <c r="H543" s="26" t="s">
        <v>5659</v>
      </c>
      <c r="I543" s="26" t="s">
        <v>5660</v>
      </c>
      <c r="J543" s="28" t="s">
        <v>5656</v>
      </c>
      <c r="K543" s="56" t="s">
        <v>5661</v>
      </c>
      <c r="L543" s="28" t="s">
        <v>5662</v>
      </c>
      <c r="M543" s="28" t="s">
        <v>5663</v>
      </c>
      <c r="N543" s="28" t="s">
        <v>5358</v>
      </c>
      <c r="O543" s="41" t="s">
        <v>738</v>
      </c>
      <c r="P543" s="26" t="s">
        <v>599</v>
      </c>
      <c r="Q543" s="28" t="s">
        <v>5664</v>
      </c>
      <c r="R543" s="28" t="s">
        <v>5665</v>
      </c>
      <c r="S543" s="28" t="s">
        <v>156</v>
      </c>
      <c r="T543" s="26" t="s">
        <v>5666</v>
      </c>
      <c r="U543" s="26" t="s">
        <v>5667</v>
      </c>
      <c r="V543" s="28" t="s">
        <v>158</v>
      </c>
      <c r="W543" s="26" t="s">
        <v>141</v>
      </c>
      <c r="X543" s="26" t="s">
        <v>141</v>
      </c>
      <c r="Y543" s="28">
        <v>1997.0</v>
      </c>
      <c r="Z543" s="28">
        <v>26.0</v>
      </c>
      <c r="AA543" s="26" t="s">
        <v>127</v>
      </c>
      <c r="AB543" s="31">
        <v>12940.0</v>
      </c>
      <c r="AC543" s="31" t="s">
        <v>468</v>
      </c>
      <c r="AD543" s="31" t="s">
        <v>468</v>
      </c>
      <c r="AE543" s="31" t="s">
        <v>127</v>
      </c>
      <c r="AF543" s="31">
        <v>8480.0</v>
      </c>
      <c r="AG543" s="31">
        <v>8480.0</v>
      </c>
      <c r="AH543" s="30" t="s">
        <v>127</v>
      </c>
      <c r="AI543" s="31" t="s">
        <v>127</v>
      </c>
      <c r="AJ543" s="31" t="s">
        <v>141</v>
      </c>
      <c r="AK543" s="31" t="s">
        <v>141</v>
      </c>
      <c r="AL543" s="31" t="s">
        <v>141</v>
      </c>
      <c r="AM543" s="26" t="s">
        <v>140</v>
      </c>
      <c r="AN543" s="28" t="s">
        <v>5668</v>
      </c>
      <c r="AO543" s="26" t="s">
        <v>141</v>
      </c>
      <c r="AP543" s="31">
        <v>20184.0</v>
      </c>
      <c r="AQ543" s="26" t="s">
        <v>861</v>
      </c>
      <c r="AR543" s="26" t="s">
        <v>327</v>
      </c>
      <c r="AS543" s="26" t="s">
        <v>127</v>
      </c>
      <c r="AT543" s="26" t="s">
        <v>161</v>
      </c>
      <c r="AU543" s="32" t="s">
        <v>817</v>
      </c>
      <c r="AV543" s="26" t="s">
        <v>5669</v>
      </c>
      <c r="AW543" s="28"/>
      <c r="AX543" s="28"/>
      <c r="AY543" s="28"/>
    </row>
    <row r="544" ht="15.75" customHeight="1">
      <c r="A544" s="26" t="s">
        <v>5670</v>
      </c>
      <c r="B544" s="26" t="s">
        <v>5671</v>
      </c>
      <c r="C544" s="26" t="s">
        <v>5657</v>
      </c>
      <c r="D544" s="28"/>
      <c r="E544" s="28"/>
      <c r="F544" s="26" t="s">
        <v>173</v>
      </c>
      <c r="G544" s="26" t="s">
        <v>5658</v>
      </c>
      <c r="H544" s="26" t="s">
        <v>5659</v>
      </c>
      <c r="I544" s="26" t="s">
        <v>5660</v>
      </c>
      <c r="J544" s="28" t="s">
        <v>5656</v>
      </c>
      <c r="K544" s="56" t="s">
        <v>5661</v>
      </c>
      <c r="L544" s="28" t="s">
        <v>5662</v>
      </c>
      <c r="M544" s="28" t="s">
        <v>5663</v>
      </c>
      <c r="N544" s="28" t="s">
        <v>5358</v>
      </c>
      <c r="O544" s="41" t="s">
        <v>738</v>
      </c>
      <c r="P544" s="26" t="s">
        <v>599</v>
      </c>
      <c r="Q544" s="28" t="s">
        <v>5664</v>
      </c>
      <c r="R544" s="28" t="s">
        <v>5665</v>
      </c>
      <c r="S544" s="28" t="s">
        <v>156</v>
      </c>
      <c r="T544" s="26" t="s">
        <v>5666</v>
      </c>
      <c r="U544" s="26" t="s">
        <v>5667</v>
      </c>
      <c r="V544" s="26" t="s">
        <v>189</v>
      </c>
      <c r="W544" s="48">
        <v>44743.0</v>
      </c>
      <c r="X544" s="26" t="s">
        <v>141</v>
      </c>
      <c r="Y544" s="28">
        <v>2024.0</v>
      </c>
      <c r="Z544" s="28">
        <v>-1.0</v>
      </c>
      <c r="AA544" s="26" t="s">
        <v>127</v>
      </c>
      <c r="AB544" s="31">
        <v>700.0</v>
      </c>
      <c r="AC544" s="31" t="s">
        <v>127</v>
      </c>
      <c r="AD544" s="31">
        <v>700.0</v>
      </c>
      <c r="AE544" s="31" t="s">
        <v>127</v>
      </c>
      <c r="AF544" s="31" t="s">
        <v>127</v>
      </c>
      <c r="AG544" s="31" t="s">
        <v>127</v>
      </c>
      <c r="AH544" s="30" t="s">
        <v>127</v>
      </c>
      <c r="AI544" s="31" t="s">
        <v>127</v>
      </c>
      <c r="AJ544" s="31" t="s">
        <v>141</v>
      </c>
      <c r="AK544" s="31" t="s">
        <v>141</v>
      </c>
      <c r="AL544" s="31" t="s">
        <v>141</v>
      </c>
      <c r="AM544" s="26" t="s">
        <v>140</v>
      </c>
      <c r="AN544" s="28" t="s">
        <v>5668</v>
      </c>
      <c r="AO544" s="26" t="s">
        <v>141</v>
      </c>
      <c r="AP544" s="31" t="s">
        <v>141</v>
      </c>
      <c r="AQ544" s="26" t="s">
        <v>127</v>
      </c>
      <c r="AR544" s="26" t="s">
        <v>127</v>
      </c>
      <c r="AS544" s="26" t="s">
        <v>127</v>
      </c>
      <c r="AT544" s="26" t="s">
        <v>142</v>
      </c>
      <c r="AU544" s="32" t="s">
        <v>31</v>
      </c>
      <c r="AV544" s="26" t="s">
        <v>756</v>
      </c>
      <c r="AW544" s="28"/>
      <c r="AX544" s="28"/>
      <c r="AY544" s="28"/>
    </row>
    <row r="545" ht="15.75" customHeight="1">
      <c r="A545" s="26" t="s">
        <v>5672</v>
      </c>
      <c r="B545" s="26" t="s">
        <v>5673</v>
      </c>
      <c r="C545" s="28" t="s">
        <v>5674</v>
      </c>
      <c r="D545" s="28" t="s">
        <v>5675</v>
      </c>
      <c r="E545" s="28" t="s">
        <v>5676</v>
      </c>
      <c r="F545" s="26" t="s">
        <v>127</v>
      </c>
      <c r="G545" s="28"/>
      <c r="H545" s="26" t="s">
        <v>5677</v>
      </c>
      <c r="I545" s="26" t="s">
        <v>5678</v>
      </c>
      <c r="J545" s="26" t="s">
        <v>5673</v>
      </c>
      <c r="K545" s="26" t="s">
        <v>5679</v>
      </c>
      <c r="L545" s="28" t="s">
        <v>5680</v>
      </c>
      <c r="M545" s="28" t="s">
        <v>5663</v>
      </c>
      <c r="N545" s="28" t="s">
        <v>5358</v>
      </c>
      <c r="O545" s="41" t="s">
        <v>738</v>
      </c>
      <c r="P545" s="26" t="s">
        <v>599</v>
      </c>
      <c r="Q545" s="28" t="s">
        <v>5681</v>
      </c>
      <c r="R545" s="28" t="s">
        <v>5682</v>
      </c>
      <c r="S545" s="28" t="s">
        <v>156</v>
      </c>
      <c r="T545" s="28" t="s">
        <v>5683</v>
      </c>
      <c r="U545" s="28" t="s">
        <v>5684</v>
      </c>
      <c r="V545" s="28" t="s">
        <v>158</v>
      </c>
      <c r="W545" s="26" t="s">
        <v>141</v>
      </c>
      <c r="X545" s="26" t="s">
        <v>141</v>
      </c>
      <c r="Y545" s="28">
        <v>2003.0</v>
      </c>
      <c r="Z545" s="28">
        <v>20.0</v>
      </c>
      <c r="AA545" s="26" t="s">
        <v>127</v>
      </c>
      <c r="AB545" s="30">
        <v>1700.0</v>
      </c>
      <c r="AC545" s="31">
        <v>1700.0</v>
      </c>
      <c r="AD545" s="31" t="s">
        <v>127</v>
      </c>
      <c r="AE545" s="31" t="s">
        <v>127</v>
      </c>
      <c r="AF545" s="31">
        <v>2200.0</v>
      </c>
      <c r="AG545" s="31">
        <v>2200.0</v>
      </c>
      <c r="AH545" s="30" t="s">
        <v>127</v>
      </c>
      <c r="AI545" s="31" t="s">
        <v>127</v>
      </c>
      <c r="AJ545" s="31" t="s">
        <v>141</v>
      </c>
      <c r="AK545" s="31" t="s">
        <v>141</v>
      </c>
      <c r="AL545" s="31" t="s">
        <v>141</v>
      </c>
      <c r="AM545" s="26" t="s">
        <v>140</v>
      </c>
      <c r="AN545" s="28" t="s">
        <v>5685</v>
      </c>
      <c r="AO545" s="26" t="s">
        <v>141</v>
      </c>
      <c r="AP545" s="31">
        <v>853.0</v>
      </c>
      <c r="AQ545" s="26" t="s">
        <v>127</v>
      </c>
      <c r="AR545" s="26" t="s">
        <v>127</v>
      </c>
      <c r="AS545" s="26" t="s">
        <v>127</v>
      </c>
      <c r="AT545" s="26" t="s">
        <v>161</v>
      </c>
      <c r="AU545" s="32" t="s">
        <v>263</v>
      </c>
      <c r="AV545" s="26" t="s">
        <v>1037</v>
      </c>
      <c r="AW545" s="28"/>
      <c r="AX545" s="28"/>
      <c r="AY545" s="28"/>
    </row>
    <row r="546" ht="15.75" customHeight="1">
      <c r="A546" s="26" t="s">
        <v>5686</v>
      </c>
      <c r="B546" s="26" t="s">
        <v>5687</v>
      </c>
      <c r="C546" s="28" t="s">
        <v>5674</v>
      </c>
      <c r="D546" s="28" t="s">
        <v>5675</v>
      </c>
      <c r="E546" s="28" t="s">
        <v>5676</v>
      </c>
      <c r="F546" s="26" t="s">
        <v>127</v>
      </c>
      <c r="G546" s="28"/>
      <c r="H546" s="26" t="s">
        <v>5677</v>
      </c>
      <c r="I546" s="26" t="s">
        <v>5678</v>
      </c>
      <c r="J546" s="26" t="s">
        <v>5673</v>
      </c>
      <c r="K546" s="26" t="s">
        <v>5679</v>
      </c>
      <c r="L546" s="26" t="s">
        <v>5688</v>
      </c>
      <c r="M546" s="28" t="s">
        <v>5663</v>
      </c>
      <c r="N546" s="28" t="s">
        <v>5358</v>
      </c>
      <c r="O546" s="41" t="s">
        <v>738</v>
      </c>
      <c r="P546" s="26" t="s">
        <v>599</v>
      </c>
      <c r="Q546" s="26" t="s">
        <v>5689</v>
      </c>
      <c r="R546" s="26" t="s">
        <v>5690</v>
      </c>
      <c r="S546" s="28" t="s">
        <v>137</v>
      </c>
      <c r="T546" s="28" t="s">
        <v>5683</v>
      </c>
      <c r="U546" s="28" t="s">
        <v>5684</v>
      </c>
      <c r="V546" s="26" t="s">
        <v>189</v>
      </c>
      <c r="W546" s="34">
        <v>44317.0</v>
      </c>
      <c r="X546" s="26" t="s">
        <v>141</v>
      </c>
      <c r="Y546" s="26" t="s">
        <v>141</v>
      </c>
      <c r="Z546" s="28" t="s">
        <v>141</v>
      </c>
      <c r="AA546" s="26" t="s">
        <v>127</v>
      </c>
      <c r="AB546" s="30">
        <v>3090.0</v>
      </c>
      <c r="AC546" s="31">
        <v>3090.0</v>
      </c>
      <c r="AD546" s="31" t="s">
        <v>127</v>
      </c>
      <c r="AE546" s="31" t="s">
        <v>127</v>
      </c>
      <c r="AF546" s="31">
        <v>3518.0</v>
      </c>
      <c r="AG546" s="31">
        <v>3518.0</v>
      </c>
      <c r="AH546" s="30" t="s">
        <v>127</v>
      </c>
      <c r="AI546" s="31" t="s">
        <v>127</v>
      </c>
      <c r="AJ546" s="31" t="s">
        <v>141</v>
      </c>
      <c r="AK546" s="31" t="s">
        <v>141</v>
      </c>
      <c r="AL546" s="31">
        <v>1200.0</v>
      </c>
      <c r="AM546" s="26" t="s">
        <v>127</v>
      </c>
      <c r="AN546" s="26" t="s">
        <v>127</v>
      </c>
      <c r="AO546" s="26" t="s">
        <v>127</v>
      </c>
      <c r="AP546" s="31">
        <v>2680.0</v>
      </c>
      <c r="AQ546" s="26" t="s">
        <v>127</v>
      </c>
      <c r="AR546" s="26" t="s">
        <v>127</v>
      </c>
      <c r="AS546" s="26" t="s">
        <v>127</v>
      </c>
      <c r="AT546" s="26" t="s">
        <v>161</v>
      </c>
      <c r="AU546" s="32" t="s">
        <v>263</v>
      </c>
      <c r="AV546" s="26" t="s">
        <v>5691</v>
      </c>
      <c r="AW546" s="28"/>
      <c r="AX546" s="28"/>
      <c r="AY546" s="28"/>
    </row>
    <row r="547" ht="15.75" customHeight="1">
      <c r="A547" s="26" t="s">
        <v>5692</v>
      </c>
      <c r="B547" s="26" t="s">
        <v>5693</v>
      </c>
      <c r="C547" s="28" t="s">
        <v>5694</v>
      </c>
      <c r="D547" s="28"/>
      <c r="E547" s="28"/>
      <c r="F547" s="26" t="s">
        <v>127</v>
      </c>
      <c r="G547" s="28"/>
      <c r="H547" s="26" t="s">
        <v>5695</v>
      </c>
      <c r="I547" s="26" t="s">
        <v>5696</v>
      </c>
      <c r="J547" s="28" t="s">
        <v>5693</v>
      </c>
      <c r="K547" s="26" t="s">
        <v>5697</v>
      </c>
      <c r="L547" s="28" t="s">
        <v>5698</v>
      </c>
      <c r="M547" s="28" t="s">
        <v>5699</v>
      </c>
      <c r="N547" s="28" t="s">
        <v>5358</v>
      </c>
      <c r="O547" s="41" t="s">
        <v>738</v>
      </c>
      <c r="P547" s="26" t="s">
        <v>599</v>
      </c>
      <c r="Q547" s="28" t="s">
        <v>5700</v>
      </c>
      <c r="R547" s="28" t="s">
        <v>5701</v>
      </c>
      <c r="S547" s="28" t="s">
        <v>156</v>
      </c>
      <c r="T547" s="28" t="s">
        <v>5702</v>
      </c>
      <c r="U547" s="28" t="s">
        <v>5703</v>
      </c>
      <c r="V547" s="28" t="s">
        <v>158</v>
      </c>
      <c r="W547" s="26" t="s">
        <v>141</v>
      </c>
      <c r="X547" s="26" t="s">
        <v>141</v>
      </c>
      <c r="Y547" s="28">
        <v>1997.0</v>
      </c>
      <c r="Z547" s="28">
        <v>26.0</v>
      </c>
      <c r="AA547" s="26" t="s">
        <v>127</v>
      </c>
      <c r="AB547" s="30">
        <v>4500.0</v>
      </c>
      <c r="AC547" s="31">
        <v>4500.0</v>
      </c>
      <c r="AD547" s="31" t="s">
        <v>127</v>
      </c>
      <c r="AE547" s="31" t="s">
        <v>127</v>
      </c>
      <c r="AF547" s="31">
        <v>4000.0</v>
      </c>
      <c r="AG547" s="30">
        <v>4000.0</v>
      </c>
      <c r="AH547" s="30" t="s">
        <v>127</v>
      </c>
      <c r="AI547" s="31" t="s">
        <v>127</v>
      </c>
      <c r="AJ547" s="31" t="s">
        <v>141</v>
      </c>
      <c r="AK547" s="31" t="s">
        <v>141</v>
      </c>
      <c r="AL547" s="31" t="s">
        <v>141</v>
      </c>
      <c r="AM547" s="26" t="s">
        <v>159</v>
      </c>
      <c r="AN547" s="28" t="s">
        <v>5704</v>
      </c>
      <c r="AO547" s="26" t="s">
        <v>141</v>
      </c>
      <c r="AP547" s="31">
        <v>36115.0</v>
      </c>
      <c r="AQ547" s="26" t="s">
        <v>141</v>
      </c>
      <c r="AR547" s="26" t="s">
        <v>141</v>
      </c>
      <c r="AS547" s="26" t="s">
        <v>127</v>
      </c>
      <c r="AT547" s="26" t="s">
        <v>161</v>
      </c>
      <c r="AU547" s="32" t="s">
        <v>263</v>
      </c>
      <c r="AV547" s="26" t="s">
        <v>1305</v>
      </c>
      <c r="AW547" s="28"/>
      <c r="AX547" s="28"/>
      <c r="AY547" s="28"/>
    </row>
    <row r="548" ht="15.75" customHeight="1">
      <c r="A548" s="26" t="s">
        <v>5705</v>
      </c>
      <c r="B548" s="26" t="s">
        <v>5706</v>
      </c>
      <c r="C548" s="28" t="s">
        <v>5707</v>
      </c>
      <c r="D548" s="26" t="s">
        <v>5708</v>
      </c>
      <c r="E548" s="26" t="s">
        <v>5709</v>
      </c>
      <c r="F548" s="26" t="s">
        <v>127</v>
      </c>
      <c r="G548" s="28"/>
      <c r="H548" s="26" t="s">
        <v>5710</v>
      </c>
      <c r="I548" s="26" t="s">
        <v>5711</v>
      </c>
      <c r="J548" s="28" t="s">
        <v>5706</v>
      </c>
      <c r="K548" s="26">
        <v>5.042948807E9</v>
      </c>
      <c r="L548" s="28" t="s">
        <v>5712</v>
      </c>
      <c r="M548" s="28" t="s">
        <v>5699</v>
      </c>
      <c r="N548" s="28" t="s">
        <v>5358</v>
      </c>
      <c r="O548" s="41" t="s">
        <v>738</v>
      </c>
      <c r="P548" s="26" t="s">
        <v>599</v>
      </c>
      <c r="Q548" s="28" t="s">
        <v>5713</v>
      </c>
      <c r="R548" s="28" t="s">
        <v>5714</v>
      </c>
      <c r="S548" s="28" t="s">
        <v>156</v>
      </c>
      <c r="T548" s="28" t="s">
        <v>5715</v>
      </c>
      <c r="U548" s="28" t="s">
        <v>5716</v>
      </c>
      <c r="V548" s="28" t="s">
        <v>158</v>
      </c>
      <c r="W548" s="26" t="s">
        <v>141</v>
      </c>
      <c r="X548" s="26" t="s">
        <v>141</v>
      </c>
      <c r="Y548" s="28">
        <v>2000.0</v>
      </c>
      <c r="Z548" s="28">
        <v>23.0</v>
      </c>
      <c r="AA548" s="26" t="s">
        <v>127</v>
      </c>
      <c r="AB548" s="30">
        <v>4750.0</v>
      </c>
      <c r="AC548" s="31">
        <v>4750.0</v>
      </c>
      <c r="AD548" s="31" t="s">
        <v>127</v>
      </c>
      <c r="AE548" s="31" t="s">
        <v>127</v>
      </c>
      <c r="AF548" s="31">
        <v>5600.0</v>
      </c>
      <c r="AG548" s="30">
        <v>5600.0</v>
      </c>
      <c r="AH548" s="30" t="s">
        <v>127</v>
      </c>
      <c r="AI548" s="31" t="s">
        <v>127</v>
      </c>
      <c r="AJ548" s="31" t="s">
        <v>141</v>
      </c>
      <c r="AK548" s="31" t="s">
        <v>141</v>
      </c>
      <c r="AL548" s="31" t="s">
        <v>141</v>
      </c>
      <c r="AM548" s="26" t="s">
        <v>140</v>
      </c>
      <c r="AN548" s="28" t="s">
        <v>5717</v>
      </c>
      <c r="AO548" s="26" t="s">
        <v>141</v>
      </c>
      <c r="AP548" s="31">
        <v>6512.0</v>
      </c>
      <c r="AQ548" s="26" t="s">
        <v>141</v>
      </c>
      <c r="AR548" s="26" t="s">
        <v>141</v>
      </c>
      <c r="AS548" s="26" t="s">
        <v>127</v>
      </c>
      <c r="AT548" s="26" t="s">
        <v>161</v>
      </c>
      <c r="AU548" s="32" t="s">
        <v>263</v>
      </c>
      <c r="AV548" s="26" t="s">
        <v>5718</v>
      </c>
      <c r="AW548" s="28"/>
      <c r="AX548" s="28"/>
      <c r="AY548" s="28"/>
    </row>
    <row r="549" ht="15.75" customHeight="1">
      <c r="A549" s="26" t="s">
        <v>5719</v>
      </c>
      <c r="B549" s="26" t="s">
        <v>5720</v>
      </c>
      <c r="C549" s="26" t="s">
        <v>5721</v>
      </c>
      <c r="D549" s="26"/>
      <c r="E549" s="26"/>
      <c r="F549" s="26" t="s">
        <v>127</v>
      </c>
      <c r="G549" s="28"/>
      <c r="H549" s="26" t="s">
        <v>5722</v>
      </c>
      <c r="I549" s="26" t="s">
        <v>5723</v>
      </c>
      <c r="J549" s="26" t="s">
        <v>5720</v>
      </c>
      <c r="K549" s="37" t="s">
        <v>5724</v>
      </c>
      <c r="L549" s="26" t="s">
        <v>5725</v>
      </c>
      <c r="M549" s="26" t="s">
        <v>5699</v>
      </c>
      <c r="N549" s="26" t="s">
        <v>5358</v>
      </c>
      <c r="O549" s="26" t="s">
        <v>738</v>
      </c>
      <c r="P549" s="26" t="s">
        <v>599</v>
      </c>
      <c r="Q549" s="26" t="s">
        <v>5726</v>
      </c>
      <c r="R549" s="26" t="s">
        <v>5727</v>
      </c>
      <c r="S549" s="26" t="s">
        <v>156</v>
      </c>
      <c r="T549" s="29" t="s">
        <v>5728</v>
      </c>
      <c r="U549" s="29" t="s">
        <v>5729</v>
      </c>
      <c r="V549" s="26" t="s">
        <v>158</v>
      </c>
      <c r="W549" s="26" t="s">
        <v>141</v>
      </c>
      <c r="X549" s="26" t="s">
        <v>141</v>
      </c>
      <c r="Y549" s="26">
        <v>2013.0</v>
      </c>
      <c r="Z549" s="28">
        <v>10.0</v>
      </c>
      <c r="AA549" s="26" t="s">
        <v>127</v>
      </c>
      <c r="AB549" s="30">
        <v>1520.0</v>
      </c>
      <c r="AC549" s="31">
        <v>1520.0</v>
      </c>
      <c r="AD549" s="31" t="s">
        <v>127</v>
      </c>
      <c r="AE549" s="31" t="s">
        <v>127</v>
      </c>
      <c r="AF549" s="31">
        <v>1100.0</v>
      </c>
      <c r="AG549" s="31">
        <v>1100.0</v>
      </c>
      <c r="AH549" s="31" t="s">
        <v>127</v>
      </c>
      <c r="AI549" s="31" t="s">
        <v>127</v>
      </c>
      <c r="AJ549" s="31" t="s">
        <v>468</v>
      </c>
      <c r="AK549" s="31" t="s">
        <v>127</v>
      </c>
      <c r="AL549" s="31" t="s">
        <v>127</v>
      </c>
      <c r="AM549" s="26" t="s">
        <v>159</v>
      </c>
      <c r="AN549" s="26" t="s">
        <v>5730</v>
      </c>
      <c r="AO549" s="26" t="s">
        <v>246</v>
      </c>
      <c r="AP549" s="31">
        <v>521.0</v>
      </c>
      <c r="AQ549" s="26" t="s">
        <v>127</v>
      </c>
      <c r="AR549" s="26" t="s">
        <v>127</v>
      </c>
      <c r="AS549" s="26" t="s">
        <v>127</v>
      </c>
      <c r="AT549" s="26" t="s">
        <v>161</v>
      </c>
      <c r="AU549" s="26" t="s">
        <v>263</v>
      </c>
      <c r="AV549" s="31" t="s">
        <v>1037</v>
      </c>
      <c r="AW549" s="28"/>
      <c r="AX549" s="28"/>
      <c r="AY549" s="28"/>
    </row>
    <row r="550" ht="15.75" customHeight="1">
      <c r="A550" s="26" t="s">
        <v>5731</v>
      </c>
      <c r="B550" s="26" t="s">
        <v>5732</v>
      </c>
      <c r="C550" s="26" t="s">
        <v>5721</v>
      </c>
      <c r="D550" s="26"/>
      <c r="E550" s="26"/>
      <c r="F550" s="26" t="s">
        <v>127</v>
      </c>
      <c r="G550" s="26"/>
      <c r="H550" s="26" t="s">
        <v>5722</v>
      </c>
      <c r="I550" s="26" t="s">
        <v>5723</v>
      </c>
      <c r="J550" s="26" t="s">
        <v>5720</v>
      </c>
      <c r="K550" s="37" t="s">
        <v>5724</v>
      </c>
      <c r="L550" s="26" t="s">
        <v>5725</v>
      </c>
      <c r="M550" s="26" t="s">
        <v>5699</v>
      </c>
      <c r="N550" s="26" t="s">
        <v>5358</v>
      </c>
      <c r="O550" s="26" t="s">
        <v>738</v>
      </c>
      <c r="P550" s="26" t="s">
        <v>599</v>
      </c>
      <c r="Q550" s="26" t="s">
        <v>5726</v>
      </c>
      <c r="R550" s="26" t="s">
        <v>5727</v>
      </c>
      <c r="S550" s="26" t="s">
        <v>156</v>
      </c>
      <c r="T550" s="29" t="s">
        <v>5728</v>
      </c>
      <c r="U550" s="29" t="s">
        <v>5729</v>
      </c>
      <c r="V550" s="26" t="s">
        <v>139</v>
      </c>
      <c r="W550" s="34">
        <v>43831.0</v>
      </c>
      <c r="X550" s="34">
        <v>44800.0</v>
      </c>
      <c r="Y550" s="26">
        <v>2023.0</v>
      </c>
      <c r="Z550" s="28">
        <v>0.0</v>
      </c>
      <c r="AA550" s="26" t="s">
        <v>127</v>
      </c>
      <c r="AB550" s="30">
        <v>1433.0</v>
      </c>
      <c r="AC550" s="31">
        <v>1433.0</v>
      </c>
      <c r="AD550" s="31" t="s">
        <v>127</v>
      </c>
      <c r="AE550" s="31" t="s">
        <v>127</v>
      </c>
      <c r="AF550" s="31">
        <v>1142.0</v>
      </c>
      <c r="AG550" s="31">
        <v>1142.0</v>
      </c>
      <c r="AH550" s="31" t="s">
        <v>127</v>
      </c>
      <c r="AI550" s="31" t="s">
        <v>127</v>
      </c>
      <c r="AJ550" s="31" t="s">
        <v>468</v>
      </c>
      <c r="AK550" s="31" t="s">
        <v>127</v>
      </c>
      <c r="AL550" s="31">
        <v>1300.0</v>
      </c>
      <c r="AM550" s="26" t="s">
        <v>141</v>
      </c>
      <c r="AN550" s="26" t="s">
        <v>141</v>
      </c>
      <c r="AO550" s="26" t="s">
        <v>141</v>
      </c>
      <c r="AP550" s="31" t="s">
        <v>141</v>
      </c>
      <c r="AQ550" s="26" t="s">
        <v>141</v>
      </c>
      <c r="AR550" s="26" t="s">
        <v>141</v>
      </c>
      <c r="AS550" s="31" t="s">
        <v>127</v>
      </c>
      <c r="AT550" s="26" t="s">
        <v>161</v>
      </c>
      <c r="AU550" s="26" t="s">
        <v>263</v>
      </c>
      <c r="AV550" s="31" t="s">
        <v>5733</v>
      </c>
      <c r="AW550" s="28"/>
      <c r="AX550" s="28"/>
      <c r="AY550" s="28"/>
    </row>
    <row r="551" ht="15.75" customHeight="1">
      <c r="A551" s="32" t="s">
        <v>5734</v>
      </c>
      <c r="B551" s="26" t="s">
        <v>5735</v>
      </c>
      <c r="C551" s="28" t="s">
        <v>5736</v>
      </c>
      <c r="D551" s="28" t="s">
        <v>5737</v>
      </c>
      <c r="E551" s="28" t="s">
        <v>5738</v>
      </c>
      <c r="F551" s="32" t="s">
        <v>127</v>
      </c>
      <c r="G551" s="28"/>
      <c r="H551" s="26" t="s">
        <v>5739</v>
      </c>
      <c r="I551" s="26" t="s">
        <v>5740</v>
      </c>
      <c r="J551" s="32" t="s">
        <v>5735</v>
      </c>
      <c r="K551" s="26" t="s">
        <v>5741</v>
      </c>
      <c r="L551" s="28" t="s">
        <v>5742</v>
      </c>
      <c r="M551" s="32" t="s">
        <v>5743</v>
      </c>
      <c r="N551" s="32" t="s">
        <v>5744</v>
      </c>
      <c r="O551" s="41" t="s">
        <v>738</v>
      </c>
      <c r="P551" s="26" t="s">
        <v>599</v>
      </c>
      <c r="Q551" s="28" t="s">
        <v>5745</v>
      </c>
      <c r="R551" s="28" t="s">
        <v>5746</v>
      </c>
      <c r="S551" s="28" t="s">
        <v>156</v>
      </c>
      <c r="T551" s="32" t="s">
        <v>5747</v>
      </c>
      <c r="U551" s="32" t="s">
        <v>5748</v>
      </c>
      <c r="V551" s="26" t="s">
        <v>158</v>
      </c>
      <c r="W551" s="26" t="s">
        <v>141</v>
      </c>
      <c r="X551" s="26" t="s">
        <v>141</v>
      </c>
      <c r="Y551" s="26">
        <v>1970.0</v>
      </c>
      <c r="Z551" s="28">
        <v>53.0</v>
      </c>
      <c r="AA551" s="26" t="s">
        <v>127</v>
      </c>
      <c r="AB551" s="30">
        <v>800.0</v>
      </c>
      <c r="AC551" s="30" t="s">
        <v>127</v>
      </c>
      <c r="AD551" s="31">
        <v>800.0</v>
      </c>
      <c r="AE551" s="30" t="s">
        <v>127</v>
      </c>
      <c r="AF551" s="30" t="s">
        <v>127</v>
      </c>
      <c r="AG551" s="30" t="s">
        <v>127</v>
      </c>
      <c r="AH551" s="30" t="s">
        <v>127</v>
      </c>
      <c r="AI551" s="30" t="s">
        <v>127</v>
      </c>
      <c r="AJ551" s="30" t="s">
        <v>127</v>
      </c>
      <c r="AK551" s="30" t="s">
        <v>127</v>
      </c>
      <c r="AL551" s="30" t="s">
        <v>127</v>
      </c>
      <c r="AM551" s="26" t="s">
        <v>140</v>
      </c>
      <c r="AN551" s="26" t="s">
        <v>5749</v>
      </c>
      <c r="AO551" s="26" t="s">
        <v>246</v>
      </c>
      <c r="AP551" s="31">
        <v>1020.0</v>
      </c>
      <c r="AQ551" s="32" t="s">
        <v>127</v>
      </c>
      <c r="AR551" s="32" t="s">
        <v>127</v>
      </c>
      <c r="AS551" s="26" t="s">
        <v>127</v>
      </c>
      <c r="AT551" s="32" t="s">
        <v>142</v>
      </c>
      <c r="AU551" s="32" t="s">
        <v>31</v>
      </c>
      <c r="AV551" s="26" t="s">
        <v>5750</v>
      </c>
      <c r="AW551" s="28"/>
      <c r="AX551" s="28"/>
      <c r="AY551" s="28"/>
    </row>
    <row r="552" ht="15.75" customHeight="1">
      <c r="A552" s="26" t="s">
        <v>5751</v>
      </c>
      <c r="B552" s="26" t="s">
        <v>5752</v>
      </c>
      <c r="C552" s="28" t="s">
        <v>5736</v>
      </c>
      <c r="D552" s="28"/>
      <c r="E552" s="28"/>
      <c r="F552" s="26" t="s">
        <v>127</v>
      </c>
      <c r="G552" s="28"/>
      <c r="H552" s="26" t="s">
        <v>5739</v>
      </c>
      <c r="I552" s="26" t="s">
        <v>5740</v>
      </c>
      <c r="J552" s="26" t="s">
        <v>5735</v>
      </c>
      <c r="K552" s="26" t="s">
        <v>5741</v>
      </c>
      <c r="L552" s="28" t="s">
        <v>5742</v>
      </c>
      <c r="M552" s="32" t="s">
        <v>5743</v>
      </c>
      <c r="N552" s="32" t="s">
        <v>5744</v>
      </c>
      <c r="O552" s="41" t="s">
        <v>738</v>
      </c>
      <c r="P552" s="26" t="s">
        <v>599</v>
      </c>
      <c r="Q552" s="28" t="s">
        <v>5745</v>
      </c>
      <c r="R552" s="28" t="s">
        <v>5746</v>
      </c>
      <c r="S552" s="28" t="s">
        <v>156</v>
      </c>
      <c r="T552" s="32" t="s">
        <v>5747</v>
      </c>
      <c r="U552" s="32" t="s">
        <v>5748</v>
      </c>
      <c r="V552" s="26" t="s">
        <v>158</v>
      </c>
      <c r="W552" s="26" t="s">
        <v>141</v>
      </c>
      <c r="X552" s="26" t="s">
        <v>141</v>
      </c>
      <c r="Y552" s="26">
        <v>2022.0</v>
      </c>
      <c r="Z552" s="28">
        <v>1.0</v>
      </c>
      <c r="AA552" s="26" t="s">
        <v>127</v>
      </c>
      <c r="AB552" s="30">
        <v>500.0</v>
      </c>
      <c r="AC552" s="31" t="s">
        <v>127</v>
      </c>
      <c r="AD552" s="31">
        <v>500.0</v>
      </c>
      <c r="AE552" s="31" t="s">
        <v>127</v>
      </c>
      <c r="AF552" s="31" t="s">
        <v>127</v>
      </c>
      <c r="AG552" s="31" t="s">
        <v>127</v>
      </c>
      <c r="AH552" s="30" t="s">
        <v>127</v>
      </c>
      <c r="AI552" s="31" t="s">
        <v>127</v>
      </c>
      <c r="AJ552" s="31" t="s">
        <v>127</v>
      </c>
      <c r="AK552" s="31" t="s">
        <v>127</v>
      </c>
      <c r="AL552" s="31" t="s">
        <v>127</v>
      </c>
      <c r="AM552" s="26" t="s">
        <v>127</v>
      </c>
      <c r="AN552" s="26" t="s">
        <v>127</v>
      </c>
      <c r="AO552" s="26" t="s">
        <v>127</v>
      </c>
      <c r="AP552" s="31" t="s">
        <v>141</v>
      </c>
      <c r="AQ552" s="26" t="s">
        <v>127</v>
      </c>
      <c r="AR552" s="26" t="s">
        <v>127</v>
      </c>
      <c r="AS552" s="26" t="s">
        <v>127</v>
      </c>
      <c r="AT552" s="26" t="s">
        <v>142</v>
      </c>
      <c r="AU552" s="26" t="s">
        <v>31</v>
      </c>
      <c r="AV552" s="26" t="s">
        <v>5753</v>
      </c>
      <c r="AW552" s="28"/>
      <c r="AX552" s="28"/>
      <c r="AY552" s="28"/>
    </row>
    <row r="553" ht="15.75" customHeight="1">
      <c r="A553" s="26" t="s">
        <v>5754</v>
      </c>
      <c r="B553" s="26" t="s">
        <v>5752</v>
      </c>
      <c r="C553" s="28" t="s">
        <v>5736</v>
      </c>
      <c r="D553" s="28"/>
      <c r="E553" s="28"/>
      <c r="F553" s="26" t="s">
        <v>127</v>
      </c>
      <c r="G553" s="28"/>
      <c r="H553" s="26" t="s">
        <v>5739</v>
      </c>
      <c r="I553" s="26" t="s">
        <v>5740</v>
      </c>
      <c r="J553" s="26" t="s">
        <v>5735</v>
      </c>
      <c r="K553" s="26" t="s">
        <v>5741</v>
      </c>
      <c r="L553" s="28" t="s">
        <v>5742</v>
      </c>
      <c r="M553" s="32" t="s">
        <v>5743</v>
      </c>
      <c r="N553" s="32" t="s">
        <v>5744</v>
      </c>
      <c r="O553" s="41" t="s">
        <v>738</v>
      </c>
      <c r="P553" s="26" t="s">
        <v>599</v>
      </c>
      <c r="Q553" s="28" t="s">
        <v>5745</v>
      </c>
      <c r="R553" s="28" t="s">
        <v>5746</v>
      </c>
      <c r="S553" s="28" t="s">
        <v>156</v>
      </c>
      <c r="T553" s="32" t="s">
        <v>5747</v>
      </c>
      <c r="U553" s="32" t="s">
        <v>5748</v>
      </c>
      <c r="V553" s="32" t="s">
        <v>139</v>
      </c>
      <c r="W553" s="26">
        <v>2017.0</v>
      </c>
      <c r="X553" s="26" t="s">
        <v>141</v>
      </c>
      <c r="Y553" s="26">
        <v>2022.0</v>
      </c>
      <c r="Z553" s="28">
        <v>1.0</v>
      </c>
      <c r="AA553" s="26" t="s">
        <v>127</v>
      </c>
      <c r="AB553" s="30">
        <v>1000.0</v>
      </c>
      <c r="AC553" s="31" t="s">
        <v>127</v>
      </c>
      <c r="AD553" s="31">
        <v>1000.0</v>
      </c>
      <c r="AE553" s="31" t="s">
        <v>127</v>
      </c>
      <c r="AF553" s="31" t="s">
        <v>127</v>
      </c>
      <c r="AG553" s="31" t="s">
        <v>127</v>
      </c>
      <c r="AH553" s="30" t="s">
        <v>127</v>
      </c>
      <c r="AI553" s="31" t="s">
        <v>127</v>
      </c>
      <c r="AJ553" s="31" t="s">
        <v>127</v>
      </c>
      <c r="AK553" s="31" t="s">
        <v>127</v>
      </c>
      <c r="AL553" s="31" t="s">
        <v>127</v>
      </c>
      <c r="AM553" s="26" t="s">
        <v>127</v>
      </c>
      <c r="AN553" s="26" t="s">
        <v>127</v>
      </c>
      <c r="AO553" s="26" t="s">
        <v>127</v>
      </c>
      <c r="AP553" s="31" t="s">
        <v>141</v>
      </c>
      <c r="AQ553" s="26" t="s">
        <v>127</v>
      </c>
      <c r="AR553" s="26" t="s">
        <v>127</v>
      </c>
      <c r="AS553" s="26" t="s">
        <v>127</v>
      </c>
      <c r="AT553" s="26" t="s">
        <v>142</v>
      </c>
      <c r="AU553" s="26" t="s">
        <v>31</v>
      </c>
      <c r="AV553" s="26" t="s">
        <v>5755</v>
      </c>
      <c r="AW553" s="28"/>
      <c r="AX553" s="28"/>
      <c r="AY553" s="28"/>
    </row>
    <row r="554" ht="15.75" customHeight="1">
      <c r="A554" s="26" t="s">
        <v>5756</v>
      </c>
      <c r="B554" s="26" t="s">
        <v>5757</v>
      </c>
      <c r="C554" s="26" t="s">
        <v>5758</v>
      </c>
      <c r="D554" s="28"/>
      <c r="E554" s="28"/>
      <c r="F554" s="26" t="s">
        <v>173</v>
      </c>
      <c r="G554" s="26" t="s">
        <v>5759</v>
      </c>
      <c r="H554" s="26" t="s">
        <v>5760</v>
      </c>
      <c r="I554" s="26" t="s">
        <v>5761</v>
      </c>
      <c r="J554" s="26" t="s">
        <v>5762</v>
      </c>
      <c r="K554" s="26" t="s">
        <v>5763</v>
      </c>
      <c r="L554" s="26" t="s">
        <v>5764</v>
      </c>
      <c r="M554" s="26" t="s">
        <v>5765</v>
      </c>
      <c r="N554" s="52" t="s">
        <v>5744</v>
      </c>
      <c r="O554" s="41" t="s">
        <v>738</v>
      </c>
      <c r="P554" s="26" t="s">
        <v>599</v>
      </c>
      <c r="Q554" s="26" t="s">
        <v>5766</v>
      </c>
      <c r="R554" s="26" t="s">
        <v>5767</v>
      </c>
      <c r="S554" s="26" t="s">
        <v>137</v>
      </c>
      <c r="T554" s="26" t="s">
        <v>5768</v>
      </c>
      <c r="U554" s="29" t="s">
        <v>5769</v>
      </c>
      <c r="V554" s="26" t="s">
        <v>139</v>
      </c>
      <c r="W554" s="34">
        <v>44440.0</v>
      </c>
      <c r="X554" s="34">
        <v>44713.0</v>
      </c>
      <c r="Y554" s="26">
        <v>2024.0</v>
      </c>
      <c r="Z554" s="28">
        <v>-1.0</v>
      </c>
      <c r="AA554" s="26" t="s">
        <v>127</v>
      </c>
      <c r="AB554" s="30">
        <v>2300.0</v>
      </c>
      <c r="AC554" s="31">
        <v>2300.0</v>
      </c>
      <c r="AD554" s="31" t="s">
        <v>127</v>
      </c>
      <c r="AE554" s="31" t="s">
        <v>127</v>
      </c>
      <c r="AF554" s="31">
        <v>2428.0</v>
      </c>
      <c r="AG554" s="31">
        <v>2428.0</v>
      </c>
      <c r="AH554" s="31" t="s">
        <v>127</v>
      </c>
      <c r="AI554" s="31" t="s">
        <v>127</v>
      </c>
      <c r="AJ554" s="31" t="s">
        <v>127</v>
      </c>
      <c r="AK554" s="31" t="s">
        <v>127</v>
      </c>
      <c r="AL554" s="31" t="s">
        <v>127</v>
      </c>
      <c r="AM554" s="26" t="s">
        <v>127</v>
      </c>
      <c r="AN554" s="26" t="s">
        <v>127</v>
      </c>
      <c r="AO554" s="26" t="s">
        <v>127</v>
      </c>
      <c r="AP554" s="31" t="s">
        <v>141</v>
      </c>
      <c r="AQ554" s="26" t="s">
        <v>127</v>
      </c>
      <c r="AR554" s="26" t="s">
        <v>127</v>
      </c>
      <c r="AS554" s="26" t="s">
        <v>127</v>
      </c>
      <c r="AT554" s="26" t="s">
        <v>161</v>
      </c>
      <c r="AU554" s="26" t="s">
        <v>263</v>
      </c>
      <c r="AV554" s="26" t="s">
        <v>1096</v>
      </c>
      <c r="AW554" s="28"/>
      <c r="AX554" s="28"/>
      <c r="AY554" s="28"/>
    </row>
    <row r="555" ht="15.75" customHeight="1">
      <c r="A555" s="26" t="s">
        <v>5770</v>
      </c>
      <c r="B555" s="26" t="s">
        <v>5771</v>
      </c>
      <c r="C555" s="28" t="s">
        <v>5772</v>
      </c>
      <c r="D555" s="28" t="s">
        <v>5773</v>
      </c>
      <c r="E555" s="28" t="s">
        <v>5774</v>
      </c>
      <c r="F555" s="26" t="s">
        <v>127</v>
      </c>
      <c r="G555" s="28"/>
      <c r="H555" s="26" t="s">
        <v>5775</v>
      </c>
      <c r="I555" s="26" t="s">
        <v>5776</v>
      </c>
      <c r="J555" s="26" t="s">
        <v>5771</v>
      </c>
      <c r="K555" s="26" t="s">
        <v>5777</v>
      </c>
      <c r="L555" s="28" t="s">
        <v>5778</v>
      </c>
      <c r="M555" s="32" t="s">
        <v>5779</v>
      </c>
      <c r="N555" s="32" t="s">
        <v>5744</v>
      </c>
      <c r="O555" s="41" t="s">
        <v>738</v>
      </c>
      <c r="P555" s="26" t="s">
        <v>599</v>
      </c>
      <c r="Q555" s="28" t="s">
        <v>5780</v>
      </c>
      <c r="R555" s="26" t="s">
        <v>5781</v>
      </c>
      <c r="S555" s="28" t="s">
        <v>156</v>
      </c>
      <c r="T555" s="26" t="s">
        <v>5782</v>
      </c>
      <c r="U555" s="32" t="s">
        <v>5783</v>
      </c>
      <c r="V555" s="26" t="s">
        <v>158</v>
      </c>
      <c r="W555" s="26" t="s">
        <v>141</v>
      </c>
      <c r="X555" s="26" t="s">
        <v>141</v>
      </c>
      <c r="Y555" s="26">
        <v>2022.0</v>
      </c>
      <c r="Z555" s="28">
        <v>1.0</v>
      </c>
      <c r="AA555" s="26" t="s">
        <v>127</v>
      </c>
      <c r="AB555" s="30">
        <v>1000.0</v>
      </c>
      <c r="AC555" s="31" t="s">
        <v>127</v>
      </c>
      <c r="AD555" s="30">
        <v>1000.0</v>
      </c>
      <c r="AE555" s="31" t="s">
        <v>127</v>
      </c>
      <c r="AF555" s="31" t="s">
        <v>141</v>
      </c>
      <c r="AG555" s="31" t="s">
        <v>127</v>
      </c>
      <c r="AH555" s="30" t="s">
        <v>141</v>
      </c>
      <c r="AI555" s="31" t="s">
        <v>127</v>
      </c>
      <c r="AJ555" s="31" t="s">
        <v>127</v>
      </c>
      <c r="AK555" s="31" t="s">
        <v>127</v>
      </c>
      <c r="AL555" s="31" t="s">
        <v>127</v>
      </c>
      <c r="AM555" s="26" t="s">
        <v>141</v>
      </c>
      <c r="AN555" s="26" t="s">
        <v>141</v>
      </c>
      <c r="AO555" s="26" t="s">
        <v>141</v>
      </c>
      <c r="AP555" s="31">
        <v>397.0</v>
      </c>
      <c r="AQ555" s="26" t="s">
        <v>127</v>
      </c>
      <c r="AR555" s="26" t="s">
        <v>127</v>
      </c>
      <c r="AS555" s="26" t="s">
        <v>127</v>
      </c>
      <c r="AT555" s="26" t="s">
        <v>142</v>
      </c>
      <c r="AU555" s="26" t="s">
        <v>31</v>
      </c>
      <c r="AV555" s="26" t="s">
        <v>5755</v>
      </c>
      <c r="AW555" s="28"/>
      <c r="AX555" s="28"/>
      <c r="AY555" s="28"/>
    </row>
    <row r="556" ht="15.75" customHeight="1">
      <c r="A556" s="26" t="s">
        <v>5784</v>
      </c>
      <c r="B556" s="26" t="s">
        <v>5785</v>
      </c>
      <c r="C556" s="26" t="s">
        <v>5786</v>
      </c>
      <c r="D556" s="28" t="s">
        <v>5787</v>
      </c>
      <c r="E556" s="28" t="s">
        <v>5788</v>
      </c>
      <c r="F556" s="26" t="s">
        <v>127</v>
      </c>
      <c r="G556" s="28"/>
      <c r="H556" s="26" t="s">
        <v>5789</v>
      </c>
      <c r="I556" s="26" t="s">
        <v>5790</v>
      </c>
      <c r="J556" s="26" t="s">
        <v>5785</v>
      </c>
      <c r="K556" s="26" t="s">
        <v>5791</v>
      </c>
      <c r="L556" s="28" t="s">
        <v>5792</v>
      </c>
      <c r="M556" s="32" t="s">
        <v>5793</v>
      </c>
      <c r="N556" s="32" t="s">
        <v>5744</v>
      </c>
      <c r="O556" s="41" t="s">
        <v>738</v>
      </c>
      <c r="P556" s="26" t="s">
        <v>599</v>
      </c>
      <c r="Q556" s="28" t="s">
        <v>5794</v>
      </c>
      <c r="R556" s="26" t="s">
        <v>5795</v>
      </c>
      <c r="S556" s="26" t="s">
        <v>156</v>
      </c>
      <c r="T556" s="32" t="s">
        <v>5796</v>
      </c>
      <c r="U556" s="32" t="s">
        <v>5797</v>
      </c>
      <c r="V556" s="26" t="s">
        <v>158</v>
      </c>
      <c r="W556" s="26" t="s">
        <v>141</v>
      </c>
      <c r="X556" s="26" t="s">
        <v>141</v>
      </c>
      <c r="Y556" s="26">
        <v>2022.0</v>
      </c>
      <c r="Z556" s="28">
        <v>1.0</v>
      </c>
      <c r="AA556" s="26" t="s">
        <v>127</v>
      </c>
      <c r="AB556" s="30">
        <v>1500.0</v>
      </c>
      <c r="AC556" s="31" t="s">
        <v>127</v>
      </c>
      <c r="AD556" s="30">
        <v>1500.0</v>
      </c>
      <c r="AE556" s="31" t="s">
        <v>127</v>
      </c>
      <c r="AF556" s="31" t="s">
        <v>141</v>
      </c>
      <c r="AG556" s="31" t="s">
        <v>127</v>
      </c>
      <c r="AH556" s="31" t="s">
        <v>141</v>
      </c>
      <c r="AI556" s="31" t="s">
        <v>127</v>
      </c>
      <c r="AJ556" s="31" t="s">
        <v>127</v>
      </c>
      <c r="AK556" s="31" t="s">
        <v>127</v>
      </c>
      <c r="AL556" s="31" t="s">
        <v>127</v>
      </c>
      <c r="AM556" s="26" t="s">
        <v>141</v>
      </c>
      <c r="AN556" s="26" t="s">
        <v>141</v>
      </c>
      <c r="AO556" s="26" t="s">
        <v>141</v>
      </c>
      <c r="AP556" s="31" t="s">
        <v>141</v>
      </c>
      <c r="AQ556" s="26" t="s">
        <v>127</v>
      </c>
      <c r="AR556" s="26" t="s">
        <v>127</v>
      </c>
      <c r="AS556" s="26" t="s">
        <v>127</v>
      </c>
      <c r="AT556" s="26" t="s">
        <v>142</v>
      </c>
      <c r="AU556" s="26" t="s">
        <v>31</v>
      </c>
      <c r="AV556" s="26" t="s">
        <v>5798</v>
      </c>
      <c r="AW556" s="28"/>
      <c r="AX556" s="28"/>
      <c r="AY556" s="28"/>
    </row>
    <row r="557" ht="15.75" customHeight="1">
      <c r="A557" s="26" t="s">
        <v>5799</v>
      </c>
      <c r="B557" s="26" t="s">
        <v>5800</v>
      </c>
      <c r="C557" s="26" t="s">
        <v>5801</v>
      </c>
      <c r="D557" s="26" t="s">
        <v>5802</v>
      </c>
      <c r="E557" s="26" t="s">
        <v>5803</v>
      </c>
      <c r="F557" s="26" t="s">
        <v>127</v>
      </c>
      <c r="G557" s="28"/>
      <c r="H557" s="26" t="s">
        <v>5804</v>
      </c>
      <c r="I557" s="26" t="s">
        <v>5805</v>
      </c>
      <c r="J557" s="26" t="s">
        <v>5800</v>
      </c>
      <c r="K557" s="26" t="s">
        <v>5806</v>
      </c>
      <c r="L557" s="26" t="s">
        <v>5807</v>
      </c>
      <c r="M557" s="26" t="s">
        <v>964</v>
      </c>
      <c r="N557" s="26" t="s">
        <v>5744</v>
      </c>
      <c r="O557" s="41" t="s">
        <v>738</v>
      </c>
      <c r="P557" s="26" t="s">
        <v>599</v>
      </c>
      <c r="Q557" s="26" t="s">
        <v>5808</v>
      </c>
      <c r="R557" s="26" t="s">
        <v>5809</v>
      </c>
      <c r="S557" s="28" t="s">
        <v>156</v>
      </c>
      <c r="T557" s="26" t="s">
        <v>5810</v>
      </c>
      <c r="U557" s="26" t="s">
        <v>5811</v>
      </c>
      <c r="V557" s="26" t="s">
        <v>158</v>
      </c>
      <c r="W557" s="26" t="s">
        <v>141</v>
      </c>
      <c r="X557" s="26" t="s">
        <v>141</v>
      </c>
      <c r="Y557" s="26">
        <v>2020.0</v>
      </c>
      <c r="Z557" s="28">
        <v>3.0</v>
      </c>
      <c r="AA557" s="26" t="s">
        <v>127</v>
      </c>
      <c r="AB557" s="30">
        <v>600.0</v>
      </c>
      <c r="AC557" s="31" t="s">
        <v>127</v>
      </c>
      <c r="AD557" s="31">
        <v>600.0</v>
      </c>
      <c r="AE557" s="31" t="s">
        <v>127</v>
      </c>
      <c r="AF557" s="31" t="s">
        <v>127</v>
      </c>
      <c r="AG557" s="31" t="s">
        <v>127</v>
      </c>
      <c r="AH557" s="31" t="s">
        <v>127</v>
      </c>
      <c r="AI557" s="31" t="s">
        <v>127</v>
      </c>
      <c r="AJ557" s="31" t="s">
        <v>127</v>
      </c>
      <c r="AK557" s="31" t="s">
        <v>127</v>
      </c>
      <c r="AL557" s="31" t="s">
        <v>127</v>
      </c>
      <c r="AM557" s="26" t="s">
        <v>141</v>
      </c>
      <c r="AN557" s="26" t="s">
        <v>141</v>
      </c>
      <c r="AO557" s="26" t="s">
        <v>141</v>
      </c>
      <c r="AP557" s="31">
        <v>991.0</v>
      </c>
      <c r="AQ557" s="26" t="s">
        <v>141</v>
      </c>
      <c r="AR557" s="26" t="s">
        <v>141</v>
      </c>
      <c r="AS557" s="26" t="s">
        <v>127</v>
      </c>
      <c r="AT557" s="32" t="s">
        <v>142</v>
      </c>
      <c r="AU557" s="32" t="s">
        <v>31</v>
      </c>
      <c r="AV557" s="35" t="s">
        <v>919</v>
      </c>
      <c r="AW557" s="28"/>
      <c r="AX557" s="28"/>
      <c r="AY557" s="28"/>
    </row>
    <row r="558" ht="15.75" customHeight="1">
      <c r="A558" s="26" t="s">
        <v>5812</v>
      </c>
      <c r="B558" s="26" t="s">
        <v>5813</v>
      </c>
      <c r="C558" s="28" t="s">
        <v>5814</v>
      </c>
      <c r="D558" s="28"/>
      <c r="E558" s="28"/>
      <c r="F558" s="26" t="s">
        <v>148</v>
      </c>
      <c r="G558" s="26" t="s">
        <v>3569</v>
      </c>
      <c r="H558" s="26" t="s">
        <v>5815</v>
      </c>
      <c r="I558" s="26" t="s">
        <v>5816</v>
      </c>
      <c r="J558" s="28" t="s">
        <v>5813</v>
      </c>
      <c r="K558" s="26">
        <v>5.045880137E9</v>
      </c>
      <c r="L558" s="28" t="s">
        <v>5817</v>
      </c>
      <c r="M558" s="28" t="s">
        <v>5818</v>
      </c>
      <c r="N558" s="28" t="s">
        <v>5744</v>
      </c>
      <c r="O558" s="41" t="s">
        <v>738</v>
      </c>
      <c r="P558" s="26" t="s">
        <v>599</v>
      </c>
      <c r="Q558" s="28" t="s">
        <v>5819</v>
      </c>
      <c r="R558" s="28" t="s">
        <v>5820</v>
      </c>
      <c r="S558" s="28" t="s">
        <v>156</v>
      </c>
      <c r="T558" s="28" t="s">
        <v>5821</v>
      </c>
      <c r="U558" s="28" t="s">
        <v>5822</v>
      </c>
      <c r="V558" s="28" t="s">
        <v>158</v>
      </c>
      <c r="W558" s="26" t="s">
        <v>141</v>
      </c>
      <c r="X558" s="26" t="s">
        <v>141</v>
      </c>
      <c r="Y558" s="28">
        <v>2011.0</v>
      </c>
      <c r="Z558" s="28">
        <v>12.0</v>
      </c>
      <c r="AA558" s="26" t="s">
        <v>127</v>
      </c>
      <c r="AB558" s="30">
        <v>3900.0</v>
      </c>
      <c r="AC558" s="31">
        <v>3900.0</v>
      </c>
      <c r="AD558" s="31" t="s">
        <v>127</v>
      </c>
      <c r="AE558" s="31" t="s">
        <v>127</v>
      </c>
      <c r="AF558" s="31">
        <v>4290.0</v>
      </c>
      <c r="AG558" s="31">
        <v>4290.0</v>
      </c>
      <c r="AH558" s="30" t="s">
        <v>141</v>
      </c>
      <c r="AI558" s="31" t="s">
        <v>127</v>
      </c>
      <c r="AJ558" s="31" t="s">
        <v>141</v>
      </c>
      <c r="AK558" s="31" t="s">
        <v>141</v>
      </c>
      <c r="AL558" s="31" t="s">
        <v>141</v>
      </c>
      <c r="AM558" s="26" t="s">
        <v>140</v>
      </c>
      <c r="AN558" s="28" t="s">
        <v>5823</v>
      </c>
      <c r="AO558" s="26" t="s">
        <v>141</v>
      </c>
      <c r="AP558" s="31">
        <v>3011.0</v>
      </c>
      <c r="AQ558" s="26" t="s">
        <v>141</v>
      </c>
      <c r="AR558" s="26" t="s">
        <v>141</v>
      </c>
      <c r="AS558" s="26" t="s">
        <v>127</v>
      </c>
      <c r="AT558" s="26" t="s">
        <v>161</v>
      </c>
      <c r="AU558" s="32" t="s">
        <v>263</v>
      </c>
      <c r="AV558" s="26" t="s">
        <v>5824</v>
      </c>
      <c r="AW558" s="28"/>
      <c r="AX558" s="28"/>
      <c r="AY558" s="28"/>
    </row>
    <row r="559" ht="15.75" customHeight="1">
      <c r="A559" s="26" t="s">
        <v>5825</v>
      </c>
      <c r="B559" s="26" t="s">
        <v>5826</v>
      </c>
      <c r="C559" s="28" t="s">
        <v>5827</v>
      </c>
      <c r="D559" s="28"/>
      <c r="E559" s="28"/>
      <c r="F559" s="26" t="s">
        <v>127</v>
      </c>
      <c r="G559" s="28"/>
      <c r="H559" s="26" t="s">
        <v>5828</v>
      </c>
      <c r="I559" s="26" t="s">
        <v>5829</v>
      </c>
      <c r="J559" s="26" t="s">
        <v>5826</v>
      </c>
      <c r="K559" s="26" t="s">
        <v>5830</v>
      </c>
      <c r="L559" s="28" t="s">
        <v>5831</v>
      </c>
      <c r="M559" s="32" t="s">
        <v>5832</v>
      </c>
      <c r="N559" s="32" t="s">
        <v>5744</v>
      </c>
      <c r="O559" s="41" t="s">
        <v>738</v>
      </c>
      <c r="P559" s="26" t="s">
        <v>599</v>
      </c>
      <c r="Q559" s="28" t="s">
        <v>5833</v>
      </c>
      <c r="R559" s="28" t="s">
        <v>5834</v>
      </c>
      <c r="S559" s="28" t="s">
        <v>156</v>
      </c>
      <c r="T559" s="32" t="s">
        <v>5835</v>
      </c>
      <c r="U559" s="32" t="s">
        <v>5836</v>
      </c>
      <c r="V559" s="26" t="s">
        <v>158</v>
      </c>
      <c r="W559" s="26" t="s">
        <v>141</v>
      </c>
      <c r="X559" s="26" t="s">
        <v>141</v>
      </c>
      <c r="Y559" s="26">
        <v>2021.0</v>
      </c>
      <c r="Z559" s="28">
        <v>2.0</v>
      </c>
      <c r="AA559" s="26" t="s">
        <v>127</v>
      </c>
      <c r="AB559" s="30">
        <v>2000.0</v>
      </c>
      <c r="AC559" s="31" t="s">
        <v>127</v>
      </c>
      <c r="AD559" s="30">
        <v>2000.0</v>
      </c>
      <c r="AE559" s="31" t="s">
        <v>127</v>
      </c>
      <c r="AF559" s="31" t="s">
        <v>127</v>
      </c>
      <c r="AG559" s="31" t="s">
        <v>127</v>
      </c>
      <c r="AH559" s="31" t="s">
        <v>127</v>
      </c>
      <c r="AI559" s="31" t="s">
        <v>127</v>
      </c>
      <c r="AJ559" s="31" t="s">
        <v>127</v>
      </c>
      <c r="AK559" s="31" t="s">
        <v>127</v>
      </c>
      <c r="AL559" s="31" t="s">
        <v>127</v>
      </c>
      <c r="AM559" s="26" t="s">
        <v>140</v>
      </c>
      <c r="AN559" s="26" t="s">
        <v>5837</v>
      </c>
      <c r="AO559" s="26" t="s">
        <v>246</v>
      </c>
      <c r="AP559" s="31">
        <v>1536.0</v>
      </c>
      <c r="AQ559" s="26" t="s">
        <v>141</v>
      </c>
      <c r="AR559" s="26" t="s">
        <v>141</v>
      </c>
      <c r="AS559" s="26" t="s">
        <v>127</v>
      </c>
      <c r="AT559" s="26" t="s">
        <v>142</v>
      </c>
      <c r="AU559" s="26" t="s">
        <v>31</v>
      </c>
      <c r="AV559" s="26" t="s">
        <v>5838</v>
      </c>
      <c r="AW559" s="28"/>
      <c r="AX559" s="28"/>
      <c r="AY559" s="28"/>
    </row>
    <row r="560" ht="15.75" customHeight="1">
      <c r="A560" s="26" t="s">
        <v>5839</v>
      </c>
      <c r="B560" s="26" t="s">
        <v>5840</v>
      </c>
      <c r="C560" s="28" t="s">
        <v>5841</v>
      </c>
      <c r="D560" s="28" t="s">
        <v>5842</v>
      </c>
      <c r="E560" s="28" t="s">
        <v>5843</v>
      </c>
      <c r="F560" s="26" t="s">
        <v>148</v>
      </c>
      <c r="G560" s="28" t="s">
        <v>3569</v>
      </c>
      <c r="H560" s="26" t="s">
        <v>5815</v>
      </c>
      <c r="I560" s="26" t="s">
        <v>5816</v>
      </c>
      <c r="J560" s="26" t="s">
        <v>5840</v>
      </c>
      <c r="K560" s="28">
        <v>5.035972187E9</v>
      </c>
      <c r="L560" s="28" t="s">
        <v>5844</v>
      </c>
      <c r="M560" s="32" t="s">
        <v>5845</v>
      </c>
      <c r="N560" s="32" t="s">
        <v>5744</v>
      </c>
      <c r="O560" s="41" t="s">
        <v>738</v>
      </c>
      <c r="P560" s="26" t="s">
        <v>599</v>
      </c>
      <c r="Q560" s="26" t="s">
        <v>5846</v>
      </c>
      <c r="R560" s="28" t="s">
        <v>5847</v>
      </c>
      <c r="S560" s="28" t="s">
        <v>156</v>
      </c>
      <c r="T560" s="32" t="s">
        <v>5848</v>
      </c>
      <c r="U560" s="32" t="s">
        <v>5849</v>
      </c>
      <c r="V560" s="32" t="s">
        <v>158</v>
      </c>
      <c r="W560" s="26" t="s">
        <v>141</v>
      </c>
      <c r="X560" s="26" t="s">
        <v>141</v>
      </c>
      <c r="Y560" s="28">
        <v>1965.0</v>
      </c>
      <c r="Z560" s="28">
        <v>58.0</v>
      </c>
      <c r="AA560" s="26" t="s">
        <v>127</v>
      </c>
      <c r="AB560" s="30">
        <v>670.0</v>
      </c>
      <c r="AC560" s="31" t="s">
        <v>127</v>
      </c>
      <c r="AD560" s="31">
        <v>670.0</v>
      </c>
      <c r="AE560" s="31" t="s">
        <v>127</v>
      </c>
      <c r="AF560" s="31" t="s">
        <v>127</v>
      </c>
      <c r="AG560" s="31" t="s">
        <v>127</v>
      </c>
      <c r="AH560" s="31" t="s">
        <v>127</v>
      </c>
      <c r="AI560" s="31" t="s">
        <v>127</v>
      </c>
      <c r="AJ560" s="31" t="s">
        <v>127</v>
      </c>
      <c r="AK560" s="31" t="s">
        <v>127</v>
      </c>
      <c r="AL560" s="31" t="s">
        <v>127</v>
      </c>
      <c r="AM560" s="26" t="s">
        <v>140</v>
      </c>
      <c r="AN560" s="26" t="s">
        <v>5850</v>
      </c>
      <c r="AO560" s="26" t="s">
        <v>141</v>
      </c>
      <c r="AP560" s="31">
        <v>3431.0</v>
      </c>
      <c r="AQ560" s="26" t="s">
        <v>127</v>
      </c>
      <c r="AR560" s="26" t="s">
        <v>127</v>
      </c>
      <c r="AS560" s="26" t="s">
        <v>127</v>
      </c>
      <c r="AT560" s="32" t="s">
        <v>142</v>
      </c>
      <c r="AU560" s="26" t="s">
        <v>31</v>
      </c>
      <c r="AV560" s="26" t="s">
        <v>1675</v>
      </c>
      <c r="AW560" s="28"/>
      <c r="AX560" s="28"/>
      <c r="AY560" s="28"/>
    </row>
    <row r="561" ht="15.75" customHeight="1">
      <c r="A561" s="26" t="s">
        <v>5851</v>
      </c>
      <c r="B561" s="26" t="s">
        <v>5852</v>
      </c>
      <c r="C561" s="28" t="s">
        <v>5853</v>
      </c>
      <c r="D561" s="28" t="s">
        <v>5854</v>
      </c>
      <c r="E561" s="28" t="s">
        <v>5855</v>
      </c>
      <c r="F561" s="26" t="s">
        <v>127</v>
      </c>
      <c r="G561" s="28"/>
      <c r="H561" s="26" t="s">
        <v>5856</v>
      </c>
      <c r="I561" s="26" t="s">
        <v>5857</v>
      </c>
      <c r="J561" s="26" t="s">
        <v>5852</v>
      </c>
      <c r="K561" s="28">
        <v>5.036858571E9</v>
      </c>
      <c r="L561" s="28" t="s">
        <v>5858</v>
      </c>
      <c r="M561" s="32" t="s">
        <v>5859</v>
      </c>
      <c r="N561" s="32" t="s">
        <v>5744</v>
      </c>
      <c r="O561" s="41" t="s">
        <v>738</v>
      </c>
      <c r="P561" s="26" t="s">
        <v>599</v>
      </c>
      <c r="Q561" s="26" t="s">
        <v>5860</v>
      </c>
      <c r="R561" s="28" t="s">
        <v>5861</v>
      </c>
      <c r="S561" s="28" t="s">
        <v>156</v>
      </c>
      <c r="T561" s="32" t="s">
        <v>5862</v>
      </c>
      <c r="U561" s="32" t="s">
        <v>5863</v>
      </c>
      <c r="V561" s="32" t="s">
        <v>158</v>
      </c>
      <c r="W561" s="26" t="s">
        <v>141</v>
      </c>
      <c r="X561" s="26" t="s">
        <v>141</v>
      </c>
      <c r="Y561" s="28">
        <v>1929.0</v>
      </c>
      <c r="Z561" s="28">
        <v>94.0</v>
      </c>
      <c r="AA561" s="26" t="s">
        <v>127</v>
      </c>
      <c r="AB561" s="30">
        <v>6000.0</v>
      </c>
      <c r="AC561" s="31">
        <v>6000.0</v>
      </c>
      <c r="AD561" s="31" t="s">
        <v>127</v>
      </c>
      <c r="AE561" s="31" t="s">
        <v>127</v>
      </c>
      <c r="AF561" s="31">
        <v>5000.0</v>
      </c>
      <c r="AG561" s="31">
        <v>5000.0</v>
      </c>
      <c r="AH561" s="31" t="s">
        <v>127</v>
      </c>
      <c r="AI561" s="31" t="s">
        <v>127</v>
      </c>
      <c r="AJ561" s="31" t="s">
        <v>141</v>
      </c>
      <c r="AK561" s="31">
        <v>1100.0</v>
      </c>
      <c r="AL561" s="31" t="s">
        <v>141</v>
      </c>
      <c r="AM561" s="26" t="s">
        <v>140</v>
      </c>
      <c r="AN561" s="26" t="s">
        <v>5864</v>
      </c>
      <c r="AO561" s="26" t="s">
        <v>141</v>
      </c>
      <c r="AP561" s="31">
        <v>5604.0</v>
      </c>
      <c r="AQ561" s="26" t="s">
        <v>141</v>
      </c>
      <c r="AR561" s="26" t="s">
        <v>141</v>
      </c>
      <c r="AS561" s="26" t="s">
        <v>127</v>
      </c>
      <c r="AT561" s="32" t="s">
        <v>161</v>
      </c>
      <c r="AU561" s="26" t="s">
        <v>263</v>
      </c>
      <c r="AV561" s="26" t="s">
        <v>5865</v>
      </c>
      <c r="AW561" s="28"/>
      <c r="AX561" s="28"/>
      <c r="AY561" s="28"/>
    </row>
    <row r="562" ht="15.75" customHeight="1">
      <c r="A562" s="26" t="s">
        <v>5866</v>
      </c>
      <c r="B562" s="26" t="s">
        <v>5867</v>
      </c>
      <c r="C562" s="28" t="s">
        <v>5868</v>
      </c>
      <c r="D562" s="28"/>
      <c r="E562" s="28"/>
      <c r="F562" s="26" t="s">
        <v>173</v>
      </c>
      <c r="G562" s="28" t="s">
        <v>5869</v>
      </c>
      <c r="H562" s="26" t="s">
        <v>5815</v>
      </c>
      <c r="I562" s="26" t="s">
        <v>5816</v>
      </c>
      <c r="J562" s="28" t="s">
        <v>5867</v>
      </c>
      <c r="K562" s="26">
        <v>5.035972171E9</v>
      </c>
      <c r="L562" s="28" t="s">
        <v>5870</v>
      </c>
      <c r="M562" s="28" t="s">
        <v>5871</v>
      </c>
      <c r="N562" s="28" t="s">
        <v>5744</v>
      </c>
      <c r="O562" s="41" t="s">
        <v>738</v>
      </c>
      <c r="P562" s="26" t="s">
        <v>599</v>
      </c>
      <c r="Q562" s="28" t="s">
        <v>5872</v>
      </c>
      <c r="R562" s="28" t="s">
        <v>5873</v>
      </c>
      <c r="S562" s="28" t="s">
        <v>156</v>
      </c>
      <c r="T562" s="28" t="s">
        <v>5874</v>
      </c>
      <c r="U562" s="28" t="s">
        <v>5875</v>
      </c>
      <c r="V562" s="28" t="s">
        <v>158</v>
      </c>
      <c r="W562" s="26" t="s">
        <v>141</v>
      </c>
      <c r="X562" s="26" t="s">
        <v>141</v>
      </c>
      <c r="Y562" s="28">
        <v>1965.0</v>
      </c>
      <c r="Z562" s="28">
        <v>58.0</v>
      </c>
      <c r="AA562" s="26" t="s">
        <v>127</v>
      </c>
      <c r="AB562" s="30">
        <v>5900.0</v>
      </c>
      <c r="AC562" s="31">
        <v>5900.0</v>
      </c>
      <c r="AD562" s="31" t="s">
        <v>127</v>
      </c>
      <c r="AE562" s="31" t="s">
        <v>127</v>
      </c>
      <c r="AF562" s="31">
        <v>6000.0</v>
      </c>
      <c r="AG562" s="30">
        <v>6000.0</v>
      </c>
      <c r="AH562" s="30" t="s">
        <v>141</v>
      </c>
      <c r="AI562" s="31" t="s">
        <v>127</v>
      </c>
      <c r="AJ562" s="30">
        <v>13000.0</v>
      </c>
      <c r="AK562" s="30">
        <v>3450.0</v>
      </c>
      <c r="AL562" s="31" t="s">
        <v>141</v>
      </c>
      <c r="AM562" s="26" t="s">
        <v>140</v>
      </c>
      <c r="AN562" s="28" t="s">
        <v>5876</v>
      </c>
      <c r="AO562" s="26" t="s">
        <v>141</v>
      </c>
      <c r="AP562" s="31">
        <v>8135.0</v>
      </c>
      <c r="AQ562" s="26">
        <v>2018.0</v>
      </c>
      <c r="AR562" s="26" t="s">
        <v>127</v>
      </c>
      <c r="AS562" s="26" t="s">
        <v>127</v>
      </c>
      <c r="AT562" s="26" t="s">
        <v>161</v>
      </c>
      <c r="AU562" s="32" t="s">
        <v>263</v>
      </c>
      <c r="AV562" s="26" t="s">
        <v>5877</v>
      </c>
      <c r="AW562" s="28"/>
      <c r="AX562" s="28"/>
      <c r="AY562" s="28"/>
    </row>
    <row r="563" ht="15.75" customHeight="1">
      <c r="A563" s="26" t="s">
        <v>5878</v>
      </c>
      <c r="B563" s="26" t="s">
        <v>5879</v>
      </c>
      <c r="C563" s="26" t="s">
        <v>5880</v>
      </c>
      <c r="D563" s="26"/>
      <c r="E563" s="26"/>
      <c r="F563" s="26" t="s">
        <v>127</v>
      </c>
      <c r="G563" s="28"/>
      <c r="H563" s="26" t="s">
        <v>5881</v>
      </c>
      <c r="I563" s="26" t="s">
        <v>5882</v>
      </c>
      <c r="J563" s="26" t="s">
        <v>5879</v>
      </c>
      <c r="K563" s="37" t="s">
        <v>5883</v>
      </c>
      <c r="L563" s="26" t="s">
        <v>5884</v>
      </c>
      <c r="M563" s="26" t="s">
        <v>5885</v>
      </c>
      <c r="N563" s="26" t="s">
        <v>5744</v>
      </c>
      <c r="O563" s="26" t="s">
        <v>738</v>
      </c>
      <c r="P563" s="26" t="s">
        <v>599</v>
      </c>
      <c r="Q563" s="26" t="s">
        <v>5886</v>
      </c>
      <c r="R563" s="26" t="s">
        <v>5887</v>
      </c>
      <c r="S563" s="26" t="s">
        <v>156</v>
      </c>
      <c r="T563" s="29"/>
      <c r="U563" s="29" t="s">
        <v>5888</v>
      </c>
      <c r="V563" s="26" t="s">
        <v>158</v>
      </c>
      <c r="W563" s="26" t="s">
        <v>141</v>
      </c>
      <c r="X563" s="26" t="s">
        <v>141</v>
      </c>
      <c r="Y563" s="26">
        <v>2000.0</v>
      </c>
      <c r="Z563" s="28">
        <v>23.0</v>
      </c>
      <c r="AA563" s="26" t="s">
        <v>127</v>
      </c>
      <c r="AB563" s="30">
        <v>550.0</v>
      </c>
      <c r="AC563" s="31" t="s">
        <v>127</v>
      </c>
      <c r="AD563" s="31">
        <v>550.0</v>
      </c>
      <c r="AE563" s="40" t="s">
        <v>127</v>
      </c>
      <c r="AF563" s="31" t="s">
        <v>127</v>
      </c>
      <c r="AG563" s="31" t="s">
        <v>127</v>
      </c>
      <c r="AH563" s="31" t="s">
        <v>127</v>
      </c>
      <c r="AI563" s="40" t="s">
        <v>127</v>
      </c>
      <c r="AJ563" s="31" t="s">
        <v>127</v>
      </c>
      <c r="AK563" s="31" t="s">
        <v>127</v>
      </c>
      <c r="AL563" s="31" t="s">
        <v>127</v>
      </c>
      <c r="AM563" s="26" t="s">
        <v>140</v>
      </c>
      <c r="AN563" s="26" t="s">
        <v>141</v>
      </c>
      <c r="AO563" s="26" t="s">
        <v>141</v>
      </c>
      <c r="AP563" s="31">
        <v>306.0</v>
      </c>
      <c r="AQ563" s="26" t="s">
        <v>141</v>
      </c>
      <c r="AR563" s="26" t="s">
        <v>141</v>
      </c>
      <c r="AS563" s="26" t="s">
        <v>127</v>
      </c>
      <c r="AT563" s="26" t="s">
        <v>142</v>
      </c>
      <c r="AU563" s="26" t="s">
        <v>31</v>
      </c>
      <c r="AV563" s="31" t="s">
        <v>3209</v>
      </c>
      <c r="AW563" s="28"/>
      <c r="AX563" s="28"/>
      <c r="AY563" s="28"/>
    </row>
    <row r="564" ht="15.75" customHeight="1">
      <c r="A564" s="26" t="s">
        <v>5889</v>
      </c>
      <c r="B564" s="26" t="s">
        <v>5762</v>
      </c>
      <c r="C564" s="26" t="s">
        <v>5758</v>
      </c>
      <c r="D564" s="28"/>
      <c r="E564" s="28"/>
      <c r="F564" s="26" t="s">
        <v>173</v>
      </c>
      <c r="G564" s="26" t="s">
        <v>5759</v>
      </c>
      <c r="H564" s="26" t="s">
        <v>5760</v>
      </c>
      <c r="I564" s="26" t="s">
        <v>5761</v>
      </c>
      <c r="J564" s="26" t="s">
        <v>5762</v>
      </c>
      <c r="K564" s="26" t="s">
        <v>5763</v>
      </c>
      <c r="L564" s="26" t="s">
        <v>5890</v>
      </c>
      <c r="M564" s="26" t="s">
        <v>5891</v>
      </c>
      <c r="N564" s="52" t="s">
        <v>5744</v>
      </c>
      <c r="O564" s="41" t="s">
        <v>738</v>
      </c>
      <c r="P564" s="26" t="s">
        <v>599</v>
      </c>
      <c r="Q564" s="26" t="s">
        <v>5892</v>
      </c>
      <c r="R564" s="26" t="s">
        <v>5893</v>
      </c>
      <c r="S564" s="28" t="s">
        <v>156</v>
      </c>
      <c r="T564" s="26" t="s">
        <v>5768</v>
      </c>
      <c r="U564" s="35" t="s">
        <v>5769</v>
      </c>
      <c r="V564" s="26" t="s">
        <v>158</v>
      </c>
      <c r="W564" s="26" t="s">
        <v>141</v>
      </c>
      <c r="X564" s="26" t="s">
        <v>141</v>
      </c>
      <c r="Y564" s="26">
        <v>1997.0</v>
      </c>
      <c r="Z564" s="28">
        <v>26.0</v>
      </c>
      <c r="AA564" s="26">
        <v>2025.0</v>
      </c>
      <c r="AB564" s="30">
        <v>2700.0</v>
      </c>
      <c r="AC564" s="31">
        <v>2700.0</v>
      </c>
      <c r="AD564" s="31" t="s">
        <v>127</v>
      </c>
      <c r="AE564" s="31" t="s">
        <v>127</v>
      </c>
      <c r="AF564" s="31">
        <v>2639.0</v>
      </c>
      <c r="AG564" s="31">
        <v>2639.0</v>
      </c>
      <c r="AH564" s="31" t="s">
        <v>127</v>
      </c>
      <c r="AI564" s="31" t="s">
        <v>127</v>
      </c>
      <c r="AJ564" s="31">
        <v>4300.0</v>
      </c>
      <c r="AK564" s="31">
        <v>2100.0</v>
      </c>
      <c r="AL564" s="31" t="s">
        <v>127</v>
      </c>
      <c r="AM564" s="26" t="s">
        <v>140</v>
      </c>
      <c r="AN564" s="26" t="s">
        <v>5894</v>
      </c>
      <c r="AO564" s="26" t="s">
        <v>141</v>
      </c>
      <c r="AP564" s="31">
        <v>3864.0</v>
      </c>
      <c r="AQ564" s="26" t="s">
        <v>127</v>
      </c>
      <c r="AR564" s="26" t="s">
        <v>127</v>
      </c>
      <c r="AS564" s="26" t="s">
        <v>127</v>
      </c>
      <c r="AT564" s="26" t="s">
        <v>161</v>
      </c>
      <c r="AU564" s="26" t="s">
        <v>263</v>
      </c>
      <c r="AV564" s="26" t="s">
        <v>1305</v>
      </c>
      <c r="AW564" s="28"/>
      <c r="AX564" s="28"/>
      <c r="AY564" s="28"/>
    </row>
    <row r="565" ht="15.75" customHeight="1">
      <c r="A565" s="26" t="s">
        <v>5895</v>
      </c>
      <c r="B565" s="26" t="s">
        <v>5896</v>
      </c>
      <c r="C565" s="26" t="s">
        <v>5897</v>
      </c>
      <c r="D565" s="26"/>
      <c r="E565" s="26"/>
      <c r="F565" s="26" t="s">
        <v>127</v>
      </c>
      <c r="G565" s="28"/>
      <c r="H565" s="26" t="s">
        <v>5898</v>
      </c>
      <c r="I565" s="26" t="s">
        <v>5899</v>
      </c>
      <c r="J565" s="26" t="s">
        <v>5896</v>
      </c>
      <c r="K565" s="37" t="s">
        <v>5900</v>
      </c>
      <c r="L565" s="26" t="s">
        <v>5901</v>
      </c>
      <c r="M565" s="26" t="s">
        <v>5902</v>
      </c>
      <c r="N565" s="26" t="s">
        <v>5744</v>
      </c>
      <c r="O565" s="26" t="s">
        <v>738</v>
      </c>
      <c r="P565" s="26" t="s">
        <v>599</v>
      </c>
      <c r="Q565" s="26" t="s">
        <v>5903</v>
      </c>
      <c r="R565" s="26" t="s">
        <v>5904</v>
      </c>
      <c r="S565" s="26" t="s">
        <v>156</v>
      </c>
      <c r="T565" s="29"/>
      <c r="U565" s="29" t="s">
        <v>5905</v>
      </c>
      <c r="V565" s="26" t="s">
        <v>158</v>
      </c>
      <c r="W565" s="26" t="s">
        <v>141</v>
      </c>
      <c r="X565" s="26" t="s">
        <v>141</v>
      </c>
      <c r="Y565" s="26">
        <v>2017.0</v>
      </c>
      <c r="Z565" s="28">
        <v>6.0</v>
      </c>
      <c r="AA565" s="26" t="s">
        <v>127</v>
      </c>
      <c r="AB565" s="30">
        <v>830.0</v>
      </c>
      <c r="AC565" s="31" t="s">
        <v>127</v>
      </c>
      <c r="AD565" s="31">
        <v>830.0</v>
      </c>
      <c r="AE565" s="40" t="s">
        <v>127</v>
      </c>
      <c r="AF565" s="31" t="s">
        <v>127</v>
      </c>
      <c r="AG565" s="31" t="s">
        <v>127</v>
      </c>
      <c r="AH565" s="31" t="s">
        <v>127</v>
      </c>
      <c r="AI565" s="40" t="s">
        <v>127</v>
      </c>
      <c r="AJ565" s="31" t="s">
        <v>127</v>
      </c>
      <c r="AK565" s="31" t="s">
        <v>127</v>
      </c>
      <c r="AL565" s="31" t="s">
        <v>127</v>
      </c>
      <c r="AM565" s="26" t="s">
        <v>140</v>
      </c>
      <c r="AN565" s="26" t="s">
        <v>141</v>
      </c>
      <c r="AO565" s="26" t="s">
        <v>141</v>
      </c>
      <c r="AP565" s="31">
        <v>235.0</v>
      </c>
      <c r="AQ565" s="26" t="s">
        <v>141</v>
      </c>
      <c r="AR565" s="26" t="s">
        <v>141</v>
      </c>
      <c r="AS565" s="26" t="s">
        <v>127</v>
      </c>
      <c r="AT565" s="26" t="s">
        <v>142</v>
      </c>
      <c r="AU565" s="26" t="s">
        <v>31</v>
      </c>
      <c r="AV565" s="31" t="s">
        <v>3209</v>
      </c>
      <c r="AW565" s="28"/>
      <c r="AX565" s="28"/>
      <c r="AY565" s="28"/>
    </row>
    <row r="566" ht="15.75" customHeight="1">
      <c r="A566" s="26" t="s">
        <v>5906</v>
      </c>
      <c r="B566" s="26" t="s">
        <v>5907</v>
      </c>
      <c r="C566" s="28" t="s">
        <v>5908</v>
      </c>
      <c r="D566" s="28" t="s">
        <v>5909</v>
      </c>
      <c r="E566" s="28" t="s">
        <v>5910</v>
      </c>
      <c r="F566" s="26" t="s">
        <v>173</v>
      </c>
      <c r="G566" s="28" t="s">
        <v>5911</v>
      </c>
      <c r="H566" s="26" t="s">
        <v>5912</v>
      </c>
      <c r="I566" s="26" t="s">
        <v>5913</v>
      </c>
      <c r="J566" s="28" t="s">
        <v>5907</v>
      </c>
      <c r="K566" s="26" t="s">
        <v>5914</v>
      </c>
      <c r="L566" s="28" t="s">
        <v>5915</v>
      </c>
      <c r="M566" s="28" t="s">
        <v>5916</v>
      </c>
      <c r="N566" s="28" t="s">
        <v>5917</v>
      </c>
      <c r="O566" s="41" t="s">
        <v>738</v>
      </c>
      <c r="P566" s="26" t="s">
        <v>599</v>
      </c>
      <c r="Q566" s="28" t="s">
        <v>5918</v>
      </c>
      <c r="R566" s="28" t="s">
        <v>5919</v>
      </c>
      <c r="S566" s="28" t="s">
        <v>156</v>
      </c>
      <c r="T566" s="28" t="s">
        <v>5920</v>
      </c>
      <c r="U566" s="28" t="s">
        <v>5921</v>
      </c>
      <c r="V566" s="26" t="s">
        <v>261</v>
      </c>
      <c r="W566" s="26" t="s">
        <v>141</v>
      </c>
      <c r="X566" s="26" t="s">
        <v>141</v>
      </c>
      <c r="Y566" s="28">
        <v>1999.0</v>
      </c>
      <c r="Z566" s="28">
        <v>24.0</v>
      </c>
      <c r="AA566" s="26">
        <v>2020.0</v>
      </c>
      <c r="AB566" s="30">
        <v>1350.0</v>
      </c>
      <c r="AC566" s="31">
        <v>1350.0</v>
      </c>
      <c r="AD566" s="31" t="s">
        <v>127</v>
      </c>
      <c r="AE566" s="31" t="s">
        <v>127</v>
      </c>
      <c r="AF566" s="31">
        <v>870.0</v>
      </c>
      <c r="AG566" s="31">
        <v>870.0</v>
      </c>
      <c r="AH566" s="30" t="s">
        <v>141</v>
      </c>
      <c r="AI566" s="31" t="s">
        <v>127</v>
      </c>
      <c r="AJ566" s="31" t="s">
        <v>141</v>
      </c>
      <c r="AK566" s="31" t="s">
        <v>141</v>
      </c>
      <c r="AL566" s="31" t="s">
        <v>141</v>
      </c>
      <c r="AM566" s="26" t="s">
        <v>140</v>
      </c>
      <c r="AN566" s="28" t="s">
        <v>5922</v>
      </c>
      <c r="AO566" s="26" t="s">
        <v>141</v>
      </c>
      <c r="AP566" s="31">
        <v>202.0</v>
      </c>
      <c r="AQ566" s="26" t="s">
        <v>127</v>
      </c>
      <c r="AR566" s="26" t="s">
        <v>127</v>
      </c>
      <c r="AS566" s="26" t="s">
        <v>127</v>
      </c>
      <c r="AT566" s="26" t="s">
        <v>161</v>
      </c>
      <c r="AU566" s="32" t="s">
        <v>263</v>
      </c>
      <c r="AV566" s="26" t="s">
        <v>1048</v>
      </c>
      <c r="AW566" s="28"/>
      <c r="AX566" s="28"/>
      <c r="AY566" s="28"/>
    </row>
    <row r="567" ht="15.75" customHeight="1">
      <c r="A567" s="26" t="s">
        <v>5923</v>
      </c>
      <c r="B567" s="26" t="s">
        <v>5924</v>
      </c>
      <c r="C567" s="26" t="s">
        <v>5925</v>
      </c>
      <c r="D567" s="28" t="s">
        <v>5926</v>
      </c>
      <c r="E567" s="28" t="s">
        <v>5927</v>
      </c>
      <c r="F567" s="26" t="s">
        <v>127</v>
      </c>
      <c r="G567" s="28"/>
      <c r="H567" s="26" t="s">
        <v>5928</v>
      </c>
      <c r="I567" s="26" t="s">
        <v>5929</v>
      </c>
      <c r="J567" s="28" t="s">
        <v>5924</v>
      </c>
      <c r="K567" s="26">
        <v>5.040195312E9</v>
      </c>
      <c r="L567" s="28" t="s">
        <v>5930</v>
      </c>
      <c r="M567" s="28" t="s">
        <v>5931</v>
      </c>
      <c r="N567" s="28" t="s">
        <v>5917</v>
      </c>
      <c r="O567" s="41" t="s">
        <v>738</v>
      </c>
      <c r="P567" s="26" t="s">
        <v>599</v>
      </c>
      <c r="Q567" s="28" t="s">
        <v>5932</v>
      </c>
      <c r="R567" s="28" t="s">
        <v>5933</v>
      </c>
      <c r="S567" s="28" t="s">
        <v>156</v>
      </c>
      <c r="T567" s="28" t="s">
        <v>5934</v>
      </c>
      <c r="U567" s="28" t="s">
        <v>5935</v>
      </c>
      <c r="V567" s="28" t="s">
        <v>158</v>
      </c>
      <c r="W567" s="26" t="s">
        <v>141</v>
      </c>
      <c r="X567" s="26" t="s">
        <v>141</v>
      </c>
      <c r="Y567" s="28">
        <v>1935.0</v>
      </c>
      <c r="Z567" s="28">
        <v>88.0</v>
      </c>
      <c r="AA567" s="26" t="s">
        <v>127</v>
      </c>
      <c r="AB567" s="31">
        <v>6650.0</v>
      </c>
      <c r="AC567" s="31" t="s">
        <v>468</v>
      </c>
      <c r="AD567" s="31" t="s">
        <v>468</v>
      </c>
      <c r="AE567" s="31" t="s">
        <v>127</v>
      </c>
      <c r="AF567" s="31">
        <v>5500.0</v>
      </c>
      <c r="AG567" s="30">
        <v>5500.0</v>
      </c>
      <c r="AH567" s="30" t="s">
        <v>127</v>
      </c>
      <c r="AI567" s="31" t="s">
        <v>127</v>
      </c>
      <c r="AJ567" s="31" t="s">
        <v>141</v>
      </c>
      <c r="AK567" s="31" t="s">
        <v>141</v>
      </c>
      <c r="AL567" s="31" t="s">
        <v>141</v>
      </c>
      <c r="AM567" s="26" t="s">
        <v>159</v>
      </c>
      <c r="AN567" s="28" t="s">
        <v>5936</v>
      </c>
      <c r="AO567" s="26" t="s">
        <v>141</v>
      </c>
      <c r="AP567" s="31">
        <v>6606.0</v>
      </c>
      <c r="AQ567" s="26" t="s">
        <v>327</v>
      </c>
      <c r="AR567" s="26" t="s">
        <v>127</v>
      </c>
      <c r="AS567" s="26" t="s">
        <v>127</v>
      </c>
      <c r="AT567" s="26" t="s">
        <v>161</v>
      </c>
      <c r="AU567" s="32" t="s">
        <v>263</v>
      </c>
      <c r="AV567" s="26" t="s">
        <v>5937</v>
      </c>
      <c r="AW567" s="28"/>
      <c r="AX567" s="28"/>
      <c r="AY567" s="28"/>
    </row>
    <row r="568" ht="15.75" customHeight="1">
      <c r="A568" s="26" t="s">
        <v>5938</v>
      </c>
      <c r="B568" s="26" t="s">
        <v>5939</v>
      </c>
      <c r="C568" s="26" t="s">
        <v>5940</v>
      </c>
      <c r="D568" s="28"/>
      <c r="E568" s="28"/>
      <c r="F568" s="26" t="s">
        <v>173</v>
      </c>
      <c r="G568" s="26" t="s">
        <v>5941</v>
      </c>
      <c r="H568" s="26" t="s">
        <v>5942</v>
      </c>
      <c r="I568" s="26" t="s">
        <v>5943</v>
      </c>
      <c r="J568" s="28" t="s">
        <v>5939</v>
      </c>
      <c r="K568" s="26" t="s">
        <v>5944</v>
      </c>
      <c r="L568" s="26" t="s">
        <v>5945</v>
      </c>
      <c r="M568" s="28" t="s">
        <v>5931</v>
      </c>
      <c r="N568" s="28" t="s">
        <v>5917</v>
      </c>
      <c r="O568" s="41" t="s">
        <v>738</v>
      </c>
      <c r="P568" s="26" t="s">
        <v>599</v>
      </c>
      <c r="Q568" s="26" t="s">
        <v>5946</v>
      </c>
      <c r="R568" s="28" t="s">
        <v>5947</v>
      </c>
      <c r="S568" s="28" t="s">
        <v>156</v>
      </c>
      <c r="T568" s="26" t="s">
        <v>5948</v>
      </c>
      <c r="U568" s="28" t="s">
        <v>5949</v>
      </c>
      <c r="V568" s="28" t="s">
        <v>158</v>
      </c>
      <c r="W568" s="26" t="s">
        <v>141</v>
      </c>
      <c r="X568" s="26" t="s">
        <v>141</v>
      </c>
      <c r="Y568" s="26">
        <v>2010.0</v>
      </c>
      <c r="Z568" s="28">
        <v>13.0</v>
      </c>
      <c r="AA568" s="26" t="s">
        <v>127</v>
      </c>
      <c r="AB568" s="31">
        <v>3000.0</v>
      </c>
      <c r="AC568" s="31" t="s">
        <v>141</v>
      </c>
      <c r="AD568" s="31" t="s">
        <v>468</v>
      </c>
      <c r="AE568" s="31" t="s">
        <v>127</v>
      </c>
      <c r="AF568" s="31">
        <v>1000.0</v>
      </c>
      <c r="AG568" s="31">
        <v>1000.0</v>
      </c>
      <c r="AH568" s="30" t="s">
        <v>127</v>
      </c>
      <c r="AI568" s="31" t="s">
        <v>127</v>
      </c>
      <c r="AJ568" s="31" t="s">
        <v>141</v>
      </c>
      <c r="AK568" s="31" t="s">
        <v>141</v>
      </c>
      <c r="AL568" s="31" t="s">
        <v>141</v>
      </c>
      <c r="AM568" s="26" t="s">
        <v>140</v>
      </c>
      <c r="AN568" s="28" t="s">
        <v>5950</v>
      </c>
      <c r="AO568" s="26" t="s">
        <v>141</v>
      </c>
      <c r="AP568" s="31">
        <v>6357.0</v>
      </c>
      <c r="AQ568" s="26" t="s">
        <v>127</v>
      </c>
      <c r="AR568" s="26" t="s">
        <v>127</v>
      </c>
      <c r="AS568" s="26" t="s">
        <v>127</v>
      </c>
      <c r="AT568" s="26" t="s">
        <v>161</v>
      </c>
      <c r="AU568" s="32" t="s">
        <v>162</v>
      </c>
      <c r="AV568" s="26" t="s">
        <v>5951</v>
      </c>
      <c r="AW568" s="28"/>
      <c r="AX568" s="28"/>
      <c r="AY568" s="28"/>
    </row>
    <row r="569" ht="15.75" customHeight="1">
      <c r="A569" s="26" t="s">
        <v>5952</v>
      </c>
      <c r="B569" s="26" t="s">
        <v>5953</v>
      </c>
      <c r="C569" s="26" t="s">
        <v>5954</v>
      </c>
      <c r="D569" s="28"/>
      <c r="E569" s="43"/>
      <c r="F569" s="26" t="s">
        <v>127</v>
      </c>
      <c r="G569" s="28"/>
      <c r="H569" s="26" t="s">
        <v>5928</v>
      </c>
      <c r="I569" s="26" t="s">
        <v>5929</v>
      </c>
      <c r="J569" s="28" t="s">
        <v>5953</v>
      </c>
      <c r="K569" s="26">
        <v>5.000703557E9</v>
      </c>
      <c r="L569" s="28" t="s">
        <v>5955</v>
      </c>
      <c r="M569" s="28" t="s">
        <v>2003</v>
      </c>
      <c r="N569" s="28" t="s">
        <v>5917</v>
      </c>
      <c r="O569" s="41" t="s">
        <v>738</v>
      </c>
      <c r="P569" s="26" t="s">
        <v>599</v>
      </c>
      <c r="Q569" s="28" t="s">
        <v>5956</v>
      </c>
      <c r="R569" s="28" t="s">
        <v>5957</v>
      </c>
      <c r="S569" s="28" t="s">
        <v>156</v>
      </c>
      <c r="T569" s="26" t="s">
        <v>5958</v>
      </c>
      <c r="U569" s="26" t="s">
        <v>5959</v>
      </c>
      <c r="V569" s="28" t="s">
        <v>158</v>
      </c>
      <c r="W569" s="26" t="s">
        <v>141</v>
      </c>
      <c r="X569" s="26" t="s">
        <v>141</v>
      </c>
      <c r="Y569" s="28">
        <v>1969.0</v>
      </c>
      <c r="Z569" s="28">
        <v>54.0</v>
      </c>
      <c r="AA569" s="26" t="s">
        <v>127</v>
      </c>
      <c r="AB569" s="30">
        <v>5400.0</v>
      </c>
      <c r="AC569" s="31">
        <v>5400.0</v>
      </c>
      <c r="AD569" s="31" t="s">
        <v>127</v>
      </c>
      <c r="AE569" s="31" t="s">
        <v>127</v>
      </c>
      <c r="AF569" s="31">
        <v>6230.0</v>
      </c>
      <c r="AG569" s="31">
        <v>5930.0</v>
      </c>
      <c r="AH569" s="31">
        <v>300.0</v>
      </c>
      <c r="AI569" s="31" t="s">
        <v>127</v>
      </c>
      <c r="AJ569" s="31">
        <v>7660.0</v>
      </c>
      <c r="AK569" s="31">
        <v>1200.0</v>
      </c>
      <c r="AL569" s="31" t="s">
        <v>141</v>
      </c>
      <c r="AM569" s="26" t="s">
        <v>140</v>
      </c>
      <c r="AN569" s="28" t="s">
        <v>5960</v>
      </c>
      <c r="AO569" s="26" t="s">
        <v>141</v>
      </c>
      <c r="AP569" s="31">
        <v>10346.0</v>
      </c>
      <c r="AQ569" s="26" t="s">
        <v>327</v>
      </c>
      <c r="AR569" s="26" t="s">
        <v>127</v>
      </c>
      <c r="AS569" s="26" t="s">
        <v>127</v>
      </c>
      <c r="AT569" s="26" t="s">
        <v>161</v>
      </c>
      <c r="AU569" s="32" t="s">
        <v>263</v>
      </c>
      <c r="AV569" s="26" t="s">
        <v>5961</v>
      </c>
      <c r="AW569" s="28"/>
      <c r="AX569" s="28"/>
      <c r="AY569" s="28"/>
    </row>
    <row r="570" ht="15.75" customHeight="1">
      <c r="A570" s="26" t="s">
        <v>5962</v>
      </c>
      <c r="B570" s="26" t="s">
        <v>5963</v>
      </c>
      <c r="C570" s="26" t="s">
        <v>5954</v>
      </c>
      <c r="D570" s="28"/>
      <c r="E570" s="43"/>
      <c r="F570" s="26" t="s">
        <v>127</v>
      </c>
      <c r="G570" s="28"/>
      <c r="H570" s="26" t="s">
        <v>5928</v>
      </c>
      <c r="I570" s="26" t="s">
        <v>5929</v>
      </c>
      <c r="J570" s="28" t="s">
        <v>5953</v>
      </c>
      <c r="K570" s="26">
        <v>5.000703557E9</v>
      </c>
      <c r="L570" s="28" t="s">
        <v>5955</v>
      </c>
      <c r="M570" s="28" t="s">
        <v>2003</v>
      </c>
      <c r="N570" s="28" t="s">
        <v>5917</v>
      </c>
      <c r="O570" s="41" t="s">
        <v>738</v>
      </c>
      <c r="P570" s="26" t="s">
        <v>599</v>
      </c>
      <c r="Q570" s="28" t="s">
        <v>5956</v>
      </c>
      <c r="R570" s="28" t="s">
        <v>5957</v>
      </c>
      <c r="S570" s="28" t="s">
        <v>156</v>
      </c>
      <c r="T570" s="26" t="s">
        <v>5958</v>
      </c>
      <c r="U570" s="28" t="s">
        <v>5964</v>
      </c>
      <c r="V570" s="26" t="s">
        <v>189</v>
      </c>
      <c r="W570" s="34">
        <v>44378.0</v>
      </c>
      <c r="X570" s="26" t="s">
        <v>141</v>
      </c>
      <c r="Y570" s="26" t="s">
        <v>141</v>
      </c>
      <c r="Z570" s="28" t="s">
        <v>141</v>
      </c>
      <c r="AA570" s="26" t="s">
        <v>127</v>
      </c>
      <c r="AB570" s="30">
        <v>1250.0</v>
      </c>
      <c r="AC570" s="31">
        <v>1250.0</v>
      </c>
      <c r="AD570" s="31" t="s">
        <v>127</v>
      </c>
      <c r="AE570" s="31" t="s">
        <v>127</v>
      </c>
      <c r="AF570" s="31" t="s">
        <v>127</v>
      </c>
      <c r="AG570" s="31" t="s">
        <v>127</v>
      </c>
      <c r="AH570" s="30" t="s">
        <v>127</v>
      </c>
      <c r="AI570" s="31" t="s">
        <v>127</v>
      </c>
      <c r="AJ570" s="31" t="s">
        <v>141</v>
      </c>
      <c r="AK570" s="31" t="s">
        <v>141</v>
      </c>
      <c r="AL570" s="31" t="s">
        <v>141</v>
      </c>
      <c r="AM570" s="26" t="s">
        <v>127</v>
      </c>
      <c r="AN570" s="26" t="s">
        <v>127</v>
      </c>
      <c r="AO570" s="26" t="s">
        <v>127</v>
      </c>
      <c r="AP570" s="31" t="s">
        <v>141</v>
      </c>
      <c r="AQ570" s="26" t="s">
        <v>127</v>
      </c>
      <c r="AR570" s="26" t="s">
        <v>127</v>
      </c>
      <c r="AS570" s="26" t="s">
        <v>127</v>
      </c>
      <c r="AT570" s="26" t="s">
        <v>824</v>
      </c>
      <c r="AU570" s="26" t="s">
        <v>27</v>
      </c>
      <c r="AV570" s="26" t="s">
        <v>1040</v>
      </c>
      <c r="AW570" s="28"/>
      <c r="AX570" s="28"/>
      <c r="AY570" s="28"/>
    </row>
    <row r="571" ht="15.75" customHeight="1">
      <c r="A571" s="26" t="s">
        <v>5965</v>
      </c>
      <c r="B571" s="26" t="s">
        <v>5966</v>
      </c>
      <c r="C571" s="26" t="s">
        <v>5954</v>
      </c>
      <c r="D571" s="28"/>
      <c r="E571" s="43"/>
      <c r="F571" s="26" t="s">
        <v>127</v>
      </c>
      <c r="G571" s="28"/>
      <c r="H571" s="26" t="s">
        <v>5928</v>
      </c>
      <c r="I571" s="26" t="s">
        <v>5929</v>
      </c>
      <c r="J571" s="28" t="s">
        <v>5953</v>
      </c>
      <c r="K571" s="26">
        <v>5.000703557E9</v>
      </c>
      <c r="L571" s="28" t="s">
        <v>5955</v>
      </c>
      <c r="M571" s="28" t="s">
        <v>2003</v>
      </c>
      <c r="N571" s="28" t="s">
        <v>5917</v>
      </c>
      <c r="O571" s="41" t="s">
        <v>738</v>
      </c>
      <c r="P571" s="26" t="s">
        <v>599</v>
      </c>
      <c r="Q571" s="28" t="s">
        <v>5956</v>
      </c>
      <c r="R571" s="28" t="s">
        <v>5957</v>
      </c>
      <c r="S571" s="28" t="s">
        <v>156</v>
      </c>
      <c r="T571" s="26" t="s">
        <v>5958</v>
      </c>
      <c r="U571" s="28" t="s">
        <v>5964</v>
      </c>
      <c r="V571" s="26" t="s">
        <v>139</v>
      </c>
      <c r="W571" s="34">
        <v>44378.0</v>
      </c>
      <c r="X571" s="26" t="s">
        <v>141</v>
      </c>
      <c r="Y571" s="26" t="s">
        <v>141</v>
      </c>
      <c r="Z571" s="28" t="s">
        <v>141</v>
      </c>
      <c r="AA571" s="26" t="s">
        <v>127</v>
      </c>
      <c r="AB571" s="30" t="s">
        <v>127</v>
      </c>
      <c r="AC571" s="31" t="s">
        <v>127</v>
      </c>
      <c r="AD571" s="31" t="s">
        <v>127</v>
      </c>
      <c r="AE571" s="31" t="s">
        <v>127</v>
      </c>
      <c r="AF571" s="31">
        <v>1520.0</v>
      </c>
      <c r="AG571" s="31">
        <v>1520.0</v>
      </c>
      <c r="AH571" s="30" t="s">
        <v>127</v>
      </c>
      <c r="AI571" s="31" t="s">
        <v>127</v>
      </c>
      <c r="AJ571" s="31" t="s">
        <v>141</v>
      </c>
      <c r="AK571" s="31" t="s">
        <v>141</v>
      </c>
      <c r="AL571" s="31" t="s">
        <v>141</v>
      </c>
      <c r="AM571" s="26" t="s">
        <v>127</v>
      </c>
      <c r="AN571" s="26" t="s">
        <v>127</v>
      </c>
      <c r="AO571" s="26" t="s">
        <v>127</v>
      </c>
      <c r="AP571" s="31" t="s">
        <v>141</v>
      </c>
      <c r="AQ571" s="26" t="s">
        <v>127</v>
      </c>
      <c r="AR571" s="26" t="s">
        <v>127</v>
      </c>
      <c r="AS571" s="26" t="s">
        <v>127</v>
      </c>
      <c r="AT571" s="26" t="s">
        <v>974</v>
      </c>
      <c r="AU571" s="26" t="s">
        <v>25</v>
      </c>
      <c r="AV571" s="26" t="s">
        <v>141</v>
      </c>
      <c r="AW571" s="28"/>
      <c r="AX571" s="28"/>
      <c r="AY571" s="28"/>
    </row>
    <row r="572" ht="15.75" customHeight="1">
      <c r="A572" s="26" t="s">
        <v>5967</v>
      </c>
      <c r="B572" s="26" t="s">
        <v>5966</v>
      </c>
      <c r="C572" s="26" t="s">
        <v>5954</v>
      </c>
      <c r="D572" s="28"/>
      <c r="E572" s="43"/>
      <c r="F572" s="26" t="s">
        <v>127</v>
      </c>
      <c r="G572" s="28"/>
      <c r="H572" s="26" t="s">
        <v>5928</v>
      </c>
      <c r="I572" s="26" t="s">
        <v>5929</v>
      </c>
      <c r="J572" s="28" t="s">
        <v>5953</v>
      </c>
      <c r="K572" s="26">
        <v>5.000703557E9</v>
      </c>
      <c r="L572" s="28" t="s">
        <v>5955</v>
      </c>
      <c r="M572" s="28" t="s">
        <v>2003</v>
      </c>
      <c r="N572" s="28" t="s">
        <v>5917</v>
      </c>
      <c r="O572" s="41" t="s">
        <v>738</v>
      </c>
      <c r="P572" s="26" t="s">
        <v>599</v>
      </c>
      <c r="Q572" s="28" t="s">
        <v>5956</v>
      </c>
      <c r="R572" s="28" t="s">
        <v>5957</v>
      </c>
      <c r="S572" s="28" t="s">
        <v>156</v>
      </c>
      <c r="T572" s="26" t="s">
        <v>5958</v>
      </c>
      <c r="U572" s="28" t="s">
        <v>5964</v>
      </c>
      <c r="V572" s="26" t="s">
        <v>189</v>
      </c>
      <c r="W572" s="34">
        <v>44378.0</v>
      </c>
      <c r="X572" s="26" t="s">
        <v>141</v>
      </c>
      <c r="Y572" s="26" t="s">
        <v>141</v>
      </c>
      <c r="Z572" s="28" t="s">
        <v>141</v>
      </c>
      <c r="AA572" s="26" t="s">
        <v>127</v>
      </c>
      <c r="AB572" s="30" t="s">
        <v>127</v>
      </c>
      <c r="AC572" s="31" t="s">
        <v>127</v>
      </c>
      <c r="AD572" s="31" t="s">
        <v>127</v>
      </c>
      <c r="AE572" s="31" t="s">
        <v>127</v>
      </c>
      <c r="AF572" s="31">
        <v>1520.0</v>
      </c>
      <c r="AG572" s="31">
        <v>1520.0</v>
      </c>
      <c r="AH572" s="30" t="s">
        <v>127</v>
      </c>
      <c r="AI572" s="31" t="s">
        <v>127</v>
      </c>
      <c r="AJ572" s="31" t="s">
        <v>141</v>
      </c>
      <c r="AK572" s="31" t="s">
        <v>141</v>
      </c>
      <c r="AL572" s="31" t="s">
        <v>141</v>
      </c>
      <c r="AM572" s="26" t="s">
        <v>127</v>
      </c>
      <c r="AN572" s="26" t="s">
        <v>127</v>
      </c>
      <c r="AO572" s="26" t="s">
        <v>127</v>
      </c>
      <c r="AP572" s="31" t="s">
        <v>141</v>
      </c>
      <c r="AQ572" s="26" t="s">
        <v>127</v>
      </c>
      <c r="AR572" s="26" t="s">
        <v>127</v>
      </c>
      <c r="AS572" s="26" t="s">
        <v>127</v>
      </c>
      <c r="AT572" s="26" t="s">
        <v>974</v>
      </c>
      <c r="AU572" s="26" t="s">
        <v>25</v>
      </c>
      <c r="AV572" s="26" t="s">
        <v>141</v>
      </c>
      <c r="AW572" s="28"/>
      <c r="AX572" s="28"/>
      <c r="AY572" s="28"/>
    </row>
    <row r="573" ht="15.75" customHeight="1">
      <c r="A573" s="26" t="s">
        <v>5968</v>
      </c>
      <c r="B573" s="26" t="s">
        <v>5969</v>
      </c>
      <c r="C573" s="28" t="s">
        <v>5970</v>
      </c>
      <c r="D573" s="28"/>
      <c r="E573" s="28"/>
      <c r="F573" s="26" t="s">
        <v>173</v>
      </c>
      <c r="G573" s="28" t="s">
        <v>5971</v>
      </c>
      <c r="H573" s="26" t="s">
        <v>5928</v>
      </c>
      <c r="I573" s="26" t="s">
        <v>5929</v>
      </c>
      <c r="J573" s="28" t="s">
        <v>5969</v>
      </c>
      <c r="K573" s="26" t="s">
        <v>5972</v>
      </c>
      <c r="L573" s="28" t="s">
        <v>5973</v>
      </c>
      <c r="M573" s="28" t="s">
        <v>2003</v>
      </c>
      <c r="N573" s="28" t="s">
        <v>5917</v>
      </c>
      <c r="O573" s="41" t="s">
        <v>738</v>
      </c>
      <c r="P573" s="26" t="s">
        <v>599</v>
      </c>
      <c r="Q573" s="28" t="s">
        <v>5974</v>
      </c>
      <c r="R573" s="28" t="s">
        <v>5975</v>
      </c>
      <c r="S573" s="28" t="s">
        <v>156</v>
      </c>
      <c r="T573" s="28" t="s">
        <v>5976</v>
      </c>
      <c r="U573" s="28" t="s">
        <v>5977</v>
      </c>
      <c r="V573" s="26" t="s">
        <v>261</v>
      </c>
      <c r="W573" s="26" t="s">
        <v>141</v>
      </c>
      <c r="X573" s="26" t="s">
        <v>141</v>
      </c>
      <c r="Y573" s="28">
        <v>2003.0</v>
      </c>
      <c r="Z573" s="28">
        <v>20.0</v>
      </c>
      <c r="AA573" s="26">
        <v>2017.0</v>
      </c>
      <c r="AB573" s="30">
        <v>1000.0</v>
      </c>
      <c r="AC573" s="30">
        <v>1000.0</v>
      </c>
      <c r="AD573" s="31" t="s">
        <v>127</v>
      </c>
      <c r="AE573" s="31" t="s">
        <v>127</v>
      </c>
      <c r="AF573" s="31">
        <v>500.0</v>
      </c>
      <c r="AG573" s="30">
        <v>500.0</v>
      </c>
      <c r="AH573" s="30" t="s">
        <v>141</v>
      </c>
      <c r="AI573" s="31" t="s">
        <v>127</v>
      </c>
      <c r="AJ573" s="30">
        <v>800.0</v>
      </c>
      <c r="AK573" s="31" t="s">
        <v>141</v>
      </c>
      <c r="AL573" s="31" t="s">
        <v>141</v>
      </c>
      <c r="AM573" s="26" t="s">
        <v>159</v>
      </c>
      <c r="AN573" s="28" t="s">
        <v>5978</v>
      </c>
      <c r="AO573" s="26" t="s">
        <v>141</v>
      </c>
      <c r="AP573" s="31">
        <v>2506.0</v>
      </c>
      <c r="AQ573" s="26" t="s">
        <v>327</v>
      </c>
      <c r="AR573" s="26" t="s">
        <v>127</v>
      </c>
      <c r="AS573" s="26" t="s">
        <v>127</v>
      </c>
      <c r="AT573" s="26" t="s">
        <v>161</v>
      </c>
      <c r="AU573" s="32" t="s">
        <v>263</v>
      </c>
      <c r="AV573" s="26" t="s">
        <v>5979</v>
      </c>
      <c r="AW573" s="28"/>
      <c r="AX573" s="28"/>
      <c r="AY573" s="28"/>
    </row>
    <row r="574" ht="15.75" customHeight="1">
      <c r="A574" s="26" t="s">
        <v>5980</v>
      </c>
      <c r="B574" s="26" t="s">
        <v>5981</v>
      </c>
      <c r="C574" s="28" t="s">
        <v>5982</v>
      </c>
      <c r="D574" s="28" t="s">
        <v>5981</v>
      </c>
      <c r="E574" s="28" t="s">
        <v>5983</v>
      </c>
      <c r="F574" s="26" t="s">
        <v>127</v>
      </c>
      <c r="G574" s="28"/>
      <c r="H574" s="26" t="s">
        <v>5984</v>
      </c>
      <c r="I574" s="26" t="s">
        <v>5985</v>
      </c>
      <c r="J574" s="28" t="s">
        <v>5981</v>
      </c>
      <c r="K574" s="26" t="s">
        <v>5986</v>
      </c>
      <c r="L574" s="28" t="s">
        <v>5987</v>
      </c>
      <c r="M574" s="28" t="s">
        <v>5988</v>
      </c>
      <c r="N574" s="28" t="s">
        <v>5917</v>
      </c>
      <c r="O574" s="41" t="s">
        <v>738</v>
      </c>
      <c r="P574" s="26" t="s">
        <v>599</v>
      </c>
      <c r="Q574" s="28" t="s">
        <v>5989</v>
      </c>
      <c r="R574" s="28" t="s">
        <v>5990</v>
      </c>
      <c r="S574" s="28" t="s">
        <v>156</v>
      </c>
      <c r="T574" s="28" t="s">
        <v>5991</v>
      </c>
      <c r="U574" s="28" t="s">
        <v>5992</v>
      </c>
      <c r="V574" s="26" t="s">
        <v>261</v>
      </c>
      <c r="W574" s="26" t="s">
        <v>141</v>
      </c>
      <c r="X574" s="26" t="s">
        <v>141</v>
      </c>
      <c r="Y574" s="28">
        <v>2001.0</v>
      </c>
      <c r="Z574" s="28">
        <v>22.0</v>
      </c>
      <c r="AA574" s="26">
        <v>2020.0</v>
      </c>
      <c r="AB574" s="30">
        <v>1800.0</v>
      </c>
      <c r="AC574" s="31">
        <v>1800.0</v>
      </c>
      <c r="AD574" s="31" t="s">
        <v>127</v>
      </c>
      <c r="AE574" s="31" t="s">
        <v>127</v>
      </c>
      <c r="AF574" s="31">
        <v>1400.0</v>
      </c>
      <c r="AG574" s="31">
        <v>1400.0</v>
      </c>
      <c r="AH574" s="30" t="s">
        <v>127</v>
      </c>
      <c r="AI574" s="31" t="s">
        <v>127</v>
      </c>
      <c r="AJ574" s="31" t="s">
        <v>141</v>
      </c>
      <c r="AK574" s="31" t="s">
        <v>141</v>
      </c>
      <c r="AL574" s="31" t="s">
        <v>141</v>
      </c>
      <c r="AM574" s="26" t="s">
        <v>140</v>
      </c>
      <c r="AN574" s="28" t="s">
        <v>5993</v>
      </c>
      <c r="AO574" s="26" t="s">
        <v>141</v>
      </c>
      <c r="AP574" s="31" t="s">
        <v>141</v>
      </c>
      <c r="AQ574" s="26" t="s">
        <v>127</v>
      </c>
      <c r="AR574" s="26" t="s">
        <v>127</v>
      </c>
      <c r="AS574" s="26" t="s">
        <v>127</v>
      </c>
      <c r="AT574" s="26" t="s">
        <v>161</v>
      </c>
      <c r="AU574" s="32" t="s">
        <v>263</v>
      </c>
      <c r="AV574" s="26" t="s">
        <v>5994</v>
      </c>
      <c r="AW574" s="28"/>
      <c r="AX574" s="28"/>
      <c r="AY574" s="28"/>
    </row>
    <row r="575" ht="15.75" customHeight="1">
      <c r="A575" s="26" t="s">
        <v>5995</v>
      </c>
      <c r="B575" s="26" t="s">
        <v>5996</v>
      </c>
      <c r="C575" s="28" t="s">
        <v>5997</v>
      </c>
      <c r="D575" s="28" t="s">
        <v>5998</v>
      </c>
      <c r="E575" s="28" t="s">
        <v>5999</v>
      </c>
      <c r="F575" s="26" t="s">
        <v>127</v>
      </c>
      <c r="G575" s="28"/>
      <c r="H575" s="26" t="s">
        <v>5928</v>
      </c>
      <c r="I575" s="26" t="s">
        <v>5929</v>
      </c>
      <c r="J575" s="28" t="s">
        <v>5996</v>
      </c>
      <c r="K575" s="26" t="s">
        <v>6000</v>
      </c>
      <c r="L575" s="28" t="s">
        <v>6001</v>
      </c>
      <c r="M575" s="28" t="s">
        <v>5988</v>
      </c>
      <c r="N575" s="28" t="s">
        <v>5917</v>
      </c>
      <c r="O575" s="41" t="s">
        <v>738</v>
      </c>
      <c r="P575" s="26" t="s">
        <v>599</v>
      </c>
      <c r="Q575" s="28" t="s">
        <v>6002</v>
      </c>
      <c r="R575" s="28" t="s">
        <v>6003</v>
      </c>
      <c r="S575" s="28" t="s">
        <v>137</v>
      </c>
      <c r="T575" s="28" t="s">
        <v>6004</v>
      </c>
      <c r="U575" s="28" t="s">
        <v>6005</v>
      </c>
      <c r="V575" s="26" t="s">
        <v>261</v>
      </c>
      <c r="W575" s="26" t="s">
        <v>141</v>
      </c>
      <c r="X575" s="26" t="s">
        <v>141</v>
      </c>
      <c r="Y575" s="28">
        <v>2009.0</v>
      </c>
      <c r="Z575" s="28">
        <v>14.0</v>
      </c>
      <c r="AA575" s="26">
        <v>2020.0</v>
      </c>
      <c r="AB575" s="30">
        <v>3000.0</v>
      </c>
      <c r="AC575" s="31">
        <v>3000.0</v>
      </c>
      <c r="AD575" s="31" t="s">
        <v>127</v>
      </c>
      <c r="AE575" s="31" t="s">
        <v>127</v>
      </c>
      <c r="AF575" s="31">
        <v>1950.08</v>
      </c>
      <c r="AG575" s="31">
        <f>2*(0.954*1260-227)</f>
        <v>1950.08</v>
      </c>
      <c r="AH575" s="30" t="s">
        <v>141</v>
      </c>
      <c r="AI575" s="31" t="s">
        <v>127</v>
      </c>
      <c r="AJ575" s="31" t="s">
        <v>141</v>
      </c>
      <c r="AK575" s="31" t="s">
        <v>141</v>
      </c>
      <c r="AL575" s="31" t="s">
        <v>141</v>
      </c>
      <c r="AM575" s="26" t="s">
        <v>140</v>
      </c>
      <c r="AN575" s="28" t="s">
        <v>6006</v>
      </c>
      <c r="AO575" s="26" t="s">
        <v>141</v>
      </c>
      <c r="AP575" s="31">
        <v>55.0</v>
      </c>
      <c r="AQ575" s="26" t="s">
        <v>141</v>
      </c>
      <c r="AR575" s="26" t="s">
        <v>141</v>
      </c>
      <c r="AS575" s="26" t="s">
        <v>127</v>
      </c>
      <c r="AT575" s="26" t="s">
        <v>161</v>
      </c>
      <c r="AU575" s="32" t="s">
        <v>263</v>
      </c>
      <c r="AV575" s="26" t="s">
        <v>1305</v>
      </c>
      <c r="AW575" s="28"/>
      <c r="AX575" s="28"/>
      <c r="AY575" s="28"/>
    </row>
    <row r="576" ht="15.75" customHeight="1">
      <c r="A576" s="26" t="s">
        <v>6007</v>
      </c>
      <c r="B576" s="26" t="s">
        <v>6008</v>
      </c>
      <c r="C576" s="28" t="s">
        <v>6009</v>
      </c>
      <c r="D576" s="28"/>
      <c r="E576" s="28"/>
      <c r="F576" s="26" t="s">
        <v>127</v>
      </c>
      <c r="G576" s="28"/>
      <c r="H576" s="26" t="s">
        <v>6010</v>
      </c>
      <c r="I576" s="26" t="s">
        <v>6011</v>
      </c>
      <c r="J576" s="28" t="s">
        <v>6008</v>
      </c>
      <c r="K576" s="26">
        <v>4.298155087E9</v>
      </c>
      <c r="L576" s="28" t="s">
        <v>6012</v>
      </c>
      <c r="M576" s="28" t="s">
        <v>6013</v>
      </c>
      <c r="N576" s="28" t="s">
        <v>5917</v>
      </c>
      <c r="O576" s="41" t="s">
        <v>738</v>
      </c>
      <c r="P576" s="26" t="s">
        <v>599</v>
      </c>
      <c r="Q576" s="28" t="s">
        <v>6014</v>
      </c>
      <c r="R576" s="28" t="s">
        <v>6015</v>
      </c>
      <c r="S576" s="28" t="s">
        <v>156</v>
      </c>
      <c r="T576" s="28" t="s">
        <v>6016</v>
      </c>
      <c r="U576" s="28" t="s">
        <v>6017</v>
      </c>
      <c r="V576" s="28" t="s">
        <v>158</v>
      </c>
      <c r="W576" s="26" t="s">
        <v>141</v>
      </c>
      <c r="X576" s="26" t="s">
        <v>141</v>
      </c>
      <c r="Y576" s="28">
        <v>2001.0</v>
      </c>
      <c r="Z576" s="28">
        <v>22.0</v>
      </c>
      <c r="AA576" s="26" t="s">
        <v>127</v>
      </c>
      <c r="AB576" s="30">
        <v>5000.0</v>
      </c>
      <c r="AC576" s="30">
        <v>5000.0</v>
      </c>
      <c r="AD576" s="31" t="s">
        <v>127</v>
      </c>
      <c r="AE576" s="31" t="s">
        <v>127</v>
      </c>
      <c r="AF576" s="31">
        <v>5000.0</v>
      </c>
      <c r="AG576" s="30">
        <v>5000.0</v>
      </c>
      <c r="AH576" s="30" t="s">
        <v>141</v>
      </c>
      <c r="AI576" s="31" t="s">
        <v>127</v>
      </c>
      <c r="AJ576" s="31" t="s">
        <v>141</v>
      </c>
      <c r="AK576" s="31" t="s">
        <v>141</v>
      </c>
      <c r="AL576" s="31" t="s">
        <v>141</v>
      </c>
      <c r="AM576" s="26" t="s">
        <v>140</v>
      </c>
      <c r="AN576" s="28" t="s">
        <v>6018</v>
      </c>
      <c r="AO576" s="26" t="s">
        <v>141</v>
      </c>
      <c r="AP576" s="31">
        <v>2416.0</v>
      </c>
      <c r="AQ576" s="26" t="s">
        <v>327</v>
      </c>
      <c r="AR576" s="26" t="s">
        <v>127</v>
      </c>
      <c r="AS576" s="26" t="s">
        <v>127</v>
      </c>
      <c r="AT576" s="26" t="s">
        <v>161</v>
      </c>
      <c r="AU576" s="32" t="s">
        <v>263</v>
      </c>
      <c r="AV576" s="26" t="s">
        <v>2450</v>
      </c>
      <c r="AW576" s="28"/>
      <c r="AX576" s="28"/>
      <c r="AY576" s="28"/>
    </row>
    <row r="577" ht="15.75" customHeight="1">
      <c r="A577" s="26" t="s">
        <v>6019</v>
      </c>
      <c r="B577" s="26" t="s">
        <v>6020</v>
      </c>
      <c r="C577" s="28" t="s">
        <v>6009</v>
      </c>
      <c r="D577" s="28"/>
      <c r="E577" s="28"/>
      <c r="F577" s="26" t="s">
        <v>127</v>
      </c>
      <c r="G577" s="28"/>
      <c r="H577" s="26" t="s">
        <v>6010</v>
      </c>
      <c r="I577" s="26" t="s">
        <v>6011</v>
      </c>
      <c r="J577" s="28" t="s">
        <v>6008</v>
      </c>
      <c r="K577" s="26">
        <v>4.298155087E9</v>
      </c>
      <c r="L577" s="28" t="s">
        <v>6012</v>
      </c>
      <c r="M577" s="28" t="s">
        <v>6013</v>
      </c>
      <c r="N577" s="28" t="s">
        <v>5917</v>
      </c>
      <c r="O577" s="41" t="s">
        <v>738</v>
      </c>
      <c r="P577" s="26" t="s">
        <v>599</v>
      </c>
      <c r="Q577" s="28" t="s">
        <v>6014</v>
      </c>
      <c r="R577" s="28" t="s">
        <v>6015</v>
      </c>
      <c r="S577" s="28" t="s">
        <v>156</v>
      </c>
      <c r="T577" s="28" t="s">
        <v>6016</v>
      </c>
      <c r="U577" s="28" t="s">
        <v>6017</v>
      </c>
      <c r="V577" s="26" t="s">
        <v>189</v>
      </c>
      <c r="W577" s="34">
        <v>44501.0</v>
      </c>
      <c r="X577" s="26" t="s">
        <v>141</v>
      </c>
      <c r="Y577" s="26" t="s">
        <v>141</v>
      </c>
      <c r="Z577" s="28" t="s">
        <v>141</v>
      </c>
      <c r="AA577" s="26" t="s">
        <v>127</v>
      </c>
      <c r="AB577" s="30">
        <v>1250.0</v>
      </c>
      <c r="AC577" s="31" t="s">
        <v>127</v>
      </c>
      <c r="AD577" s="31">
        <v>1250.0</v>
      </c>
      <c r="AE577" s="31" t="s">
        <v>127</v>
      </c>
      <c r="AF577" s="31" t="s">
        <v>127</v>
      </c>
      <c r="AG577" s="31" t="s">
        <v>127</v>
      </c>
      <c r="AH577" s="31" t="s">
        <v>127</v>
      </c>
      <c r="AI577" s="31" t="s">
        <v>127</v>
      </c>
      <c r="AJ577" s="31" t="s">
        <v>127</v>
      </c>
      <c r="AK577" s="31" t="s">
        <v>127</v>
      </c>
      <c r="AL577" s="31" t="s">
        <v>127</v>
      </c>
      <c r="AM577" s="26" t="s">
        <v>127</v>
      </c>
      <c r="AN577" s="26" t="s">
        <v>127</v>
      </c>
      <c r="AO577" s="26" t="s">
        <v>127</v>
      </c>
      <c r="AP577" s="31" t="s">
        <v>141</v>
      </c>
      <c r="AQ577" s="26" t="s">
        <v>127</v>
      </c>
      <c r="AR577" s="26" t="s">
        <v>127</v>
      </c>
      <c r="AS577" s="26" t="s">
        <v>127</v>
      </c>
      <c r="AT577" s="26" t="s">
        <v>142</v>
      </c>
      <c r="AU577" s="26" t="s">
        <v>31</v>
      </c>
      <c r="AV577" s="26" t="s">
        <v>6021</v>
      </c>
      <c r="AW577" s="28"/>
      <c r="AX577" s="28"/>
      <c r="AY577" s="28"/>
    </row>
    <row r="578" ht="15.75" customHeight="1">
      <c r="A578" s="26" t="s">
        <v>6022</v>
      </c>
      <c r="B578" s="26" t="s">
        <v>6023</v>
      </c>
      <c r="C578" s="28" t="s">
        <v>6024</v>
      </c>
      <c r="D578" s="26" t="s">
        <v>6025</v>
      </c>
      <c r="E578" s="26" t="s">
        <v>6026</v>
      </c>
      <c r="F578" s="26" t="s">
        <v>173</v>
      </c>
      <c r="G578" s="28" t="s">
        <v>6027</v>
      </c>
      <c r="H578" s="26" t="s">
        <v>5928</v>
      </c>
      <c r="I578" s="26" t="s">
        <v>5929</v>
      </c>
      <c r="J578" s="28" t="s">
        <v>6023</v>
      </c>
      <c r="K578" s="26">
        <v>5.079703919E9</v>
      </c>
      <c r="L578" s="28" t="s">
        <v>6028</v>
      </c>
      <c r="M578" s="28" t="s">
        <v>6029</v>
      </c>
      <c r="N578" s="28" t="s">
        <v>5917</v>
      </c>
      <c r="O578" s="41" t="s">
        <v>738</v>
      </c>
      <c r="P578" s="26" t="s">
        <v>599</v>
      </c>
      <c r="Q578" s="28" t="s">
        <v>6030</v>
      </c>
      <c r="R578" s="28" t="s">
        <v>6031</v>
      </c>
      <c r="S578" s="28" t="s">
        <v>156</v>
      </c>
      <c r="T578" s="26" t="s">
        <v>6032</v>
      </c>
      <c r="U578" s="26" t="s">
        <v>6033</v>
      </c>
      <c r="V578" s="28" t="s">
        <v>158</v>
      </c>
      <c r="W578" s="26" t="s">
        <v>141</v>
      </c>
      <c r="X578" s="26" t="s">
        <v>141</v>
      </c>
      <c r="Y578" s="28">
        <v>2009.0</v>
      </c>
      <c r="Z578" s="28">
        <v>14.0</v>
      </c>
      <c r="AA578" s="26" t="s">
        <v>127</v>
      </c>
      <c r="AB578" s="30">
        <v>4500.0</v>
      </c>
      <c r="AC578" s="30">
        <v>4500.0</v>
      </c>
      <c r="AD578" s="31" t="s">
        <v>127</v>
      </c>
      <c r="AE578" s="31" t="s">
        <v>127</v>
      </c>
      <c r="AF578" s="31">
        <v>3320.0</v>
      </c>
      <c r="AG578" s="31">
        <v>3320.0</v>
      </c>
      <c r="AH578" s="30" t="s">
        <v>141</v>
      </c>
      <c r="AI578" s="31" t="s">
        <v>127</v>
      </c>
      <c r="AJ578" s="31" t="s">
        <v>141</v>
      </c>
      <c r="AK578" s="31" t="s">
        <v>141</v>
      </c>
      <c r="AL578" s="31" t="s">
        <v>141</v>
      </c>
      <c r="AM578" s="26" t="s">
        <v>159</v>
      </c>
      <c r="AN578" s="28" t="s">
        <v>6034</v>
      </c>
      <c r="AO578" s="26" t="s">
        <v>141</v>
      </c>
      <c r="AP578" s="31">
        <v>5619.0</v>
      </c>
      <c r="AQ578" s="26" t="s">
        <v>141</v>
      </c>
      <c r="AR578" s="26" t="s">
        <v>141</v>
      </c>
      <c r="AS578" s="26" t="s">
        <v>127</v>
      </c>
      <c r="AT578" s="26" t="s">
        <v>161</v>
      </c>
      <c r="AU578" s="32" t="s">
        <v>263</v>
      </c>
      <c r="AV578" s="26" t="s">
        <v>2450</v>
      </c>
      <c r="AW578" s="28"/>
      <c r="AX578" s="28"/>
      <c r="AY578" s="28"/>
    </row>
    <row r="579" ht="15.75" customHeight="1">
      <c r="A579" s="26" t="s">
        <v>6035</v>
      </c>
      <c r="B579" s="26" t="s">
        <v>6036</v>
      </c>
      <c r="C579" s="28" t="s">
        <v>6024</v>
      </c>
      <c r="D579" s="26" t="s">
        <v>6025</v>
      </c>
      <c r="E579" s="26" t="s">
        <v>6026</v>
      </c>
      <c r="F579" s="26" t="s">
        <v>173</v>
      </c>
      <c r="G579" s="28" t="s">
        <v>6027</v>
      </c>
      <c r="H579" s="26" t="s">
        <v>5928</v>
      </c>
      <c r="I579" s="26" t="s">
        <v>5929</v>
      </c>
      <c r="J579" s="28" t="s">
        <v>6023</v>
      </c>
      <c r="K579" s="26">
        <v>5.079703919E9</v>
      </c>
      <c r="L579" s="28" t="s">
        <v>6028</v>
      </c>
      <c r="M579" s="28" t="s">
        <v>6029</v>
      </c>
      <c r="N579" s="28" t="s">
        <v>5917</v>
      </c>
      <c r="O579" s="41" t="s">
        <v>738</v>
      </c>
      <c r="P579" s="26" t="s">
        <v>599</v>
      </c>
      <c r="Q579" s="28" t="s">
        <v>6030</v>
      </c>
      <c r="R579" s="28" t="s">
        <v>6031</v>
      </c>
      <c r="S579" s="28" t="s">
        <v>156</v>
      </c>
      <c r="T579" s="26" t="s">
        <v>6032</v>
      </c>
      <c r="U579" s="26" t="s">
        <v>6033</v>
      </c>
      <c r="V579" s="26" t="s">
        <v>158</v>
      </c>
      <c r="W579" s="34">
        <v>44348.0</v>
      </c>
      <c r="X579" s="26" t="s">
        <v>141</v>
      </c>
      <c r="Y579" s="26">
        <v>2022.0</v>
      </c>
      <c r="Z579" s="28">
        <v>1.0</v>
      </c>
      <c r="AA579" s="26" t="s">
        <v>127</v>
      </c>
      <c r="AB579" s="30" t="s">
        <v>127</v>
      </c>
      <c r="AC579" s="31" t="s">
        <v>127</v>
      </c>
      <c r="AD579" s="31" t="s">
        <v>127</v>
      </c>
      <c r="AE579" s="31" t="s">
        <v>127</v>
      </c>
      <c r="AF579" s="31">
        <v>1150.0</v>
      </c>
      <c r="AG579" s="31">
        <v>1150.0</v>
      </c>
      <c r="AH579" s="30" t="s">
        <v>127</v>
      </c>
      <c r="AI579" s="31" t="s">
        <v>127</v>
      </c>
      <c r="AJ579" s="31" t="s">
        <v>127</v>
      </c>
      <c r="AK579" s="31" t="s">
        <v>127</v>
      </c>
      <c r="AL579" s="31" t="s">
        <v>127</v>
      </c>
      <c r="AM579" s="26" t="s">
        <v>127</v>
      </c>
      <c r="AN579" s="26" t="s">
        <v>127</v>
      </c>
      <c r="AO579" s="26" t="s">
        <v>127</v>
      </c>
      <c r="AP579" s="31" t="s">
        <v>141</v>
      </c>
      <c r="AQ579" s="26" t="s">
        <v>127</v>
      </c>
      <c r="AR579" s="26" t="s">
        <v>127</v>
      </c>
      <c r="AS579" s="26" t="s">
        <v>127</v>
      </c>
      <c r="AT579" s="26" t="s">
        <v>974</v>
      </c>
      <c r="AU579" s="26" t="s">
        <v>25</v>
      </c>
      <c r="AV579" s="26" t="s">
        <v>6037</v>
      </c>
      <c r="AW579" s="28"/>
      <c r="AX579" s="28"/>
      <c r="AY579" s="28"/>
    </row>
    <row r="580" ht="15.75" customHeight="1">
      <c r="A580" s="26" t="s">
        <v>6038</v>
      </c>
      <c r="B580" s="26" t="s">
        <v>6039</v>
      </c>
      <c r="C580" s="28" t="s">
        <v>6024</v>
      </c>
      <c r="D580" s="26" t="s">
        <v>6025</v>
      </c>
      <c r="E580" s="26" t="s">
        <v>6026</v>
      </c>
      <c r="F580" s="26" t="s">
        <v>173</v>
      </c>
      <c r="G580" s="28" t="s">
        <v>6027</v>
      </c>
      <c r="H580" s="26" t="s">
        <v>5928</v>
      </c>
      <c r="I580" s="26" t="s">
        <v>5929</v>
      </c>
      <c r="J580" s="28" t="s">
        <v>6023</v>
      </c>
      <c r="K580" s="26">
        <v>5.079703919E9</v>
      </c>
      <c r="L580" s="28" t="s">
        <v>6028</v>
      </c>
      <c r="M580" s="28" t="s">
        <v>6029</v>
      </c>
      <c r="N580" s="28" t="s">
        <v>5917</v>
      </c>
      <c r="O580" s="41" t="s">
        <v>738</v>
      </c>
      <c r="P580" s="26" t="s">
        <v>599</v>
      </c>
      <c r="Q580" s="28" t="s">
        <v>6030</v>
      </c>
      <c r="R580" s="28" t="s">
        <v>6031</v>
      </c>
      <c r="S580" s="28" t="s">
        <v>156</v>
      </c>
      <c r="T580" s="26" t="s">
        <v>6032</v>
      </c>
      <c r="U580" s="26" t="s">
        <v>6033</v>
      </c>
      <c r="V580" s="26" t="s">
        <v>261</v>
      </c>
      <c r="W580" s="26" t="s">
        <v>141</v>
      </c>
      <c r="X580" s="26" t="s">
        <v>141</v>
      </c>
      <c r="Y580" s="26" t="s">
        <v>127</v>
      </c>
      <c r="Z580" s="28" t="s">
        <v>127</v>
      </c>
      <c r="AA580" s="26">
        <v>2022.0</v>
      </c>
      <c r="AB580" s="30" t="s">
        <v>127</v>
      </c>
      <c r="AC580" s="31" t="s">
        <v>127</v>
      </c>
      <c r="AD580" s="31" t="s">
        <v>127</v>
      </c>
      <c r="AE580" s="31" t="s">
        <v>127</v>
      </c>
      <c r="AF580" s="31">
        <v>1180.0</v>
      </c>
      <c r="AG580" s="31">
        <v>1180.0</v>
      </c>
      <c r="AH580" s="30" t="s">
        <v>127</v>
      </c>
      <c r="AI580" s="31" t="s">
        <v>127</v>
      </c>
      <c r="AJ580" s="31" t="s">
        <v>141</v>
      </c>
      <c r="AK580" s="31" t="s">
        <v>141</v>
      </c>
      <c r="AL580" s="31" t="s">
        <v>141</v>
      </c>
      <c r="AM580" s="26" t="s">
        <v>159</v>
      </c>
      <c r="AN580" s="26" t="s">
        <v>6034</v>
      </c>
      <c r="AO580" s="26" t="s">
        <v>141</v>
      </c>
      <c r="AP580" s="31" t="s">
        <v>141</v>
      </c>
      <c r="AQ580" s="26" t="s">
        <v>127</v>
      </c>
      <c r="AR580" s="26" t="s">
        <v>127</v>
      </c>
      <c r="AS580" s="26" t="s">
        <v>127</v>
      </c>
      <c r="AT580" s="26" t="s">
        <v>974</v>
      </c>
      <c r="AU580" s="26" t="s">
        <v>25</v>
      </c>
      <c r="AV580" s="26" t="s">
        <v>141</v>
      </c>
      <c r="AW580" s="28"/>
      <c r="AX580" s="28"/>
      <c r="AY580" s="28"/>
    </row>
    <row r="581" ht="15.75" customHeight="1">
      <c r="A581" s="26" t="s">
        <v>6040</v>
      </c>
      <c r="B581" s="26" t="s">
        <v>6041</v>
      </c>
      <c r="C581" s="28" t="s">
        <v>6042</v>
      </c>
      <c r="D581" s="28" t="s">
        <v>6043</v>
      </c>
      <c r="E581" s="26" t="s">
        <v>6044</v>
      </c>
      <c r="F581" s="26" t="s">
        <v>173</v>
      </c>
      <c r="G581" s="28" t="s">
        <v>6045</v>
      </c>
      <c r="H581" s="26" t="s">
        <v>6046</v>
      </c>
      <c r="I581" s="26" t="s">
        <v>6047</v>
      </c>
      <c r="J581" s="28" t="s">
        <v>6041</v>
      </c>
      <c r="K581" s="26" t="s">
        <v>6048</v>
      </c>
      <c r="L581" s="28" t="s">
        <v>6049</v>
      </c>
      <c r="M581" s="28" t="s">
        <v>6050</v>
      </c>
      <c r="N581" s="28" t="s">
        <v>6051</v>
      </c>
      <c r="O581" s="41" t="s">
        <v>738</v>
      </c>
      <c r="P581" s="26" t="s">
        <v>599</v>
      </c>
      <c r="Q581" s="28" t="s">
        <v>6052</v>
      </c>
      <c r="R581" s="28" t="s">
        <v>6053</v>
      </c>
      <c r="S581" s="28" t="s">
        <v>156</v>
      </c>
      <c r="T581" s="28" t="s">
        <v>6054</v>
      </c>
      <c r="U581" s="28" t="s">
        <v>6055</v>
      </c>
      <c r="V581" s="26" t="s">
        <v>261</v>
      </c>
      <c r="W581" s="26" t="s">
        <v>141</v>
      </c>
      <c r="X581" s="26" t="s">
        <v>141</v>
      </c>
      <c r="Y581" s="28">
        <v>1969.0</v>
      </c>
      <c r="Z581" s="28">
        <v>54.0</v>
      </c>
      <c r="AA581" s="26">
        <v>2020.0</v>
      </c>
      <c r="AB581" s="30">
        <v>2000.0</v>
      </c>
      <c r="AC581" s="30">
        <v>2000.0</v>
      </c>
      <c r="AD581" s="31" t="s">
        <v>127</v>
      </c>
      <c r="AE581" s="31" t="s">
        <v>127</v>
      </c>
      <c r="AF581" s="31">
        <v>1137.272</v>
      </c>
      <c r="AG581" s="31">
        <f>(0.954*588-227)+(0.954*1080-227)</f>
        <v>1137.272</v>
      </c>
      <c r="AH581" s="30" t="s">
        <v>141</v>
      </c>
      <c r="AI581" s="31" t="s">
        <v>127</v>
      </c>
      <c r="AJ581" s="31" t="s">
        <v>141</v>
      </c>
      <c r="AK581" s="31" t="s">
        <v>141</v>
      </c>
      <c r="AL581" s="31" t="s">
        <v>141</v>
      </c>
      <c r="AM581" s="26" t="s">
        <v>140</v>
      </c>
      <c r="AN581" s="28" t="s">
        <v>6056</v>
      </c>
      <c r="AO581" s="26" t="s">
        <v>141</v>
      </c>
      <c r="AP581" s="31">
        <v>99.0</v>
      </c>
      <c r="AQ581" s="26" t="s">
        <v>141</v>
      </c>
      <c r="AR581" s="26" t="s">
        <v>141</v>
      </c>
      <c r="AS581" s="26" t="s">
        <v>127</v>
      </c>
      <c r="AT581" s="26" t="s">
        <v>161</v>
      </c>
      <c r="AU581" s="32" t="s">
        <v>263</v>
      </c>
      <c r="AV581" s="26" t="s">
        <v>6057</v>
      </c>
      <c r="AW581" s="28"/>
      <c r="AX581" s="28"/>
      <c r="AY581" s="28"/>
    </row>
    <row r="582" ht="15.75" customHeight="1">
      <c r="A582" s="26" t="s">
        <v>6058</v>
      </c>
      <c r="B582" s="26" t="s">
        <v>6059</v>
      </c>
      <c r="C582" s="26" t="s">
        <v>6060</v>
      </c>
      <c r="D582" s="26" t="s">
        <v>6061</v>
      </c>
      <c r="E582" s="26" t="s">
        <v>6062</v>
      </c>
      <c r="F582" s="26" t="s">
        <v>148</v>
      </c>
      <c r="G582" s="28" t="s">
        <v>6045</v>
      </c>
      <c r="H582" s="26" t="s">
        <v>6063</v>
      </c>
      <c r="I582" s="26" t="s">
        <v>6064</v>
      </c>
      <c r="J582" s="28" t="s">
        <v>6059</v>
      </c>
      <c r="K582" s="26" t="s">
        <v>6065</v>
      </c>
      <c r="L582" s="28" t="s">
        <v>6066</v>
      </c>
      <c r="M582" s="28" t="s">
        <v>6050</v>
      </c>
      <c r="N582" s="28" t="s">
        <v>6051</v>
      </c>
      <c r="O582" s="41" t="s">
        <v>738</v>
      </c>
      <c r="P582" s="26" t="s">
        <v>599</v>
      </c>
      <c r="Q582" s="28" t="s">
        <v>6067</v>
      </c>
      <c r="R582" s="28" t="s">
        <v>6068</v>
      </c>
      <c r="S582" s="28" t="s">
        <v>156</v>
      </c>
      <c r="T582" s="26" t="s">
        <v>6069</v>
      </c>
      <c r="U582" s="26" t="s">
        <v>6070</v>
      </c>
      <c r="V582" s="28" t="s">
        <v>158</v>
      </c>
      <c r="W582" s="26" t="s">
        <v>141</v>
      </c>
      <c r="X582" s="26" t="s">
        <v>141</v>
      </c>
      <c r="Y582" s="28">
        <v>2010.0</v>
      </c>
      <c r="Z582" s="28">
        <v>13.0</v>
      </c>
      <c r="AA582" s="26" t="s">
        <v>127</v>
      </c>
      <c r="AB582" s="30">
        <v>2000.0</v>
      </c>
      <c r="AC582" s="31">
        <v>2000.0</v>
      </c>
      <c r="AD582" s="31" t="s">
        <v>127</v>
      </c>
      <c r="AE582" s="31" t="s">
        <v>127</v>
      </c>
      <c r="AF582" s="31">
        <v>1200.0</v>
      </c>
      <c r="AG582" s="31">
        <v>1200.0</v>
      </c>
      <c r="AH582" s="30" t="s">
        <v>127</v>
      </c>
      <c r="AI582" s="31" t="s">
        <v>127</v>
      </c>
      <c r="AJ582" s="31" t="s">
        <v>141</v>
      </c>
      <c r="AK582" s="31" t="s">
        <v>141</v>
      </c>
      <c r="AL582" s="31" t="s">
        <v>141</v>
      </c>
      <c r="AM582" s="26" t="s">
        <v>140</v>
      </c>
      <c r="AN582" s="28" t="s">
        <v>6071</v>
      </c>
      <c r="AO582" s="26" t="s">
        <v>141</v>
      </c>
      <c r="AP582" s="31">
        <v>1484.0</v>
      </c>
      <c r="AQ582" s="26" t="s">
        <v>141</v>
      </c>
      <c r="AR582" s="26" t="s">
        <v>141</v>
      </c>
      <c r="AS582" s="26" t="s">
        <v>127</v>
      </c>
      <c r="AT582" s="26" t="s">
        <v>161</v>
      </c>
      <c r="AU582" s="32" t="s">
        <v>263</v>
      </c>
      <c r="AV582" s="26" t="s">
        <v>862</v>
      </c>
      <c r="AW582" s="28"/>
      <c r="AX582" s="28"/>
      <c r="AY582" s="28"/>
    </row>
    <row r="583" ht="15.75" customHeight="1">
      <c r="A583" s="26" t="s">
        <v>6072</v>
      </c>
      <c r="B583" s="26" t="s">
        <v>6073</v>
      </c>
      <c r="C583" s="26" t="s">
        <v>6074</v>
      </c>
      <c r="D583" s="28"/>
      <c r="E583" s="28"/>
      <c r="F583" s="26" t="s">
        <v>127</v>
      </c>
      <c r="G583" s="28"/>
      <c r="H583" s="26" t="s">
        <v>6075</v>
      </c>
      <c r="I583" s="26" t="s">
        <v>6076</v>
      </c>
      <c r="J583" s="26" t="s">
        <v>6073</v>
      </c>
      <c r="K583" s="26" t="s">
        <v>6077</v>
      </c>
      <c r="L583" s="26" t="s">
        <v>6078</v>
      </c>
      <c r="M583" s="26" t="s">
        <v>6079</v>
      </c>
      <c r="N583" s="26" t="s">
        <v>6051</v>
      </c>
      <c r="O583" s="41" t="s">
        <v>738</v>
      </c>
      <c r="P583" s="26" t="s">
        <v>599</v>
      </c>
      <c r="Q583" s="26" t="s">
        <v>6080</v>
      </c>
      <c r="R583" s="26" t="s">
        <v>6081</v>
      </c>
      <c r="S583" s="28" t="s">
        <v>156</v>
      </c>
      <c r="T583" s="26" t="s">
        <v>6082</v>
      </c>
      <c r="U583" s="26" t="s">
        <v>6083</v>
      </c>
      <c r="V583" s="26" t="s">
        <v>158</v>
      </c>
      <c r="W583" s="26" t="s">
        <v>141</v>
      </c>
      <c r="X583" s="26" t="s">
        <v>141</v>
      </c>
      <c r="Y583" s="26">
        <v>2011.0</v>
      </c>
      <c r="Z583" s="28">
        <v>12.0</v>
      </c>
      <c r="AA583" s="26" t="s">
        <v>127</v>
      </c>
      <c r="AB583" s="30">
        <v>1110.0</v>
      </c>
      <c r="AC583" s="31" t="s">
        <v>127</v>
      </c>
      <c r="AD583" s="31">
        <v>1110.0</v>
      </c>
      <c r="AE583" s="31" t="s">
        <v>127</v>
      </c>
      <c r="AF583" s="31" t="s">
        <v>127</v>
      </c>
      <c r="AG583" s="31" t="s">
        <v>127</v>
      </c>
      <c r="AH583" s="31" t="s">
        <v>127</v>
      </c>
      <c r="AI583" s="31" t="s">
        <v>127</v>
      </c>
      <c r="AJ583" s="31" t="s">
        <v>127</v>
      </c>
      <c r="AK583" s="31" t="s">
        <v>127</v>
      </c>
      <c r="AL583" s="31" t="s">
        <v>127</v>
      </c>
      <c r="AM583" s="26" t="s">
        <v>140</v>
      </c>
      <c r="AN583" s="26" t="s">
        <v>141</v>
      </c>
      <c r="AO583" s="26" t="s">
        <v>246</v>
      </c>
      <c r="AP583" s="31">
        <v>58.0</v>
      </c>
      <c r="AQ583" s="26" t="s">
        <v>141</v>
      </c>
      <c r="AR583" s="26" t="s">
        <v>141</v>
      </c>
      <c r="AS583" s="26" t="s">
        <v>127</v>
      </c>
      <c r="AT583" s="32" t="s">
        <v>142</v>
      </c>
      <c r="AU583" s="32" t="s">
        <v>31</v>
      </c>
      <c r="AV583" s="31" t="s">
        <v>6084</v>
      </c>
      <c r="AW583" s="28"/>
      <c r="AX583" s="28"/>
      <c r="AY583" s="28"/>
    </row>
    <row r="584" ht="15.75" customHeight="1">
      <c r="A584" s="26" t="s">
        <v>6085</v>
      </c>
      <c r="B584" s="26" t="s">
        <v>6086</v>
      </c>
      <c r="C584" s="28" t="s">
        <v>6087</v>
      </c>
      <c r="D584" s="28"/>
      <c r="E584" s="28"/>
      <c r="F584" s="26" t="s">
        <v>127</v>
      </c>
      <c r="G584" s="28"/>
      <c r="H584" s="26" t="s">
        <v>6088</v>
      </c>
      <c r="I584" s="26" t="s">
        <v>6089</v>
      </c>
      <c r="J584" s="28" t="s">
        <v>6086</v>
      </c>
      <c r="K584" s="26" t="s">
        <v>6090</v>
      </c>
      <c r="L584" s="28" t="s">
        <v>6091</v>
      </c>
      <c r="M584" s="28" t="s">
        <v>6092</v>
      </c>
      <c r="N584" s="28" t="s">
        <v>6051</v>
      </c>
      <c r="O584" s="41" t="s">
        <v>738</v>
      </c>
      <c r="P584" s="26" t="s">
        <v>599</v>
      </c>
      <c r="Q584" s="28" t="s">
        <v>6093</v>
      </c>
      <c r="R584" s="26" t="s">
        <v>6094</v>
      </c>
      <c r="S584" s="28" t="s">
        <v>156</v>
      </c>
      <c r="T584" s="28" t="s">
        <v>6095</v>
      </c>
      <c r="U584" s="28" t="s">
        <v>6096</v>
      </c>
      <c r="V584" s="28" t="s">
        <v>158</v>
      </c>
      <c r="W584" s="26" t="s">
        <v>141</v>
      </c>
      <c r="X584" s="26" t="s">
        <v>141</v>
      </c>
      <c r="Y584" s="28">
        <v>2011.0</v>
      </c>
      <c r="Z584" s="28">
        <v>12.0</v>
      </c>
      <c r="AA584" s="26">
        <v>2023.0</v>
      </c>
      <c r="AB584" s="30">
        <v>1500.0</v>
      </c>
      <c r="AC584" s="31" t="s">
        <v>127</v>
      </c>
      <c r="AD584" s="31">
        <v>1500.0</v>
      </c>
      <c r="AE584" s="31" t="s">
        <v>127</v>
      </c>
      <c r="AF584" s="31" t="s">
        <v>127</v>
      </c>
      <c r="AG584" s="31" t="s">
        <v>127</v>
      </c>
      <c r="AH584" s="30" t="s">
        <v>127</v>
      </c>
      <c r="AI584" s="31" t="s">
        <v>127</v>
      </c>
      <c r="AJ584" s="31" t="s">
        <v>127</v>
      </c>
      <c r="AK584" s="31" t="s">
        <v>127</v>
      </c>
      <c r="AL584" s="31" t="s">
        <v>141</v>
      </c>
      <c r="AM584" s="26" t="s">
        <v>140</v>
      </c>
      <c r="AN584" s="28" t="s">
        <v>6097</v>
      </c>
      <c r="AO584" s="26" t="s">
        <v>141</v>
      </c>
      <c r="AP584" s="31">
        <v>105.0</v>
      </c>
      <c r="AQ584" s="26" t="s">
        <v>141</v>
      </c>
      <c r="AR584" s="26" t="s">
        <v>141</v>
      </c>
      <c r="AS584" s="26" t="s">
        <v>127</v>
      </c>
      <c r="AT584" s="28" t="s">
        <v>142</v>
      </c>
      <c r="AU584" s="32" t="s">
        <v>31</v>
      </c>
      <c r="AV584" s="26" t="s">
        <v>1415</v>
      </c>
      <c r="AW584" s="28"/>
      <c r="AX584" s="28"/>
      <c r="AY584" s="28"/>
    </row>
    <row r="585" ht="15.75" customHeight="1">
      <c r="A585" s="26" t="s">
        <v>6098</v>
      </c>
      <c r="B585" s="26" t="s">
        <v>6099</v>
      </c>
      <c r="C585" s="28" t="s">
        <v>6087</v>
      </c>
      <c r="D585" s="28"/>
      <c r="E585" s="28"/>
      <c r="F585" s="26" t="s">
        <v>127</v>
      </c>
      <c r="G585" s="28"/>
      <c r="H585" s="26" t="s">
        <v>6088</v>
      </c>
      <c r="I585" s="26" t="s">
        <v>6089</v>
      </c>
      <c r="J585" s="28" t="s">
        <v>6086</v>
      </c>
      <c r="K585" s="26" t="s">
        <v>6090</v>
      </c>
      <c r="L585" s="28" t="s">
        <v>6091</v>
      </c>
      <c r="M585" s="28" t="s">
        <v>6092</v>
      </c>
      <c r="N585" s="28" t="s">
        <v>6051</v>
      </c>
      <c r="O585" s="41" t="s">
        <v>738</v>
      </c>
      <c r="P585" s="26" t="s">
        <v>599</v>
      </c>
      <c r="Q585" s="28" t="s">
        <v>6093</v>
      </c>
      <c r="R585" s="26" t="s">
        <v>6094</v>
      </c>
      <c r="S585" s="28" t="s">
        <v>156</v>
      </c>
      <c r="T585" s="28" t="s">
        <v>6095</v>
      </c>
      <c r="U585" s="28" t="s">
        <v>6096</v>
      </c>
      <c r="V585" s="26" t="s">
        <v>189</v>
      </c>
      <c r="W585" s="48">
        <v>44501.0</v>
      </c>
      <c r="X585" s="26" t="s">
        <v>141</v>
      </c>
      <c r="Y585" s="28">
        <v>2023.0</v>
      </c>
      <c r="Z585" s="28">
        <v>0.0</v>
      </c>
      <c r="AA585" s="26" t="s">
        <v>127</v>
      </c>
      <c r="AB585" s="30">
        <v>900.0</v>
      </c>
      <c r="AC585" s="31" t="s">
        <v>127</v>
      </c>
      <c r="AD585" s="31">
        <v>900.0</v>
      </c>
      <c r="AE585" s="31" t="s">
        <v>127</v>
      </c>
      <c r="AF585" s="31" t="s">
        <v>127</v>
      </c>
      <c r="AG585" s="31" t="s">
        <v>127</v>
      </c>
      <c r="AH585" s="30" t="s">
        <v>127</v>
      </c>
      <c r="AI585" s="31" t="s">
        <v>127</v>
      </c>
      <c r="AJ585" s="31" t="s">
        <v>127</v>
      </c>
      <c r="AK585" s="31" t="s">
        <v>127</v>
      </c>
      <c r="AL585" s="31" t="s">
        <v>141</v>
      </c>
      <c r="AM585" s="26" t="s">
        <v>127</v>
      </c>
      <c r="AN585" s="28" t="s">
        <v>127</v>
      </c>
      <c r="AO585" s="26" t="s">
        <v>127</v>
      </c>
      <c r="AP585" s="31" t="s">
        <v>141</v>
      </c>
      <c r="AQ585" s="26" t="s">
        <v>127</v>
      </c>
      <c r="AR585" s="26" t="s">
        <v>127</v>
      </c>
      <c r="AS585" s="26" t="s">
        <v>127</v>
      </c>
      <c r="AT585" s="28" t="s">
        <v>142</v>
      </c>
      <c r="AU585" s="32" t="s">
        <v>31</v>
      </c>
      <c r="AV585" s="26" t="s">
        <v>1187</v>
      </c>
      <c r="AW585" s="28"/>
      <c r="AX585" s="28"/>
      <c r="AY585" s="28"/>
    </row>
    <row r="586" ht="15.75" customHeight="1">
      <c r="A586" s="26" t="s">
        <v>6100</v>
      </c>
      <c r="B586" s="26" t="s">
        <v>6101</v>
      </c>
      <c r="C586" s="28" t="s">
        <v>6102</v>
      </c>
      <c r="D586" s="28"/>
      <c r="E586" s="28"/>
      <c r="F586" s="26" t="s">
        <v>173</v>
      </c>
      <c r="G586" s="28" t="s">
        <v>6103</v>
      </c>
      <c r="H586" s="26" t="s">
        <v>6104</v>
      </c>
      <c r="I586" s="26" t="s">
        <v>6105</v>
      </c>
      <c r="J586" s="26" t="s">
        <v>6101</v>
      </c>
      <c r="K586" s="26" t="s">
        <v>6106</v>
      </c>
      <c r="L586" s="28" t="s">
        <v>6107</v>
      </c>
      <c r="M586" s="28" t="s">
        <v>6108</v>
      </c>
      <c r="N586" s="28" t="s">
        <v>6051</v>
      </c>
      <c r="O586" s="41" t="s">
        <v>738</v>
      </c>
      <c r="P586" s="26" t="s">
        <v>599</v>
      </c>
      <c r="Q586" s="28" t="s">
        <v>6109</v>
      </c>
      <c r="R586" s="28" t="s">
        <v>6110</v>
      </c>
      <c r="S586" s="28" t="s">
        <v>156</v>
      </c>
      <c r="T586" s="28" t="s">
        <v>6111</v>
      </c>
      <c r="U586" s="28" t="s">
        <v>6112</v>
      </c>
      <c r="V586" s="26" t="s">
        <v>158</v>
      </c>
      <c r="W586" s="26" t="s">
        <v>141</v>
      </c>
      <c r="X586" s="26" t="s">
        <v>141</v>
      </c>
      <c r="Y586" s="28">
        <v>2011.0</v>
      </c>
      <c r="Z586" s="28">
        <v>12.0</v>
      </c>
      <c r="AA586" s="26" t="s">
        <v>127</v>
      </c>
      <c r="AB586" s="30">
        <v>1000.0</v>
      </c>
      <c r="AC586" s="31">
        <v>1000.0</v>
      </c>
      <c r="AD586" s="31" t="s">
        <v>127</v>
      </c>
      <c r="AE586" s="31" t="s">
        <v>127</v>
      </c>
      <c r="AF586" s="31">
        <v>803.3199999999999</v>
      </c>
      <c r="AG586" s="31">
        <f>(0.954*1080-227)</f>
        <v>803.32</v>
      </c>
      <c r="AH586" s="30" t="s">
        <v>127</v>
      </c>
      <c r="AI586" s="31" t="s">
        <v>127</v>
      </c>
      <c r="AJ586" s="31" t="s">
        <v>141</v>
      </c>
      <c r="AK586" s="31" t="s">
        <v>141</v>
      </c>
      <c r="AL586" s="31" t="s">
        <v>141</v>
      </c>
      <c r="AM586" s="26" t="s">
        <v>140</v>
      </c>
      <c r="AN586" s="28" t="s">
        <v>6113</v>
      </c>
      <c r="AO586" s="26" t="s">
        <v>141</v>
      </c>
      <c r="AP586" s="31">
        <v>945.0</v>
      </c>
      <c r="AQ586" s="26">
        <v>2020.0</v>
      </c>
      <c r="AR586" s="26">
        <v>2020.0</v>
      </c>
      <c r="AS586" s="26" t="s">
        <v>127</v>
      </c>
      <c r="AT586" s="26" t="s">
        <v>161</v>
      </c>
      <c r="AU586" s="32" t="s">
        <v>263</v>
      </c>
      <c r="AV586" s="26" t="s">
        <v>862</v>
      </c>
      <c r="AW586" s="28"/>
      <c r="AX586" s="28"/>
      <c r="AY586" s="28"/>
    </row>
    <row r="587" ht="15.75" customHeight="1">
      <c r="A587" s="26" t="s">
        <v>6114</v>
      </c>
      <c r="B587" s="26" t="s">
        <v>6115</v>
      </c>
      <c r="C587" s="28" t="s">
        <v>6116</v>
      </c>
      <c r="D587" s="28" t="s">
        <v>6117</v>
      </c>
      <c r="E587" s="28" t="s">
        <v>6118</v>
      </c>
      <c r="F587" s="26" t="s">
        <v>127</v>
      </c>
      <c r="G587" s="28"/>
      <c r="H587" s="26" t="s">
        <v>6119</v>
      </c>
      <c r="I587" s="26" t="s">
        <v>6120</v>
      </c>
      <c r="J587" s="28" t="s">
        <v>6115</v>
      </c>
      <c r="K587" s="26" t="s">
        <v>6121</v>
      </c>
      <c r="L587" s="28" t="s">
        <v>6122</v>
      </c>
      <c r="M587" s="28" t="s">
        <v>6123</v>
      </c>
      <c r="N587" s="28" t="s">
        <v>6051</v>
      </c>
      <c r="O587" s="41" t="s">
        <v>738</v>
      </c>
      <c r="P587" s="26" t="s">
        <v>599</v>
      </c>
      <c r="Q587" s="28" t="s">
        <v>6124</v>
      </c>
      <c r="R587" s="28" t="s">
        <v>6125</v>
      </c>
      <c r="S587" s="28" t="s">
        <v>156</v>
      </c>
      <c r="T587" s="28" t="s">
        <v>6126</v>
      </c>
      <c r="U587" s="28" t="s">
        <v>6127</v>
      </c>
      <c r="V587" s="28" t="s">
        <v>158</v>
      </c>
      <c r="W587" s="26" t="s">
        <v>141</v>
      </c>
      <c r="X587" s="26" t="s">
        <v>141</v>
      </c>
      <c r="Y587" s="28">
        <v>2015.0</v>
      </c>
      <c r="Z587" s="28">
        <v>8.0</v>
      </c>
      <c r="AA587" s="26" t="s">
        <v>127</v>
      </c>
      <c r="AB587" s="30">
        <v>850.0</v>
      </c>
      <c r="AC587" s="31">
        <v>850.0</v>
      </c>
      <c r="AD587" s="31" t="s">
        <v>127</v>
      </c>
      <c r="AE587" s="31" t="s">
        <v>127</v>
      </c>
      <c r="AF587" s="31">
        <v>1000.0</v>
      </c>
      <c r="AG587" s="31">
        <v>1000.0</v>
      </c>
      <c r="AH587" s="30" t="s">
        <v>141</v>
      </c>
      <c r="AI587" s="31" t="s">
        <v>127</v>
      </c>
      <c r="AJ587" s="30">
        <v>2100.0</v>
      </c>
      <c r="AK587" s="31" t="s">
        <v>141</v>
      </c>
      <c r="AL587" s="31" t="s">
        <v>141</v>
      </c>
      <c r="AM587" s="26" t="s">
        <v>140</v>
      </c>
      <c r="AN587" s="28" t="s">
        <v>6128</v>
      </c>
      <c r="AO587" s="26" t="s">
        <v>141</v>
      </c>
      <c r="AP587" s="31">
        <v>1189.0</v>
      </c>
      <c r="AQ587" s="26" t="s">
        <v>141</v>
      </c>
      <c r="AR587" s="26" t="s">
        <v>141</v>
      </c>
      <c r="AS587" s="26" t="s">
        <v>127</v>
      </c>
      <c r="AT587" s="26" t="s">
        <v>161</v>
      </c>
      <c r="AU587" s="32" t="s">
        <v>263</v>
      </c>
      <c r="AV587" s="26" t="s">
        <v>6129</v>
      </c>
      <c r="AW587" s="28"/>
      <c r="AX587" s="28"/>
      <c r="AY587" s="28"/>
    </row>
    <row r="588" ht="15.75" customHeight="1">
      <c r="A588" s="26" t="s">
        <v>6130</v>
      </c>
      <c r="B588" s="26" t="s">
        <v>6131</v>
      </c>
      <c r="C588" s="28" t="s">
        <v>6132</v>
      </c>
      <c r="D588" s="28"/>
      <c r="E588" s="28"/>
      <c r="F588" s="26" t="s">
        <v>173</v>
      </c>
      <c r="G588" s="28" t="s">
        <v>6133</v>
      </c>
      <c r="H588" s="26" t="s">
        <v>6134</v>
      </c>
      <c r="I588" s="26" t="s">
        <v>6135</v>
      </c>
      <c r="J588" s="28" t="s">
        <v>6131</v>
      </c>
      <c r="K588" s="26">
        <v>5.000557347E9</v>
      </c>
      <c r="L588" s="28" t="s">
        <v>6136</v>
      </c>
      <c r="M588" s="28" t="s">
        <v>6123</v>
      </c>
      <c r="N588" s="28" t="s">
        <v>6051</v>
      </c>
      <c r="O588" s="41" t="s">
        <v>738</v>
      </c>
      <c r="P588" s="26" t="s">
        <v>599</v>
      </c>
      <c r="Q588" s="28" t="s">
        <v>6137</v>
      </c>
      <c r="R588" s="28" t="s">
        <v>6138</v>
      </c>
      <c r="S588" s="28" t="s">
        <v>156</v>
      </c>
      <c r="T588" s="28" t="s">
        <v>6139</v>
      </c>
      <c r="U588" s="28" t="s">
        <v>6140</v>
      </c>
      <c r="V588" s="28" t="s">
        <v>158</v>
      </c>
      <c r="W588" s="26" t="s">
        <v>141</v>
      </c>
      <c r="X588" s="26" t="s">
        <v>141</v>
      </c>
      <c r="Y588" s="28">
        <v>1958.0</v>
      </c>
      <c r="Z588" s="28">
        <v>65.0</v>
      </c>
      <c r="AA588" s="26" t="s">
        <v>127</v>
      </c>
      <c r="AB588" s="30">
        <v>1000.0</v>
      </c>
      <c r="AC588" s="31">
        <v>1000.0</v>
      </c>
      <c r="AD588" s="31" t="s">
        <v>127</v>
      </c>
      <c r="AE588" s="31" t="s">
        <v>127</v>
      </c>
      <c r="AF588" s="31">
        <v>1000.0</v>
      </c>
      <c r="AG588" s="31">
        <v>1000.0</v>
      </c>
      <c r="AH588" s="30" t="s">
        <v>127</v>
      </c>
      <c r="AI588" s="31" t="s">
        <v>127</v>
      </c>
      <c r="AJ588" s="31" t="s">
        <v>141</v>
      </c>
      <c r="AK588" s="31" t="s">
        <v>141</v>
      </c>
      <c r="AL588" s="31" t="s">
        <v>141</v>
      </c>
      <c r="AM588" s="26" t="s">
        <v>140</v>
      </c>
      <c r="AN588" s="28" t="s">
        <v>6141</v>
      </c>
      <c r="AO588" s="26" t="s">
        <v>141</v>
      </c>
      <c r="AP588" s="31">
        <v>3392.0</v>
      </c>
      <c r="AQ588" s="26" t="s">
        <v>141</v>
      </c>
      <c r="AR588" s="26" t="s">
        <v>141</v>
      </c>
      <c r="AS588" s="26" t="s">
        <v>127</v>
      </c>
      <c r="AT588" s="26" t="s">
        <v>161</v>
      </c>
      <c r="AU588" s="32" t="s">
        <v>263</v>
      </c>
      <c r="AV588" s="26" t="s">
        <v>6142</v>
      </c>
      <c r="AW588" s="28"/>
      <c r="AX588" s="28"/>
      <c r="AY588" s="28"/>
    </row>
    <row r="589" ht="15.75" customHeight="1">
      <c r="A589" s="26" t="s">
        <v>6143</v>
      </c>
      <c r="B589" s="26" t="s">
        <v>6144</v>
      </c>
      <c r="C589" s="28" t="s">
        <v>6145</v>
      </c>
      <c r="D589" s="28" t="s">
        <v>6146</v>
      </c>
      <c r="E589" s="28" t="s">
        <v>6147</v>
      </c>
      <c r="F589" s="26" t="s">
        <v>148</v>
      </c>
      <c r="G589" s="28" t="s">
        <v>6148</v>
      </c>
      <c r="H589" s="26" t="s">
        <v>6149</v>
      </c>
      <c r="I589" s="26" t="s">
        <v>6150</v>
      </c>
      <c r="J589" s="28" t="s">
        <v>6144</v>
      </c>
      <c r="K589" s="26">
        <v>5.000069959E9</v>
      </c>
      <c r="L589" s="28" t="s">
        <v>6151</v>
      </c>
      <c r="M589" s="28" t="s">
        <v>6152</v>
      </c>
      <c r="N589" s="28" t="s">
        <v>6051</v>
      </c>
      <c r="O589" s="41" t="s">
        <v>738</v>
      </c>
      <c r="P589" s="26" t="s">
        <v>599</v>
      </c>
      <c r="Q589" s="28" t="s">
        <v>6153</v>
      </c>
      <c r="R589" s="28" t="s">
        <v>6154</v>
      </c>
      <c r="S589" s="28" t="s">
        <v>156</v>
      </c>
      <c r="T589" s="28" t="s">
        <v>6155</v>
      </c>
      <c r="U589" s="28" t="s">
        <v>6156</v>
      </c>
      <c r="V589" s="28" t="s">
        <v>158</v>
      </c>
      <c r="W589" s="26" t="s">
        <v>141</v>
      </c>
      <c r="X589" s="26" t="s">
        <v>141</v>
      </c>
      <c r="Y589" s="28">
        <v>1951.0</v>
      </c>
      <c r="Z589" s="28">
        <v>72.0</v>
      </c>
      <c r="AA589" s="26" t="s">
        <v>127</v>
      </c>
      <c r="AB589" s="31">
        <v>7300.0</v>
      </c>
      <c r="AC589" s="31" t="s">
        <v>141</v>
      </c>
      <c r="AD589" s="31" t="s">
        <v>468</v>
      </c>
      <c r="AE589" s="31" t="s">
        <v>127</v>
      </c>
      <c r="AF589" s="31">
        <v>7000.0</v>
      </c>
      <c r="AG589" s="40" t="s">
        <v>468</v>
      </c>
      <c r="AH589" s="30" t="s">
        <v>127</v>
      </c>
      <c r="AI589" s="31" t="s">
        <v>127</v>
      </c>
      <c r="AJ589" s="31" t="s">
        <v>141</v>
      </c>
      <c r="AK589" s="31" t="s">
        <v>141</v>
      </c>
      <c r="AL589" s="31" t="s">
        <v>141</v>
      </c>
      <c r="AM589" s="26" t="s">
        <v>140</v>
      </c>
      <c r="AN589" s="28" t="s">
        <v>6157</v>
      </c>
      <c r="AO589" s="26" t="s">
        <v>141</v>
      </c>
      <c r="AP589" s="31">
        <v>3107.0</v>
      </c>
      <c r="AQ589" s="26" t="s">
        <v>127</v>
      </c>
      <c r="AR589" s="26" t="s">
        <v>127</v>
      </c>
      <c r="AS589" s="26" t="s">
        <v>127</v>
      </c>
      <c r="AT589" s="26" t="s">
        <v>161</v>
      </c>
      <c r="AU589" s="26" t="s">
        <v>817</v>
      </c>
      <c r="AV589" s="26" t="s">
        <v>6158</v>
      </c>
      <c r="AW589" s="28"/>
      <c r="AX589" s="28"/>
      <c r="AY589" s="28"/>
    </row>
    <row r="590" ht="15.75" customHeight="1">
      <c r="A590" s="26" t="s">
        <v>6159</v>
      </c>
      <c r="B590" s="26" t="s">
        <v>6160</v>
      </c>
      <c r="C590" s="28" t="s">
        <v>6161</v>
      </c>
      <c r="D590" s="28" t="s">
        <v>6162</v>
      </c>
      <c r="E590" s="26" t="s">
        <v>6163</v>
      </c>
      <c r="F590" s="26" t="s">
        <v>127</v>
      </c>
      <c r="G590" s="28"/>
      <c r="H590" s="26" t="s">
        <v>6164</v>
      </c>
      <c r="I590" s="26" t="s">
        <v>6165</v>
      </c>
      <c r="J590" s="26" t="s">
        <v>6160</v>
      </c>
      <c r="K590" s="26">
        <v>4.298349678E9</v>
      </c>
      <c r="L590" s="28" t="s">
        <v>6166</v>
      </c>
      <c r="M590" s="28" t="s">
        <v>6167</v>
      </c>
      <c r="N590" s="28" t="s">
        <v>6168</v>
      </c>
      <c r="O590" s="41" t="s">
        <v>738</v>
      </c>
      <c r="P590" s="26" t="s">
        <v>599</v>
      </c>
      <c r="Q590" s="28" t="s">
        <v>6169</v>
      </c>
      <c r="R590" s="28" t="s">
        <v>6170</v>
      </c>
      <c r="S590" s="28" t="s">
        <v>156</v>
      </c>
      <c r="T590" s="28" t="s">
        <v>6171</v>
      </c>
      <c r="U590" s="28" t="s">
        <v>6172</v>
      </c>
      <c r="V590" s="28" t="s">
        <v>158</v>
      </c>
      <c r="W590" s="26" t="s">
        <v>141</v>
      </c>
      <c r="X590" s="26" t="s">
        <v>141</v>
      </c>
      <c r="Y590" s="28">
        <v>2000.0</v>
      </c>
      <c r="Z590" s="28">
        <v>23.0</v>
      </c>
      <c r="AA590" s="26" t="s">
        <v>127</v>
      </c>
      <c r="AB590" s="30">
        <v>1650.0</v>
      </c>
      <c r="AC590" s="31">
        <v>1650.0</v>
      </c>
      <c r="AD590" s="31" t="s">
        <v>127</v>
      </c>
      <c r="AE590" s="31" t="s">
        <v>127</v>
      </c>
      <c r="AF590" s="31">
        <v>1650.0</v>
      </c>
      <c r="AG590" s="31">
        <v>1650.0</v>
      </c>
      <c r="AH590" s="30" t="s">
        <v>127</v>
      </c>
      <c r="AI590" s="31" t="s">
        <v>127</v>
      </c>
      <c r="AJ590" s="31" t="s">
        <v>141</v>
      </c>
      <c r="AK590" s="31" t="s">
        <v>141</v>
      </c>
      <c r="AL590" s="31" t="s">
        <v>141</v>
      </c>
      <c r="AM590" s="26" t="s">
        <v>159</v>
      </c>
      <c r="AN590" s="28" t="s">
        <v>6173</v>
      </c>
      <c r="AO590" s="26" t="s">
        <v>141</v>
      </c>
      <c r="AP590" s="31">
        <v>2552.0</v>
      </c>
      <c r="AQ590" s="26" t="s">
        <v>327</v>
      </c>
      <c r="AR590" s="26" t="s">
        <v>127</v>
      </c>
      <c r="AS590" s="26" t="s">
        <v>127</v>
      </c>
      <c r="AT590" s="26" t="s">
        <v>161</v>
      </c>
      <c r="AU590" s="32" t="s">
        <v>263</v>
      </c>
      <c r="AV590" s="26" t="s">
        <v>6174</v>
      </c>
      <c r="AW590" s="28"/>
      <c r="AX590" s="28"/>
      <c r="AY590" s="28"/>
    </row>
    <row r="591" ht="15.75" customHeight="1">
      <c r="A591" s="26" t="s">
        <v>6175</v>
      </c>
      <c r="B591" s="26" t="s">
        <v>6176</v>
      </c>
      <c r="C591" s="26" t="s">
        <v>6177</v>
      </c>
      <c r="D591" s="28"/>
      <c r="E591" s="26" t="s">
        <v>6178</v>
      </c>
      <c r="F591" s="26" t="s">
        <v>148</v>
      </c>
      <c r="G591" s="28" t="s">
        <v>6179</v>
      </c>
      <c r="H591" s="26" t="s">
        <v>6180</v>
      </c>
      <c r="I591" s="26" t="s">
        <v>6181</v>
      </c>
      <c r="J591" s="26" t="s">
        <v>6182</v>
      </c>
      <c r="K591" s="26" t="s">
        <v>6183</v>
      </c>
      <c r="L591" s="28" t="s">
        <v>6184</v>
      </c>
      <c r="M591" s="28" t="s">
        <v>6185</v>
      </c>
      <c r="N591" s="28" t="s">
        <v>6168</v>
      </c>
      <c r="O591" s="41" t="s">
        <v>738</v>
      </c>
      <c r="P591" s="26" t="s">
        <v>599</v>
      </c>
      <c r="Q591" s="28" t="s">
        <v>6186</v>
      </c>
      <c r="R591" s="28" t="s">
        <v>6187</v>
      </c>
      <c r="S591" s="28" t="s">
        <v>156</v>
      </c>
      <c r="T591" s="28" t="s">
        <v>6188</v>
      </c>
      <c r="U591" s="28" t="s">
        <v>6189</v>
      </c>
      <c r="V591" s="28" t="s">
        <v>158</v>
      </c>
      <c r="W591" s="26" t="s">
        <v>141</v>
      </c>
      <c r="X591" s="26" t="s">
        <v>141</v>
      </c>
      <c r="Y591" s="28">
        <v>2004.0</v>
      </c>
      <c r="Z591" s="28">
        <v>19.0</v>
      </c>
      <c r="AA591" s="26" t="s">
        <v>127</v>
      </c>
      <c r="AB591" s="30">
        <v>1150.0</v>
      </c>
      <c r="AC591" s="31">
        <v>1150.0</v>
      </c>
      <c r="AD591" s="31" t="s">
        <v>127</v>
      </c>
      <c r="AE591" s="31" t="s">
        <v>127</v>
      </c>
      <c r="AF591" s="31">
        <v>960.0</v>
      </c>
      <c r="AG591" s="31">
        <v>960.0</v>
      </c>
      <c r="AH591" s="30" t="s">
        <v>141</v>
      </c>
      <c r="AI591" s="31" t="s">
        <v>127</v>
      </c>
      <c r="AJ591" s="30">
        <v>3200.0</v>
      </c>
      <c r="AK591" s="31" t="s">
        <v>141</v>
      </c>
      <c r="AL591" s="31" t="s">
        <v>141</v>
      </c>
      <c r="AM591" s="26" t="s">
        <v>140</v>
      </c>
      <c r="AN591" s="28" t="s">
        <v>6190</v>
      </c>
      <c r="AO591" s="26" t="s">
        <v>141</v>
      </c>
      <c r="AP591" s="31">
        <v>1666.0</v>
      </c>
      <c r="AQ591" s="26" t="s">
        <v>141</v>
      </c>
      <c r="AR591" s="26" t="s">
        <v>141</v>
      </c>
      <c r="AS591" s="26" t="s">
        <v>127</v>
      </c>
      <c r="AT591" s="26" t="s">
        <v>161</v>
      </c>
      <c r="AU591" s="32" t="s">
        <v>263</v>
      </c>
      <c r="AV591" s="26" t="s">
        <v>6191</v>
      </c>
      <c r="AW591" s="28"/>
      <c r="AX591" s="28"/>
      <c r="AY591" s="28"/>
    </row>
    <row r="592" ht="15.75" customHeight="1">
      <c r="A592" s="26" t="s">
        <v>6192</v>
      </c>
      <c r="B592" s="26" t="s">
        <v>6193</v>
      </c>
      <c r="C592" s="28" t="s">
        <v>6194</v>
      </c>
      <c r="D592" s="28"/>
      <c r="E592" s="28"/>
      <c r="F592" s="26" t="s">
        <v>148</v>
      </c>
      <c r="G592" s="28" t="s">
        <v>6179</v>
      </c>
      <c r="H592" s="26" t="s">
        <v>6180</v>
      </c>
      <c r="I592" s="26" t="s">
        <v>6181</v>
      </c>
      <c r="J592" s="26" t="s">
        <v>6195</v>
      </c>
      <c r="K592" s="26">
        <v>4.297293647E9</v>
      </c>
      <c r="L592" s="28" t="s">
        <v>6196</v>
      </c>
      <c r="M592" s="28" t="s">
        <v>6197</v>
      </c>
      <c r="N592" s="28" t="s">
        <v>6168</v>
      </c>
      <c r="O592" s="41" t="s">
        <v>738</v>
      </c>
      <c r="P592" s="26" t="s">
        <v>599</v>
      </c>
      <c r="Q592" s="28" t="s">
        <v>6198</v>
      </c>
      <c r="R592" s="28" t="s">
        <v>6199</v>
      </c>
      <c r="S592" s="28" t="s">
        <v>156</v>
      </c>
      <c r="T592" s="28" t="s">
        <v>6200</v>
      </c>
      <c r="U592" s="28" t="s">
        <v>6201</v>
      </c>
      <c r="V592" s="26" t="s">
        <v>261</v>
      </c>
      <c r="W592" s="26" t="s">
        <v>141</v>
      </c>
      <c r="X592" s="26" t="s">
        <v>141</v>
      </c>
      <c r="Y592" s="28">
        <v>2012.0</v>
      </c>
      <c r="Z592" s="28">
        <v>11.0</v>
      </c>
      <c r="AA592" s="26">
        <v>2021.0</v>
      </c>
      <c r="AB592" s="30">
        <v>2550.0</v>
      </c>
      <c r="AC592" s="31">
        <v>2550.0</v>
      </c>
      <c r="AD592" s="31" t="s">
        <v>127</v>
      </c>
      <c r="AE592" s="31" t="s">
        <v>127</v>
      </c>
      <c r="AF592" s="31">
        <v>1700.0</v>
      </c>
      <c r="AG592" s="31">
        <v>1700.0</v>
      </c>
      <c r="AH592" s="30" t="s">
        <v>141</v>
      </c>
      <c r="AI592" s="31" t="s">
        <v>127</v>
      </c>
      <c r="AJ592" s="31" t="s">
        <v>141</v>
      </c>
      <c r="AK592" s="31" t="s">
        <v>141</v>
      </c>
      <c r="AL592" s="31" t="s">
        <v>141</v>
      </c>
      <c r="AM592" s="26" t="s">
        <v>140</v>
      </c>
      <c r="AN592" s="28" t="s">
        <v>6190</v>
      </c>
      <c r="AO592" s="26" t="s">
        <v>141</v>
      </c>
      <c r="AP592" s="31" t="s">
        <v>141</v>
      </c>
      <c r="AQ592" s="26" t="s">
        <v>141</v>
      </c>
      <c r="AR592" s="26" t="s">
        <v>141</v>
      </c>
      <c r="AS592" s="26" t="s">
        <v>127</v>
      </c>
      <c r="AT592" s="26" t="s">
        <v>161</v>
      </c>
      <c r="AU592" s="32" t="s">
        <v>263</v>
      </c>
      <c r="AV592" s="26" t="s">
        <v>1218</v>
      </c>
      <c r="AW592" s="28"/>
      <c r="AX592" s="28"/>
      <c r="AY592" s="28"/>
    </row>
    <row r="593" ht="15.75" customHeight="1">
      <c r="A593" s="26" t="s">
        <v>6202</v>
      </c>
      <c r="B593" s="26" t="s">
        <v>6203</v>
      </c>
      <c r="C593" s="28" t="s">
        <v>6204</v>
      </c>
      <c r="D593" s="28"/>
      <c r="E593" s="28"/>
      <c r="F593" s="26" t="s">
        <v>148</v>
      </c>
      <c r="G593" s="28" t="s">
        <v>6205</v>
      </c>
      <c r="H593" s="26" t="s">
        <v>6180</v>
      </c>
      <c r="I593" s="26" t="s">
        <v>6181</v>
      </c>
      <c r="J593" s="26" t="s">
        <v>6195</v>
      </c>
      <c r="K593" s="26">
        <v>4.297293647E9</v>
      </c>
      <c r="L593" s="28" t="s">
        <v>6206</v>
      </c>
      <c r="M593" s="28" t="s">
        <v>6197</v>
      </c>
      <c r="N593" s="28" t="s">
        <v>6168</v>
      </c>
      <c r="O593" s="41" t="s">
        <v>738</v>
      </c>
      <c r="P593" s="26" t="s">
        <v>599</v>
      </c>
      <c r="Q593" s="28" t="s">
        <v>6207</v>
      </c>
      <c r="R593" s="28" t="s">
        <v>6208</v>
      </c>
      <c r="S593" s="28" t="s">
        <v>156</v>
      </c>
      <c r="T593" s="28" t="s">
        <v>6209</v>
      </c>
      <c r="U593" s="28" t="s">
        <v>6210</v>
      </c>
      <c r="V593" s="28" t="s">
        <v>158</v>
      </c>
      <c r="W593" s="26" t="s">
        <v>141</v>
      </c>
      <c r="X593" s="26" t="s">
        <v>141</v>
      </c>
      <c r="Y593" s="28">
        <v>2022.0</v>
      </c>
      <c r="Z593" s="28">
        <v>1.0</v>
      </c>
      <c r="AA593" s="26" t="s">
        <v>127</v>
      </c>
      <c r="AB593" s="30">
        <v>2800.0</v>
      </c>
      <c r="AC593" s="30">
        <v>2800.0</v>
      </c>
      <c r="AD593" s="31" t="s">
        <v>127</v>
      </c>
      <c r="AE593" s="31" t="s">
        <v>127</v>
      </c>
      <c r="AF593" s="31">
        <v>2130.0</v>
      </c>
      <c r="AG593" s="30">
        <v>2130.0</v>
      </c>
      <c r="AH593" s="30" t="s">
        <v>141</v>
      </c>
      <c r="AI593" s="31" t="s">
        <v>127</v>
      </c>
      <c r="AJ593" s="31" t="s">
        <v>141</v>
      </c>
      <c r="AK593" s="31" t="s">
        <v>141</v>
      </c>
      <c r="AL593" s="31" t="s">
        <v>141</v>
      </c>
      <c r="AM593" s="26" t="s">
        <v>140</v>
      </c>
      <c r="AN593" s="28" t="s">
        <v>6190</v>
      </c>
      <c r="AO593" s="26" t="s">
        <v>141</v>
      </c>
      <c r="AP593" s="31" t="s">
        <v>141</v>
      </c>
      <c r="AQ593" s="26" t="s">
        <v>141</v>
      </c>
      <c r="AR593" s="26" t="s">
        <v>141</v>
      </c>
      <c r="AS593" s="26" t="s">
        <v>127</v>
      </c>
      <c r="AT593" s="26" t="s">
        <v>161</v>
      </c>
      <c r="AU593" s="32" t="s">
        <v>263</v>
      </c>
      <c r="AV593" s="26" t="s">
        <v>1305</v>
      </c>
      <c r="AW593" s="28"/>
      <c r="AX593" s="28"/>
      <c r="AY593" s="28"/>
    </row>
    <row r="594" ht="15.75" customHeight="1">
      <c r="A594" s="26" t="s">
        <v>6211</v>
      </c>
      <c r="B594" s="26" t="s">
        <v>6212</v>
      </c>
      <c r="C594" s="26" t="s">
        <v>6213</v>
      </c>
      <c r="D594" s="26" t="s">
        <v>6214</v>
      </c>
      <c r="E594" s="28" t="s">
        <v>6215</v>
      </c>
      <c r="F594" s="26" t="s">
        <v>127</v>
      </c>
      <c r="G594" s="28"/>
      <c r="H594" s="26" t="s">
        <v>1447</v>
      </c>
      <c r="I594" s="26" t="s">
        <v>1448</v>
      </c>
      <c r="J594" s="26" t="s">
        <v>6212</v>
      </c>
      <c r="K594" s="26" t="s">
        <v>6216</v>
      </c>
      <c r="L594" s="26" t="s">
        <v>6217</v>
      </c>
      <c r="M594" s="26" t="s">
        <v>6197</v>
      </c>
      <c r="N594" s="26" t="s">
        <v>6168</v>
      </c>
      <c r="O594" s="41" t="s">
        <v>738</v>
      </c>
      <c r="P594" s="26" t="s">
        <v>599</v>
      </c>
      <c r="Q594" s="26" t="s">
        <v>6218</v>
      </c>
      <c r="R594" s="26" t="s">
        <v>6219</v>
      </c>
      <c r="S594" s="28" t="s">
        <v>156</v>
      </c>
      <c r="T594" s="26" t="s">
        <v>6220</v>
      </c>
      <c r="U594" s="29" t="s">
        <v>6221</v>
      </c>
      <c r="V594" s="26" t="s">
        <v>261</v>
      </c>
      <c r="W594" s="26" t="s">
        <v>141</v>
      </c>
      <c r="X594" s="26" t="s">
        <v>141</v>
      </c>
      <c r="Y594" s="26">
        <v>2020.0</v>
      </c>
      <c r="Z594" s="28">
        <v>3.0</v>
      </c>
      <c r="AA594" s="26">
        <v>2022.0</v>
      </c>
      <c r="AB594" s="31">
        <v>1700.0</v>
      </c>
      <c r="AC594" s="31" t="s">
        <v>141</v>
      </c>
      <c r="AD594" s="31" t="s">
        <v>141</v>
      </c>
      <c r="AE594" s="31" t="s">
        <v>127</v>
      </c>
      <c r="AF594" s="31">
        <v>2320.0</v>
      </c>
      <c r="AG594" s="31" t="s">
        <v>141</v>
      </c>
      <c r="AH594" s="31" t="s">
        <v>141</v>
      </c>
      <c r="AI594" s="31" t="s">
        <v>141</v>
      </c>
      <c r="AJ594" s="31" t="s">
        <v>141</v>
      </c>
      <c r="AK594" s="31" t="s">
        <v>141</v>
      </c>
      <c r="AL594" s="31" t="s">
        <v>141</v>
      </c>
      <c r="AM594" s="26" t="s">
        <v>140</v>
      </c>
      <c r="AN594" s="26" t="s">
        <v>298</v>
      </c>
      <c r="AO594" s="26" t="s">
        <v>246</v>
      </c>
      <c r="AP594" s="31">
        <v>1127.0</v>
      </c>
      <c r="AQ594" s="26" t="s">
        <v>141</v>
      </c>
      <c r="AR594" s="26" t="s">
        <v>141</v>
      </c>
      <c r="AS594" s="26" t="s">
        <v>127</v>
      </c>
      <c r="AT594" s="26" t="s">
        <v>141</v>
      </c>
      <c r="AU594" s="26" t="s">
        <v>141</v>
      </c>
      <c r="AV594" s="26" t="s">
        <v>141</v>
      </c>
      <c r="AW594" s="28"/>
      <c r="AX594" s="28"/>
      <c r="AY594" s="28"/>
    </row>
    <row r="595" ht="15.75" customHeight="1">
      <c r="A595" s="26" t="s">
        <v>6222</v>
      </c>
      <c r="B595" s="26" t="s">
        <v>6223</v>
      </c>
      <c r="C595" s="26" t="s">
        <v>6224</v>
      </c>
      <c r="D595" s="28"/>
      <c r="E595" s="28"/>
      <c r="F595" s="26" t="s">
        <v>127</v>
      </c>
      <c r="G595" s="28"/>
      <c r="H595" s="26" t="s">
        <v>6225</v>
      </c>
      <c r="I595" s="26" t="s">
        <v>6226</v>
      </c>
      <c r="J595" s="26" t="s">
        <v>6223</v>
      </c>
      <c r="K595" s="26" t="s">
        <v>6227</v>
      </c>
      <c r="L595" s="26" t="s">
        <v>6228</v>
      </c>
      <c r="M595" s="26" t="s">
        <v>6229</v>
      </c>
      <c r="N595" s="26" t="s">
        <v>6168</v>
      </c>
      <c r="O595" s="41" t="s">
        <v>738</v>
      </c>
      <c r="P595" s="26" t="s">
        <v>599</v>
      </c>
      <c r="Q595" s="26" t="s">
        <v>6230</v>
      </c>
      <c r="R595" s="26" t="s">
        <v>6231</v>
      </c>
      <c r="S595" s="28" t="s">
        <v>156</v>
      </c>
      <c r="T595" s="26" t="s">
        <v>6232</v>
      </c>
      <c r="U595" s="29" t="s">
        <v>6233</v>
      </c>
      <c r="V595" s="26" t="s">
        <v>158</v>
      </c>
      <c r="W595" s="26" t="s">
        <v>141</v>
      </c>
      <c r="X595" s="26" t="s">
        <v>141</v>
      </c>
      <c r="Y595" s="26">
        <v>2009.0</v>
      </c>
      <c r="Z595" s="28">
        <v>14.0</v>
      </c>
      <c r="AA595" s="26" t="s">
        <v>127</v>
      </c>
      <c r="AB595" s="30">
        <v>1550.0</v>
      </c>
      <c r="AC595" s="31" t="s">
        <v>127</v>
      </c>
      <c r="AD595" s="31">
        <v>1550.0</v>
      </c>
      <c r="AE595" s="31" t="s">
        <v>127</v>
      </c>
      <c r="AF595" s="31">
        <v>1100.0</v>
      </c>
      <c r="AG595" s="31">
        <v>1100.0</v>
      </c>
      <c r="AH595" s="31" t="s">
        <v>127</v>
      </c>
      <c r="AI595" s="31" t="s">
        <v>127</v>
      </c>
      <c r="AJ595" s="31" t="s">
        <v>127</v>
      </c>
      <c r="AK595" s="31" t="s">
        <v>127</v>
      </c>
      <c r="AL595" s="31" t="s">
        <v>127</v>
      </c>
      <c r="AM595" s="26" t="s">
        <v>141</v>
      </c>
      <c r="AN595" s="26" t="s">
        <v>141</v>
      </c>
      <c r="AO595" s="26" t="s">
        <v>141</v>
      </c>
      <c r="AP595" s="31">
        <v>494.0</v>
      </c>
      <c r="AQ595" s="26" t="s">
        <v>141</v>
      </c>
      <c r="AR595" s="26" t="s">
        <v>141</v>
      </c>
      <c r="AS595" s="26" t="s">
        <v>127</v>
      </c>
      <c r="AT595" s="26" t="s">
        <v>161</v>
      </c>
      <c r="AU595" s="26" t="s">
        <v>263</v>
      </c>
      <c r="AV595" s="26" t="s">
        <v>6234</v>
      </c>
      <c r="AW595" s="28"/>
      <c r="AX595" s="28"/>
      <c r="AY595" s="28"/>
    </row>
    <row r="596" ht="15.75" customHeight="1">
      <c r="A596" s="26" t="s">
        <v>6235</v>
      </c>
      <c r="B596" s="26" t="s">
        <v>6236</v>
      </c>
      <c r="C596" s="26" t="s">
        <v>6224</v>
      </c>
      <c r="D596" s="28"/>
      <c r="E596" s="28"/>
      <c r="F596" s="26" t="s">
        <v>127</v>
      </c>
      <c r="G596" s="28"/>
      <c r="H596" s="26" t="s">
        <v>6225</v>
      </c>
      <c r="I596" s="26" t="s">
        <v>6226</v>
      </c>
      <c r="J596" s="26" t="s">
        <v>6223</v>
      </c>
      <c r="K596" s="26" t="s">
        <v>6227</v>
      </c>
      <c r="L596" s="26" t="s">
        <v>6228</v>
      </c>
      <c r="M596" s="26" t="s">
        <v>6229</v>
      </c>
      <c r="N596" s="26" t="s">
        <v>6168</v>
      </c>
      <c r="O596" s="41" t="s">
        <v>738</v>
      </c>
      <c r="P596" s="26" t="s">
        <v>599</v>
      </c>
      <c r="Q596" s="26" t="s">
        <v>6230</v>
      </c>
      <c r="R596" s="26" t="s">
        <v>6231</v>
      </c>
      <c r="S596" s="28" t="s">
        <v>156</v>
      </c>
      <c r="T596" s="26" t="s">
        <v>6232</v>
      </c>
      <c r="U596" s="29" t="s">
        <v>6233</v>
      </c>
      <c r="V596" s="26" t="s">
        <v>189</v>
      </c>
      <c r="W596" s="26">
        <v>2017.0</v>
      </c>
      <c r="X596" s="26" t="s">
        <v>141</v>
      </c>
      <c r="Y596" s="26" t="s">
        <v>141</v>
      </c>
      <c r="Z596" s="28" t="s">
        <v>141</v>
      </c>
      <c r="AA596" s="26" t="s">
        <v>127</v>
      </c>
      <c r="AB596" s="30">
        <v>500.0</v>
      </c>
      <c r="AC596" s="31" t="s">
        <v>127</v>
      </c>
      <c r="AD596" s="31">
        <v>500.0</v>
      </c>
      <c r="AE596" s="31" t="s">
        <v>127</v>
      </c>
      <c r="AF596" s="31" t="s">
        <v>127</v>
      </c>
      <c r="AG596" s="31" t="s">
        <v>127</v>
      </c>
      <c r="AH596" s="31" t="s">
        <v>127</v>
      </c>
      <c r="AI596" s="31" t="s">
        <v>127</v>
      </c>
      <c r="AJ596" s="31" t="s">
        <v>127</v>
      </c>
      <c r="AK596" s="31" t="s">
        <v>127</v>
      </c>
      <c r="AL596" s="31" t="s">
        <v>127</v>
      </c>
      <c r="AM596" s="26" t="s">
        <v>141</v>
      </c>
      <c r="AN596" s="26" t="s">
        <v>141</v>
      </c>
      <c r="AO596" s="26" t="s">
        <v>141</v>
      </c>
      <c r="AP596" s="31" t="s">
        <v>127</v>
      </c>
      <c r="AQ596" s="26" t="s">
        <v>141</v>
      </c>
      <c r="AR596" s="26" t="s">
        <v>141</v>
      </c>
      <c r="AS596" s="26" t="s">
        <v>127</v>
      </c>
      <c r="AT596" s="26" t="s">
        <v>142</v>
      </c>
      <c r="AU596" s="26" t="s">
        <v>31</v>
      </c>
      <c r="AV596" s="26" t="s">
        <v>3209</v>
      </c>
      <c r="AW596" s="28"/>
      <c r="AX596" s="28"/>
      <c r="AY596" s="28"/>
    </row>
    <row r="597" ht="15.75" customHeight="1">
      <c r="A597" s="26" t="s">
        <v>6237</v>
      </c>
      <c r="B597" s="26" t="s">
        <v>6238</v>
      </c>
      <c r="C597" s="26" t="s">
        <v>6239</v>
      </c>
      <c r="D597" s="28"/>
      <c r="E597" s="28"/>
      <c r="F597" s="26" t="s">
        <v>127</v>
      </c>
      <c r="G597" s="28"/>
      <c r="H597" s="26" t="s">
        <v>6240</v>
      </c>
      <c r="I597" s="26" t="s">
        <v>6241</v>
      </c>
      <c r="J597" s="26" t="s">
        <v>6238</v>
      </c>
      <c r="K597" s="26" t="s">
        <v>6242</v>
      </c>
      <c r="L597" s="26" t="s">
        <v>6243</v>
      </c>
      <c r="M597" s="26" t="s">
        <v>6229</v>
      </c>
      <c r="N597" s="26" t="s">
        <v>6168</v>
      </c>
      <c r="O597" s="41" t="s">
        <v>738</v>
      </c>
      <c r="P597" s="26" t="s">
        <v>599</v>
      </c>
      <c r="Q597" s="26" t="s">
        <v>6244</v>
      </c>
      <c r="R597" s="26" t="s">
        <v>6245</v>
      </c>
      <c r="S597" s="28" t="s">
        <v>156</v>
      </c>
      <c r="T597" s="26" t="s">
        <v>6246</v>
      </c>
      <c r="U597" s="29" t="s">
        <v>6247</v>
      </c>
      <c r="V597" s="26" t="s">
        <v>189</v>
      </c>
      <c r="W597" s="34">
        <v>44470.0</v>
      </c>
      <c r="X597" s="26" t="s">
        <v>141</v>
      </c>
      <c r="Y597" s="26">
        <v>2023.0</v>
      </c>
      <c r="Z597" s="28">
        <v>0.0</v>
      </c>
      <c r="AA597" s="26" t="s">
        <v>127</v>
      </c>
      <c r="AB597" s="30">
        <v>1400.0</v>
      </c>
      <c r="AC597" s="31">
        <v>1400.0</v>
      </c>
      <c r="AD597" s="31" t="s">
        <v>127</v>
      </c>
      <c r="AE597" s="31" t="s">
        <v>127</v>
      </c>
      <c r="AF597" s="31">
        <v>2500.0</v>
      </c>
      <c r="AG597" s="31">
        <v>2500.0</v>
      </c>
      <c r="AH597" s="31" t="s">
        <v>127</v>
      </c>
      <c r="AI597" s="31" t="s">
        <v>127</v>
      </c>
      <c r="AJ597" s="31" t="s">
        <v>127</v>
      </c>
      <c r="AK597" s="31" t="s">
        <v>127</v>
      </c>
      <c r="AL597" s="31" t="s">
        <v>127</v>
      </c>
      <c r="AM597" s="26" t="s">
        <v>141</v>
      </c>
      <c r="AN597" s="26" t="s">
        <v>141</v>
      </c>
      <c r="AO597" s="26" t="s">
        <v>141</v>
      </c>
      <c r="AP597" s="31" t="s">
        <v>141</v>
      </c>
      <c r="AQ597" s="26" t="s">
        <v>127</v>
      </c>
      <c r="AR597" s="26" t="s">
        <v>127</v>
      </c>
      <c r="AS597" s="26" t="s">
        <v>127</v>
      </c>
      <c r="AT597" s="26" t="s">
        <v>161</v>
      </c>
      <c r="AU597" s="32" t="s">
        <v>263</v>
      </c>
      <c r="AV597" s="26" t="s">
        <v>1048</v>
      </c>
      <c r="AW597" s="28"/>
      <c r="AX597" s="28"/>
      <c r="AY597" s="28"/>
    </row>
    <row r="598" ht="15.75" customHeight="1">
      <c r="A598" s="26" t="s">
        <v>6248</v>
      </c>
      <c r="B598" s="26" t="s">
        <v>6249</v>
      </c>
      <c r="C598" s="28" t="s">
        <v>6250</v>
      </c>
      <c r="D598" s="28"/>
      <c r="E598" s="28"/>
      <c r="F598" s="26" t="s">
        <v>127</v>
      </c>
      <c r="G598" s="28"/>
      <c r="H598" s="26" t="s">
        <v>6240</v>
      </c>
      <c r="I598" s="26" t="s">
        <v>6241</v>
      </c>
      <c r="J598" s="26" t="s">
        <v>6249</v>
      </c>
      <c r="K598" s="26" t="s">
        <v>6251</v>
      </c>
      <c r="L598" s="28" t="s">
        <v>6252</v>
      </c>
      <c r="M598" s="28" t="s">
        <v>6253</v>
      </c>
      <c r="N598" s="28" t="s">
        <v>6168</v>
      </c>
      <c r="O598" s="41" t="s">
        <v>738</v>
      </c>
      <c r="P598" s="26" t="s">
        <v>599</v>
      </c>
      <c r="Q598" s="28" t="s">
        <v>6254</v>
      </c>
      <c r="R598" s="28" t="s">
        <v>6255</v>
      </c>
      <c r="S598" s="28" t="s">
        <v>156</v>
      </c>
      <c r="T598" s="28" t="s">
        <v>6256</v>
      </c>
      <c r="U598" s="28" t="s">
        <v>6257</v>
      </c>
      <c r="V598" s="28" t="s">
        <v>158</v>
      </c>
      <c r="W598" s="26" t="s">
        <v>141</v>
      </c>
      <c r="X598" s="26" t="s">
        <v>141</v>
      </c>
      <c r="Y598" s="28">
        <v>2013.0</v>
      </c>
      <c r="Z598" s="28">
        <v>10.0</v>
      </c>
      <c r="AA598" s="26" t="s">
        <v>127</v>
      </c>
      <c r="AB598" s="30">
        <v>2600.0</v>
      </c>
      <c r="AC598" s="31">
        <v>2600.0</v>
      </c>
      <c r="AD598" s="31" t="s">
        <v>127</v>
      </c>
      <c r="AE598" s="31" t="s">
        <v>127</v>
      </c>
      <c r="AF598" s="31">
        <v>2260.0</v>
      </c>
      <c r="AG598" s="31">
        <v>2260.0</v>
      </c>
      <c r="AH598" s="30" t="s">
        <v>127</v>
      </c>
      <c r="AI598" s="31" t="s">
        <v>127</v>
      </c>
      <c r="AJ598" s="31" t="s">
        <v>141</v>
      </c>
      <c r="AK598" s="31" t="s">
        <v>141</v>
      </c>
      <c r="AL598" s="31" t="s">
        <v>141</v>
      </c>
      <c r="AM598" s="26" t="s">
        <v>159</v>
      </c>
      <c r="AN598" s="28" t="s">
        <v>6258</v>
      </c>
      <c r="AO598" s="26" t="s">
        <v>141</v>
      </c>
      <c r="AP598" s="31" t="s">
        <v>141</v>
      </c>
      <c r="AQ598" s="26" t="s">
        <v>127</v>
      </c>
      <c r="AR598" s="26" t="s">
        <v>127</v>
      </c>
      <c r="AS598" s="26" t="s">
        <v>127</v>
      </c>
      <c r="AT598" s="26" t="s">
        <v>161</v>
      </c>
      <c r="AU598" s="32" t="s">
        <v>263</v>
      </c>
      <c r="AV598" s="26" t="s">
        <v>1096</v>
      </c>
      <c r="AW598" s="28"/>
      <c r="AX598" s="28"/>
      <c r="AY598" s="28"/>
    </row>
    <row r="599" ht="15.75" customHeight="1">
      <c r="A599" s="26" t="s">
        <v>6259</v>
      </c>
      <c r="B599" s="26" t="s">
        <v>6260</v>
      </c>
      <c r="C599" s="28" t="s">
        <v>6261</v>
      </c>
      <c r="D599" s="28"/>
      <c r="E599" s="28"/>
      <c r="F599" s="26" t="s">
        <v>127</v>
      </c>
      <c r="G599" s="28"/>
      <c r="H599" s="26" t="s">
        <v>6240</v>
      </c>
      <c r="I599" s="26" t="s">
        <v>6241</v>
      </c>
      <c r="J599" s="26" t="s">
        <v>6260</v>
      </c>
      <c r="K599" s="26" t="s">
        <v>6262</v>
      </c>
      <c r="L599" s="28" t="s">
        <v>6263</v>
      </c>
      <c r="M599" s="28" t="s">
        <v>6253</v>
      </c>
      <c r="N599" s="28" t="s">
        <v>6168</v>
      </c>
      <c r="O599" s="41" t="s">
        <v>738</v>
      </c>
      <c r="P599" s="26" t="s">
        <v>599</v>
      </c>
      <c r="Q599" s="28" t="s">
        <v>6264</v>
      </c>
      <c r="R599" s="28" t="s">
        <v>6265</v>
      </c>
      <c r="S599" s="28" t="s">
        <v>156</v>
      </c>
      <c r="T599" s="28" t="s">
        <v>6266</v>
      </c>
      <c r="U599" s="28" t="s">
        <v>6267</v>
      </c>
      <c r="V599" s="28" t="s">
        <v>158</v>
      </c>
      <c r="W599" s="26" t="s">
        <v>141</v>
      </c>
      <c r="X599" s="26" t="s">
        <v>141</v>
      </c>
      <c r="Y599" s="28">
        <v>2013.0</v>
      </c>
      <c r="Z599" s="28">
        <v>10.0</v>
      </c>
      <c r="AA599" s="26" t="s">
        <v>127</v>
      </c>
      <c r="AB599" s="30">
        <v>1200.0</v>
      </c>
      <c r="AC599" s="31" t="s">
        <v>127</v>
      </c>
      <c r="AD599" s="30">
        <v>1200.0</v>
      </c>
      <c r="AE599" s="31" t="s">
        <v>127</v>
      </c>
      <c r="AF599" s="31" t="s">
        <v>141</v>
      </c>
      <c r="AG599" s="31" t="s">
        <v>141</v>
      </c>
      <c r="AH599" s="30" t="s">
        <v>127</v>
      </c>
      <c r="AI599" s="31" t="s">
        <v>127</v>
      </c>
      <c r="AJ599" s="31" t="s">
        <v>141</v>
      </c>
      <c r="AK599" s="31" t="s">
        <v>127</v>
      </c>
      <c r="AL599" s="31" t="s">
        <v>141</v>
      </c>
      <c r="AM599" s="26" t="s">
        <v>140</v>
      </c>
      <c r="AN599" s="28" t="s">
        <v>6268</v>
      </c>
      <c r="AO599" s="26" t="s">
        <v>141</v>
      </c>
      <c r="AP599" s="31">
        <v>821.0</v>
      </c>
      <c r="AQ599" s="26">
        <v>2019.0</v>
      </c>
      <c r="AR599" s="26" t="s">
        <v>127</v>
      </c>
      <c r="AS599" s="26" t="s">
        <v>127</v>
      </c>
      <c r="AT599" s="28" t="s">
        <v>142</v>
      </c>
      <c r="AU599" s="32" t="s">
        <v>31</v>
      </c>
      <c r="AV599" s="26" t="s">
        <v>1612</v>
      </c>
      <c r="AW599" s="28"/>
      <c r="AX599" s="28"/>
      <c r="AY599" s="28"/>
    </row>
    <row r="600" ht="15.75" customHeight="1">
      <c r="A600" s="26" t="s">
        <v>6269</v>
      </c>
      <c r="B600" s="26" t="s">
        <v>6270</v>
      </c>
      <c r="C600" s="26" t="s">
        <v>6271</v>
      </c>
      <c r="D600" s="28"/>
      <c r="E600" s="26" t="s">
        <v>6272</v>
      </c>
      <c r="F600" s="26" t="s">
        <v>148</v>
      </c>
      <c r="G600" s="28" t="s">
        <v>6205</v>
      </c>
      <c r="H600" s="26" t="s">
        <v>6180</v>
      </c>
      <c r="I600" s="26" t="s">
        <v>6181</v>
      </c>
      <c r="J600" s="26" t="s">
        <v>6273</v>
      </c>
      <c r="K600" s="26">
        <v>5.000532726E9</v>
      </c>
      <c r="L600" s="28" t="s">
        <v>6274</v>
      </c>
      <c r="M600" s="28" t="s">
        <v>6275</v>
      </c>
      <c r="N600" s="28" t="s">
        <v>6168</v>
      </c>
      <c r="O600" s="41" t="s">
        <v>738</v>
      </c>
      <c r="P600" s="26" t="s">
        <v>599</v>
      </c>
      <c r="Q600" s="28" t="s">
        <v>6276</v>
      </c>
      <c r="R600" s="28" t="s">
        <v>6277</v>
      </c>
      <c r="S600" s="28" t="s">
        <v>156</v>
      </c>
      <c r="T600" s="28" t="s">
        <v>6278</v>
      </c>
      <c r="U600" s="28" t="s">
        <v>6279</v>
      </c>
      <c r="V600" s="28" t="s">
        <v>158</v>
      </c>
      <c r="W600" s="26" t="s">
        <v>141</v>
      </c>
      <c r="X600" s="26" t="s">
        <v>141</v>
      </c>
      <c r="Y600" s="28">
        <v>1999.0</v>
      </c>
      <c r="Z600" s="28">
        <v>24.0</v>
      </c>
      <c r="AA600" s="26" t="s">
        <v>127</v>
      </c>
      <c r="AB600" s="30">
        <v>2000.0</v>
      </c>
      <c r="AC600" s="30">
        <v>2000.0</v>
      </c>
      <c r="AD600" s="31" t="s">
        <v>127</v>
      </c>
      <c r="AE600" s="31" t="s">
        <v>127</v>
      </c>
      <c r="AF600" s="31">
        <v>2409.96</v>
      </c>
      <c r="AG600" s="31">
        <f>3*(0.954*1080-227)</f>
        <v>2409.96</v>
      </c>
      <c r="AH600" s="30" t="s">
        <v>141</v>
      </c>
      <c r="AI600" s="31" t="s">
        <v>127</v>
      </c>
      <c r="AJ600" s="31" t="s">
        <v>141</v>
      </c>
      <c r="AK600" s="31" t="s">
        <v>141</v>
      </c>
      <c r="AL600" s="31" t="s">
        <v>141</v>
      </c>
      <c r="AM600" s="26" t="s">
        <v>140</v>
      </c>
      <c r="AN600" s="28" t="s">
        <v>6190</v>
      </c>
      <c r="AO600" s="26" t="s">
        <v>141</v>
      </c>
      <c r="AP600" s="31">
        <v>1759.0</v>
      </c>
      <c r="AQ600" s="26" t="s">
        <v>141</v>
      </c>
      <c r="AR600" s="26" t="s">
        <v>141</v>
      </c>
      <c r="AS600" s="26" t="s">
        <v>127</v>
      </c>
      <c r="AT600" s="26" t="s">
        <v>161</v>
      </c>
      <c r="AU600" s="32" t="s">
        <v>263</v>
      </c>
      <c r="AV600" s="26" t="s">
        <v>6280</v>
      </c>
      <c r="AW600" s="28"/>
      <c r="AX600" s="28"/>
      <c r="AY600" s="28"/>
    </row>
    <row r="601" ht="15.75" customHeight="1">
      <c r="A601" s="26" t="s">
        <v>6281</v>
      </c>
      <c r="B601" s="26" t="s">
        <v>6282</v>
      </c>
      <c r="C601" s="28" t="s">
        <v>6283</v>
      </c>
      <c r="D601" s="28"/>
      <c r="E601" s="28"/>
      <c r="F601" s="26" t="s">
        <v>127</v>
      </c>
      <c r="G601" s="28"/>
      <c r="H601" s="26" t="s">
        <v>6284</v>
      </c>
      <c r="I601" s="26" t="s">
        <v>6285</v>
      </c>
      <c r="J601" s="26" t="s">
        <v>6282</v>
      </c>
      <c r="K601" s="26" t="s">
        <v>6286</v>
      </c>
      <c r="L601" s="28" t="s">
        <v>6287</v>
      </c>
      <c r="M601" s="28" t="s">
        <v>6275</v>
      </c>
      <c r="N601" s="28" t="s">
        <v>6168</v>
      </c>
      <c r="O601" s="41" t="s">
        <v>738</v>
      </c>
      <c r="P601" s="26" t="s">
        <v>599</v>
      </c>
      <c r="Q601" s="28" t="s">
        <v>6288</v>
      </c>
      <c r="R601" s="28" t="s">
        <v>6289</v>
      </c>
      <c r="S601" s="28" t="s">
        <v>156</v>
      </c>
      <c r="T601" s="28" t="s">
        <v>6290</v>
      </c>
      <c r="U601" s="28" t="s">
        <v>6291</v>
      </c>
      <c r="V601" s="28" t="s">
        <v>158</v>
      </c>
      <c r="W601" s="26" t="s">
        <v>141</v>
      </c>
      <c r="X601" s="26" t="s">
        <v>141</v>
      </c>
      <c r="Y601" s="28">
        <v>2000.0</v>
      </c>
      <c r="Z601" s="28">
        <v>23.0</v>
      </c>
      <c r="AA601" s="26" t="s">
        <v>127</v>
      </c>
      <c r="AB601" s="30">
        <v>4600.0</v>
      </c>
      <c r="AC601" s="30">
        <v>4600.0</v>
      </c>
      <c r="AD601" s="31" t="s">
        <v>127</v>
      </c>
      <c r="AE601" s="31" t="s">
        <v>127</v>
      </c>
      <c r="AF601" s="31">
        <v>4100.0</v>
      </c>
      <c r="AG601" s="30">
        <v>4100.0</v>
      </c>
      <c r="AH601" s="30" t="s">
        <v>127</v>
      </c>
      <c r="AI601" s="31" t="s">
        <v>127</v>
      </c>
      <c r="AJ601" s="31" t="s">
        <v>141</v>
      </c>
      <c r="AK601" s="31" t="s">
        <v>141</v>
      </c>
      <c r="AL601" s="31" t="s">
        <v>141</v>
      </c>
      <c r="AM601" s="26" t="s">
        <v>140</v>
      </c>
      <c r="AN601" s="28" t="s">
        <v>6292</v>
      </c>
      <c r="AO601" s="26" t="s">
        <v>141</v>
      </c>
      <c r="AP601" s="31">
        <v>5899.0</v>
      </c>
      <c r="AQ601" s="26" t="s">
        <v>327</v>
      </c>
      <c r="AR601" s="26" t="s">
        <v>127</v>
      </c>
      <c r="AS601" s="26" t="s">
        <v>127</v>
      </c>
      <c r="AT601" s="26" t="s">
        <v>161</v>
      </c>
      <c r="AU601" s="32" t="s">
        <v>263</v>
      </c>
      <c r="AV601" s="26" t="s">
        <v>6293</v>
      </c>
      <c r="AW601" s="28"/>
      <c r="AX601" s="28"/>
      <c r="AY601" s="28"/>
    </row>
    <row r="602" ht="15.75" customHeight="1">
      <c r="A602" s="26" t="s">
        <v>6294</v>
      </c>
      <c r="B602" s="26" t="s">
        <v>6295</v>
      </c>
      <c r="C602" s="28" t="s">
        <v>6283</v>
      </c>
      <c r="D602" s="28"/>
      <c r="E602" s="26"/>
      <c r="F602" s="26" t="s">
        <v>127</v>
      </c>
      <c r="G602" s="28"/>
      <c r="H602" s="26" t="s">
        <v>6284</v>
      </c>
      <c r="I602" s="26" t="s">
        <v>6285</v>
      </c>
      <c r="J602" s="26" t="s">
        <v>6282</v>
      </c>
      <c r="K602" s="26" t="s">
        <v>6286</v>
      </c>
      <c r="L602" s="28" t="s">
        <v>6287</v>
      </c>
      <c r="M602" s="28" t="s">
        <v>6275</v>
      </c>
      <c r="N602" s="28" t="s">
        <v>6168</v>
      </c>
      <c r="O602" s="41" t="s">
        <v>738</v>
      </c>
      <c r="P602" s="26" t="s">
        <v>599</v>
      </c>
      <c r="Q602" s="28" t="s">
        <v>6288</v>
      </c>
      <c r="R602" s="28" t="s">
        <v>6289</v>
      </c>
      <c r="S602" s="28" t="s">
        <v>156</v>
      </c>
      <c r="T602" s="28" t="s">
        <v>6290</v>
      </c>
      <c r="U602" s="28" t="s">
        <v>6291</v>
      </c>
      <c r="V602" s="28" t="s">
        <v>139</v>
      </c>
      <c r="W602" s="26">
        <v>2018.0</v>
      </c>
      <c r="X602" s="48">
        <v>44440.0</v>
      </c>
      <c r="Y602" s="28">
        <v>2023.0</v>
      </c>
      <c r="Z602" s="28">
        <v>0.0</v>
      </c>
      <c r="AA602" s="26" t="s">
        <v>127</v>
      </c>
      <c r="AB602" s="30">
        <v>5150.0</v>
      </c>
      <c r="AC602" s="31">
        <v>5150.0</v>
      </c>
      <c r="AD602" s="31" t="s">
        <v>127</v>
      </c>
      <c r="AE602" s="31" t="s">
        <v>127</v>
      </c>
      <c r="AF602" s="31">
        <v>4560.0</v>
      </c>
      <c r="AG602" s="31">
        <v>4560.0</v>
      </c>
      <c r="AH602" s="30" t="s">
        <v>127</v>
      </c>
      <c r="AI602" s="31" t="s">
        <v>127</v>
      </c>
      <c r="AJ602" s="31" t="s">
        <v>141</v>
      </c>
      <c r="AK602" s="31" t="s">
        <v>141</v>
      </c>
      <c r="AL602" s="31" t="s">
        <v>141</v>
      </c>
      <c r="AM602" s="26" t="s">
        <v>127</v>
      </c>
      <c r="AN602" s="28" t="s">
        <v>127</v>
      </c>
      <c r="AO602" s="26" t="s">
        <v>127</v>
      </c>
      <c r="AP602" s="31" t="s">
        <v>141</v>
      </c>
      <c r="AQ602" s="26" t="s">
        <v>127</v>
      </c>
      <c r="AR602" s="26" t="s">
        <v>127</v>
      </c>
      <c r="AS602" s="26" t="s">
        <v>127</v>
      </c>
      <c r="AT602" s="26" t="s">
        <v>161</v>
      </c>
      <c r="AU602" s="32" t="s">
        <v>263</v>
      </c>
      <c r="AV602" s="26" t="s">
        <v>6296</v>
      </c>
      <c r="AW602" s="28"/>
      <c r="AX602" s="28"/>
      <c r="AY602" s="28"/>
    </row>
    <row r="603" ht="15.75" customHeight="1">
      <c r="A603" s="26" t="s">
        <v>6297</v>
      </c>
      <c r="B603" s="26" t="s">
        <v>6298</v>
      </c>
      <c r="C603" s="28" t="s">
        <v>6299</v>
      </c>
      <c r="D603" s="28"/>
      <c r="E603" s="28"/>
      <c r="F603" s="26" t="s">
        <v>127</v>
      </c>
      <c r="G603" s="28"/>
      <c r="H603" s="26" t="s">
        <v>6300</v>
      </c>
      <c r="I603" s="26" t="s">
        <v>6301</v>
      </c>
      <c r="J603" s="26" t="s">
        <v>6298</v>
      </c>
      <c r="K603" s="26" t="s">
        <v>6302</v>
      </c>
      <c r="L603" s="28" t="s">
        <v>6303</v>
      </c>
      <c r="M603" s="32" t="s">
        <v>6275</v>
      </c>
      <c r="N603" s="32" t="s">
        <v>6168</v>
      </c>
      <c r="O603" s="41" t="s">
        <v>738</v>
      </c>
      <c r="P603" s="26" t="s">
        <v>599</v>
      </c>
      <c r="Q603" s="28" t="s">
        <v>6304</v>
      </c>
      <c r="R603" s="28" t="s">
        <v>6305</v>
      </c>
      <c r="S603" s="28" t="s">
        <v>156</v>
      </c>
      <c r="T603" s="32" t="s">
        <v>6306</v>
      </c>
      <c r="U603" s="32" t="s">
        <v>6307</v>
      </c>
      <c r="V603" s="26" t="s">
        <v>158</v>
      </c>
      <c r="W603" s="26" t="s">
        <v>141</v>
      </c>
      <c r="X603" s="26" t="s">
        <v>141</v>
      </c>
      <c r="Y603" s="26">
        <v>2001.0</v>
      </c>
      <c r="Z603" s="28">
        <v>22.0</v>
      </c>
      <c r="AA603" s="26" t="s">
        <v>127</v>
      </c>
      <c r="AB603" s="30">
        <v>1680.0</v>
      </c>
      <c r="AC603" s="31">
        <v>1300.0</v>
      </c>
      <c r="AD603" s="31">
        <v>380.0</v>
      </c>
      <c r="AE603" s="31" t="s">
        <v>127</v>
      </c>
      <c r="AF603" s="31">
        <v>2670.0</v>
      </c>
      <c r="AG603" s="31">
        <v>2670.0</v>
      </c>
      <c r="AH603" s="30" t="s">
        <v>127</v>
      </c>
      <c r="AI603" s="31" t="s">
        <v>127</v>
      </c>
      <c r="AJ603" s="31" t="s">
        <v>468</v>
      </c>
      <c r="AK603" s="31" t="s">
        <v>141</v>
      </c>
      <c r="AL603" s="31" t="s">
        <v>141</v>
      </c>
      <c r="AM603" s="26" t="s">
        <v>141</v>
      </c>
      <c r="AN603" s="26" t="s">
        <v>1468</v>
      </c>
      <c r="AO603" s="26" t="s">
        <v>141</v>
      </c>
      <c r="AP603" s="31">
        <v>2471.0</v>
      </c>
      <c r="AQ603" s="26" t="s">
        <v>327</v>
      </c>
      <c r="AR603" s="26" t="s">
        <v>327</v>
      </c>
      <c r="AS603" s="26" t="s">
        <v>127</v>
      </c>
      <c r="AT603" s="26" t="s">
        <v>161</v>
      </c>
      <c r="AU603" s="26" t="s">
        <v>817</v>
      </c>
      <c r="AV603" s="26" t="s">
        <v>6308</v>
      </c>
      <c r="AW603" s="28"/>
      <c r="AX603" s="28"/>
      <c r="AY603" s="28"/>
    </row>
    <row r="604" ht="15.75" customHeight="1">
      <c r="A604" s="26" t="s">
        <v>6309</v>
      </c>
      <c r="B604" s="26" t="s">
        <v>6310</v>
      </c>
      <c r="C604" s="26" t="s">
        <v>6311</v>
      </c>
      <c r="D604" s="28"/>
      <c r="E604" s="28"/>
      <c r="F604" s="26" t="s">
        <v>127</v>
      </c>
      <c r="G604" s="28"/>
      <c r="H604" s="26" t="s">
        <v>6300</v>
      </c>
      <c r="I604" s="26" t="s">
        <v>6301</v>
      </c>
      <c r="J604" s="26" t="s">
        <v>6298</v>
      </c>
      <c r="K604" s="26" t="s">
        <v>6302</v>
      </c>
      <c r="L604" s="28" t="s">
        <v>6303</v>
      </c>
      <c r="M604" s="32" t="s">
        <v>6275</v>
      </c>
      <c r="N604" s="32" t="s">
        <v>6168</v>
      </c>
      <c r="O604" s="41" t="s">
        <v>738</v>
      </c>
      <c r="P604" s="26" t="s">
        <v>599</v>
      </c>
      <c r="Q604" s="28" t="s">
        <v>6304</v>
      </c>
      <c r="R604" s="28" t="s">
        <v>6305</v>
      </c>
      <c r="S604" s="28" t="s">
        <v>156</v>
      </c>
      <c r="T604" s="32" t="s">
        <v>6306</v>
      </c>
      <c r="U604" s="32" t="s">
        <v>6307</v>
      </c>
      <c r="V604" s="32" t="s">
        <v>139</v>
      </c>
      <c r="W604" s="26" t="s">
        <v>141</v>
      </c>
      <c r="X604" s="34">
        <v>44531.0</v>
      </c>
      <c r="Y604" s="26">
        <v>2023.0</v>
      </c>
      <c r="Z604" s="28">
        <v>0.0</v>
      </c>
      <c r="AA604" s="26" t="s">
        <v>127</v>
      </c>
      <c r="AB604" s="30" t="s">
        <v>127</v>
      </c>
      <c r="AC604" s="31" t="s">
        <v>127</v>
      </c>
      <c r="AD604" s="31" t="s">
        <v>127</v>
      </c>
      <c r="AE604" s="31" t="s">
        <v>127</v>
      </c>
      <c r="AF604" s="31">
        <v>1220.0</v>
      </c>
      <c r="AG604" s="31">
        <v>1220.0</v>
      </c>
      <c r="AH604" s="30" t="s">
        <v>127</v>
      </c>
      <c r="AI604" s="31" t="s">
        <v>127</v>
      </c>
      <c r="AJ604" s="31" t="s">
        <v>141</v>
      </c>
      <c r="AK604" s="31" t="s">
        <v>141</v>
      </c>
      <c r="AL604" s="31" t="s">
        <v>141</v>
      </c>
      <c r="AM604" s="26" t="s">
        <v>127</v>
      </c>
      <c r="AN604" s="26" t="s">
        <v>127</v>
      </c>
      <c r="AO604" s="26" t="s">
        <v>127</v>
      </c>
      <c r="AP604" s="31" t="s">
        <v>141</v>
      </c>
      <c r="AQ604" s="26" t="s">
        <v>127</v>
      </c>
      <c r="AR604" s="26" t="s">
        <v>127</v>
      </c>
      <c r="AS604" s="26" t="s">
        <v>127</v>
      </c>
      <c r="AT604" s="26" t="s">
        <v>974</v>
      </c>
      <c r="AU604" s="26" t="s">
        <v>25</v>
      </c>
      <c r="AV604" s="26" t="s">
        <v>141</v>
      </c>
      <c r="AW604" s="28"/>
      <c r="AX604" s="28"/>
      <c r="AY604" s="28"/>
    </row>
    <row r="605" ht="15.75" customHeight="1">
      <c r="A605" s="26" t="s">
        <v>6312</v>
      </c>
      <c r="B605" s="26" t="s">
        <v>6313</v>
      </c>
      <c r="C605" s="26" t="s">
        <v>6314</v>
      </c>
      <c r="D605" s="28"/>
      <c r="E605" s="28"/>
      <c r="F605" s="26" t="s">
        <v>127</v>
      </c>
      <c r="G605" s="28"/>
      <c r="H605" s="26" t="s">
        <v>6300</v>
      </c>
      <c r="I605" s="26" t="s">
        <v>6301</v>
      </c>
      <c r="J605" s="26" t="s">
        <v>6298</v>
      </c>
      <c r="K605" s="26" t="s">
        <v>6302</v>
      </c>
      <c r="L605" s="28" t="s">
        <v>6303</v>
      </c>
      <c r="M605" s="32" t="s">
        <v>6275</v>
      </c>
      <c r="N605" s="32" t="s">
        <v>6168</v>
      </c>
      <c r="O605" s="41" t="s">
        <v>738</v>
      </c>
      <c r="P605" s="26" t="s">
        <v>599</v>
      </c>
      <c r="Q605" s="28" t="s">
        <v>6304</v>
      </c>
      <c r="R605" s="28" t="s">
        <v>6305</v>
      </c>
      <c r="S605" s="28" t="s">
        <v>156</v>
      </c>
      <c r="T605" s="32" t="s">
        <v>6306</v>
      </c>
      <c r="U605" s="32" t="s">
        <v>6307</v>
      </c>
      <c r="V605" s="26" t="s">
        <v>158</v>
      </c>
      <c r="W605" s="26" t="s">
        <v>141</v>
      </c>
      <c r="X605" s="26" t="s">
        <v>141</v>
      </c>
      <c r="Y605" s="26">
        <v>2022.0</v>
      </c>
      <c r="Z605" s="28">
        <v>1.0</v>
      </c>
      <c r="AA605" s="26" t="s">
        <v>127</v>
      </c>
      <c r="AB605" s="30">
        <v>1300.0</v>
      </c>
      <c r="AC605" s="31">
        <v>1300.0</v>
      </c>
      <c r="AD605" s="31" t="s">
        <v>127</v>
      </c>
      <c r="AE605" s="31" t="s">
        <v>127</v>
      </c>
      <c r="AF605" s="31" t="s">
        <v>127</v>
      </c>
      <c r="AG605" s="31" t="s">
        <v>127</v>
      </c>
      <c r="AH605" s="30" t="s">
        <v>127</v>
      </c>
      <c r="AI605" s="31" t="s">
        <v>127</v>
      </c>
      <c r="AJ605" s="31" t="s">
        <v>141</v>
      </c>
      <c r="AK605" s="31" t="s">
        <v>141</v>
      </c>
      <c r="AL605" s="31" t="s">
        <v>141</v>
      </c>
      <c r="AM605" s="26" t="s">
        <v>127</v>
      </c>
      <c r="AN605" s="26" t="s">
        <v>127</v>
      </c>
      <c r="AO605" s="26" t="s">
        <v>127</v>
      </c>
      <c r="AP605" s="31" t="s">
        <v>141</v>
      </c>
      <c r="AQ605" s="26" t="s">
        <v>127</v>
      </c>
      <c r="AR605" s="26" t="s">
        <v>127</v>
      </c>
      <c r="AS605" s="26" t="s">
        <v>127</v>
      </c>
      <c r="AT605" s="26" t="s">
        <v>824</v>
      </c>
      <c r="AU605" s="26" t="s">
        <v>27</v>
      </c>
      <c r="AV605" s="26" t="s">
        <v>6315</v>
      </c>
      <c r="AW605" s="28"/>
      <c r="AX605" s="28"/>
      <c r="AY605" s="28"/>
    </row>
    <row r="606" ht="15.75" customHeight="1">
      <c r="A606" s="26" t="s">
        <v>6316</v>
      </c>
      <c r="B606" s="26" t="s">
        <v>6317</v>
      </c>
      <c r="C606" s="26" t="s">
        <v>6318</v>
      </c>
      <c r="D606" s="28"/>
      <c r="E606" s="28"/>
      <c r="F606" s="26" t="s">
        <v>127</v>
      </c>
      <c r="G606" s="28"/>
      <c r="H606" s="26" t="s">
        <v>6300</v>
      </c>
      <c r="I606" s="26" t="s">
        <v>6301</v>
      </c>
      <c r="J606" s="26" t="s">
        <v>6298</v>
      </c>
      <c r="K606" s="26" t="s">
        <v>6302</v>
      </c>
      <c r="L606" s="28" t="s">
        <v>6303</v>
      </c>
      <c r="M606" s="32" t="s">
        <v>6275</v>
      </c>
      <c r="N606" s="32" t="s">
        <v>6168</v>
      </c>
      <c r="O606" s="41" t="s">
        <v>738</v>
      </c>
      <c r="P606" s="26" t="s">
        <v>599</v>
      </c>
      <c r="Q606" s="28" t="s">
        <v>6304</v>
      </c>
      <c r="R606" s="28" t="s">
        <v>6305</v>
      </c>
      <c r="S606" s="28" t="s">
        <v>156</v>
      </c>
      <c r="T606" s="32" t="s">
        <v>6306</v>
      </c>
      <c r="U606" s="32" t="s">
        <v>6307</v>
      </c>
      <c r="V606" s="26" t="s">
        <v>139</v>
      </c>
      <c r="W606" s="26" t="s">
        <v>141</v>
      </c>
      <c r="X606" s="26" t="s">
        <v>141</v>
      </c>
      <c r="Y606" s="26">
        <v>2023.0</v>
      </c>
      <c r="Z606" s="28">
        <v>0.0</v>
      </c>
      <c r="AA606" s="26" t="s">
        <v>127</v>
      </c>
      <c r="AB606" s="30">
        <v>380.0</v>
      </c>
      <c r="AC606" s="31" t="s">
        <v>127</v>
      </c>
      <c r="AD606" s="31">
        <v>380.0</v>
      </c>
      <c r="AE606" s="31" t="s">
        <v>127</v>
      </c>
      <c r="AF606" s="31" t="s">
        <v>127</v>
      </c>
      <c r="AG606" s="31" t="s">
        <v>127</v>
      </c>
      <c r="AH606" s="30" t="s">
        <v>127</v>
      </c>
      <c r="AI606" s="31" t="s">
        <v>127</v>
      </c>
      <c r="AJ606" s="31" t="s">
        <v>141</v>
      </c>
      <c r="AK606" s="31" t="s">
        <v>141</v>
      </c>
      <c r="AL606" s="31" t="s">
        <v>141</v>
      </c>
      <c r="AM606" s="26" t="s">
        <v>127</v>
      </c>
      <c r="AN606" s="26" t="s">
        <v>127</v>
      </c>
      <c r="AO606" s="26" t="s">
        <v>127</v>
      </c>
      <c r="AP606" s="31" t="s">
        <v>141</v>
      </c>
      <c r="AQ606" s="26" t="s">
        <v>127</v>
      </c>
      <c r="AR606" s="26" t="s">
        <v>127</v>
      </c>
      <c r="AS606" s="26" t="s">
        <v>127</v>
      </c>
      <c r="AT606" s="26" t="s">
        <v>142</v>
      </c>
      <c r="AU606" s="26" t="s">
        <v>31</v>
      </c>
      <c r="AV606" s="26" t="s">
        <v>6319</v>
      </c>
      <c r="AW606" s="28"/>
      <c r="AX606" s="28"/>
      <c r="AY606" s="28"/>
    </row>
    <row r="607" ht="15.75" customHeight="1">
      <c r="A607" s="26" t="s">
        <v>6320</v>
      </c>
      <c r="B607" s="26" t="s">
        <v>6321</v>
      </c>
      <c r="C607" s="26" t="s">
        <v>6299</v>
      </c>
      <c r="D607" s="28"/>
      <c r="E607" s="28"/>
      <c r="F607" s="26" t="s">
        <v>127</v>
      </c>
      <c r="G607" s="28"/>
      <c r="H607" s="26" t="s">
        <v>6300</v>
      </c>
      <c r="I607" s="26" t="s">
        <v>6301</v>
      </c>
      <c r="J607" s="26" t="s">
        <v>6298</v>
      </c>
      <c r="K607" s="26" t="s">
        <v>6302</v>
      </c>
      <c r="L607" s="28" t="s">
        <v>6303</v>
      </c>
      <c r="M607" s="32" t="s">
        <v>6275</v>
      </c>
      <c r="N607" s="32" t="s">
        <v>6168</v>
      </c>
      <c r="O607" s="41" t="s">
        <v>738</v>
      </c>
      <c r="P607" s="26" t="s">
        <v>599</v>
      </c>
      <c r="Q607" s="28" t="s">
        <v>6304</v>
      </c>
      <c r="R607" s="28" t="s">
        <v>6305</v>
      </c>
      <c r="S607" s="28" t="s">
        <v>156</v>
      </c>
      <c r="T607" s="32" t="s">
        <v>6306</v>
      </c>
      <c r="U607" s="32" t="s">
        <v>6307</v>
      </c>
      <c r="V607" s="26" t="s">
        <v>261</v>
      </c>
      <c r="W607" s="26" t="s">
        <v>141</v>
      </c>
      <c r="X607" s="26" t="s">
        <v>141</v>
      </c>
      <c r="Y607" s="57" t="s">
        <v>127</v>
      </c>
      <c r="Z607" s="28" t="s">
        <v>127</v>
      </c>
      <c r="AA607" s="33">
        <v>44774.0</v>
      </c>
      <c r="AB607" s="30">
        <v>1800.0</v>
      </c>
      <c r="AC607" s="31">
        <v>1800.0</v>
      </c>
      <c r="AD607" s="31" t="s">
        <v>127</v>
      </c>
      <c r="AE607" s="31" t="s">
        <v>127</v>
      </c>
      <c r="AF607" s="31" t="s">
        <v>127</v>
      </c>
      <c r="AG607" s="31" t="s">
        <v>127</v>
      </c>
      <c r="AH607" s="30" t="s">
        <v>127</v>
      </c>
      <c r="AI607" s="31" t="s">
        <v>127</v>
      </c>
      <c r="AJ607" s="31" t="s">
        <v>141</v>
      </c>
      <c r="AK607" s="31" t="s">
        <v>141</v>
      </c>
      <c r="AL607" s="31" t="s">
        <v>141</v>
      </c>
      <c r="AM607" s="26" t="s">
        <v>127</v>
      </c>
      <c r="AN607" s="26" t="s">
        <v>127</v>
      </c>
      <c r="AO607" s="26" t="s">
        <v>127</v>
      </c>
      <c r="AP607" s="31" t="s">
        <v>141</v>
      </c>
      <c r="AQ607" s="26" t="s">
        <v>127</v>
      </c>
      <c r="AR607" s="26" t="s">
        <v>127</v>
      </c>
      <c r="AS607" s="26" t="s">
        <v>127</v>
      </c>
      <c r="AT607" s="26" t="s">
        <v>824</v>
      </c>
      <c r="AU607" s="26" t="s">
        <v>27</v>
      </c>
      <c r="AV607" s="26" t="s">
        <v>6322</v>
      </c>
      <c r="AW607" s="28"/>
      <c r="AX607" s="28"/>
      <c r="AY607" s="28"/>
    </row>
    <row r="608" ht="15.75" customHeight="1">
      <c r="A608" s="26" t="s">
        <v>6323</v>
      </c>
      <c r="B608" s="26" t="s">
        <v>6324</v>
      </c>
      <c r="C608" s="28" t="s">
        <v>6325</v>
      </c>
      <c r="D608" s="28" t="s">
        <v>6326</v>
      </c>
      <c r="E608" s="28" t="s">
        <v>6327</v>
      </c>
      <c r="F608" s="26" t="s">
        <v>127</v>
      </c>
      <c r="G608" s="28"/>
      <c r="H608" s="26" t="s">
        <v>6328</v>
      </c>
      <c r="I608" s="26" t="s">
        <v>6329</v>
      </c>
      <c r="J608" s="26" t="s">
        <v>6324</v>
      </c>
      <c r="K608" s="26" t="s">
        <v>6330</v>
      </c>
      <c r="L608" s="28" t="s">
        <v>6331</v>
      </c>
      <c r="M608" s="32" t="s">
        <v>6332</v>
      </c>
      <c r="N608" s="32" t="s">
        <v>6333</v>
      </c>
      <c r="O608" s="41" t="s">
        <v>738</v>
      </c>
      <c r="P608" s="26" t="s">
        <v>599</v>
      </c>
      <c r="Q608" s="26" t="s">
        <v>6334</v>
      </c>
      <c r="R608" s="28" t="s">
        <v>6335</v>
      </c>
      <c r="S608" s="28" t="s">
        <v>156</v>
      </c>
      <c r="T608" s="32" t="s">
        <v>6336</v>
      </c>
      <c r="U608" s="32" t="s">
        <v>6337</v>
      </c>
      <c r="V608" s="32" t="s">
        <v>158</v>
      </c>
      <c r="W608" s="26" t="s">
        <v>141</v>
      </c>
      <c r="X608" s="26" t="s">
        <v>141</v>
      </c>
      <c r="Y608" s="28">
        <v>1972.0</v>
      </c>
      <c r="Z608" s="28">
        <v>51.0</v>
      </c>
      <c r="AA608" s="26" t="s">
        <v>127</v>
      </c>
      <c r="AB608" s="30">
        <v>700.0</v>
      </c>
      <c r="AC608" s="31" t="s">
        <v>127</v>
      </c>
      <c r="AD608" s="30">
        <v>700.0</v>
      </c>
      <c r="AE608" s="31" t="s">
        <v>127</v>
      </c>
      <c r="AF608" s="31" t="s">
        <v>127</v>
      </c>
      <c r="AG608" s="31" t="s">
        <v>127</v>
      </c>
      <c r="AH608" s="31" t="s">
        <v>127</v>
      </c>
      <c r="AI608" s="31" t="s">
        <v>127</v>
      </c>
      <c r="AJ608" s="31" t="s">
        <v>127</v>
      </c>
      <c r="AK608" s="31" t="s">
        <v>127</v>
      </c>
      <c r="AL608" s="31" t="s">
        <v>127</v>
      </c>
      <c r="AM608" s="26" t="s">
        <v>140</v>
      </c>
      <c r="AN608" s="26" t="s">
        <v>6338</v>
      </c>
      <c r="AO608" s="26" t="s">
        <v>141</v>
      </c>
      <c r="AP608" s="31">
        <v>1070.0</v>
      </c>
      <c r="AQ608" s="26" t="s">
        <v>127</v>
      </c>
      <c r="AR608" s="26" t="s">
        <v>127</v>
      </c>
      <c r="AS608" s="26" t="s">
        <v>127</v>
      </c>
      <c r="AT608" s="32" t="s">
        <v>142</v>
      </c>
      <c r="AU608" s="26" t="s">
        <v>31</v>
      </c>
      <c r="AV608" s="26" t="s">
        <v>3209</v>
      </c>
      <c r="AW608" s="28"/>
      <c r="AX608" s="28"/>
      <c r="AY608" s="28"/>
    </row>
    <row r="609" ht="15.75" customHeight="1">
      <c r="A609" s="26" t="s">
        <v>6339</v>
      </c>
      <c r="B609" s="26" t="s">
        <v>6340</v>
      </c>
      <c r="C609" s="26" t="s">
        <v>6341</v>
      </c>
      <c r="D609" s="28"/>
      <c r="E609" s="28"/>
      <c r="F609" s="26" t="s">
        <v>127</v>
      </c>
      <c r="G609" s="28"/>
      <c r="H609" s="26" t="s">
        <v>6342</v>
      </c>
      <c r="I609" s="26" t="s">
        <v>6343</v>
      </c>
      <c r="J609" s="26" t="s">
        <v>6340</v>
      </c>
      <c r="K609" s="26" t="s">
        <v>6344</v>
      </c>
      <c r="L609" s="26" t="s">
        <v>6345</v>
      </c>
      <c r="M609" s="26" t="s">
        <v>6332</v>
      </c>
      <c r="N609" s="26" t="s">
        <v>6333</v>
      </c>
      <c r="O609" s="41" t="s">
        <v>738</v>
      </c>
      <c r="P609" s="26" t="s">
        <v>599</v>
      </c>
      <c r="Q609" s="26" t="s">
        <v>6346</v>
      </c>
      <c r="R609" s="26" t="s">
        <v>6347</v>
      </c>
      <c r="S609" s="28" t="s">
        <v>156</v>
      </c>
      <c r="T609" s="26" t="s">
        <v>6348</v>
      </c>
      <c r="U609" s="26" t="s">
        <v>6349</v>
      </c>
      <c r="V609" s="26" t="s">
        <v>158</v>
      </c>
      <c r="W609" s="26" t="s">
        <v>141</v>
      </c>
      <c r="X609" s="26" t="s">
        <v>141</v>
      </c>
      <c r="Y609" s="26">
        <v>2003.0</v>
      </c>
      <c r="Z609" s="28">
        <v>20.0</v>
      </c>
      <c r="AA609" s="26" t="s">
        <v>127</v>
      </c>
      <c r="AB609" s="30">
        <v>1200.0</v>
      </c>
      <c r="AC609" s="31" t="s">
        <v>127</v>
      </c>
      <c r="AD609" s="31">
        <v>1200.0</v>
      </c>
      <c r="AE609" s="31" t="s">
        <v>127</v>
      </c>
      <c r="AF609" s="31" t="s">
        <v>127</v>
      </c>
      <c r="AG609" s="31" t="s">
        <v>127</v>
      </c>
      <c r="AH609" s="31" t="s">
        <v>127</v>
      </c>
      <c r="AI609" s="31" t="s">
        <v>127</v>
      </c>
      <c r="AJ609" s="31" t="s">
        <v>127</v>
      </c>
      <c r="AK609" s="31" t="s">
        <v>127</v>
      </c>
      <c r="AL609" s="31" t="s">
        <v>127</v>
      </c>
      <c r="AM609" s="26" t="s">
        <v>140</v>
      </c>
      <c r="AN609" s="26" t="s">
        <v>6350</v>
      </c>
      <c r="AO609" s="26" t="s">
        <v>246</v>
      </c>
      <c r="AP609" s="31">
        <v>257.0</v>
      </c>
      <c r="AQ609" s="26" t="s">
        <v>127</v>
      </c>
      <c r="AR609" s="26" t="s">
        <v>127</v>
      </c>
      <c r="AS609" s="26" t="s">
        <v>127</v>
      </c>
      <c r="AT609" s="32" t="s">
        <v>142</v>
      </c>
      <c r="AU609" s="32" t="s">
        <v>31</v>
      </c>
      <c r="AV609" s="31" t="s">
        <v>919</v>
      </c>
      <c r="AW609" s="28"/>
      <c r="AX609" s="28"/>
      <c r="AY609" s="28"/>
    </row>
    <row r="610" ht="15.75" customHeight="1">
      <c r="A610" s="26" t="s">
        <v>6351</v>
      </c>
      <c r="B610" s="26" t="s">
        <v>6352</v>
      </c>
      <c r="C610" s="28" t="s">
        <v>6353</v>
      </c>
      <c r="D610" s="28" t="s">
        <v>6354</v>
      </c>
      <c r="E610" s="28" t="s">
        <v>6355</v>
      </c>
      <c r="F610" s="26" t="s">
        <v>127</v>
      </c>
      <c r="G610" s="28"/>
      <c r="H610" s="26" t="s">
        <v>6356</v>
      </c>
      <c r="I610" s="26" t="s">
        <v>6357</v>
      </c>
      <c r="J610" s="26" t="s">
        <v>6352</v>
      </c>
      <c r="K610" s="26" t="s">
        <v>6358</v>
      </c>
      <c r="L610" s="28" t="s">
        <v>6359</v>
      </c>
      <c r="M610" s="32" t="s">
        <v>6360</v>
      </c>
      <c r="N610" s="32" t="s">
        <v>6333</v>
      </c>
      <c r="O610" s="41" t="s">
        <v>738</v>
      </c>
      <c r="P610" s="26" t="s">
        <v>599</v>
      </c>
      <c r="Q610" s="26" t="s">
        <v>6361</v>
      </c>
      <c r="R610" s="28" t="s">
        <v>6362</v>
      </c>
      <c r="S610" s="28" t="s">
        <v>156</v>
      </c>
      <c r="T610" s="32" t="s">
        <v>6363</v>
      </c>
      <c r="U610" s="32" t="s">
        <v>6364</v>
      </c>
      <c r="V610" s="32" t="s">
        <v>158</v>
      </c>
      <c r="W610" s="26" t="s">
        <v>141</v>
      </c>
      <c r="X610" s="26" t="s">
        <v>141</v>
      </c>
      <c r="Y610" s="28">
        <v>2002.0</v>
      </c>
      <c r="Z610" s="28">
        <v>21.0</v>
      </c>
      <c r="AA610" s="26" t="s">
        <v>127</v>
      </c>
      <c r="AB610" s="30">
        <v>500.0</v>
      </c>
      <c r="AC610" s="31" t="s">
        <v>127</v>
      </c>
      <c r="AD610" s="30">
        <v>500.0</v>
      </c>
      <c r="AE610" s="31" t="s">
        <v>127</v>
      </c>
      <c r="AF610" s="31" t="s">
        <v>127</v>
      </c>
      <c r="AG610" s="31" t="s">
        <v>127</v>
      </c>
      <c r="AH610" s="31" t="s">
        <v>127</v>
      </c>
      <c r="AI610" s="31" t="s">
        <v>127</v>
      </c>
      <c r="AJ610" s="31" t="s">
        <v>127</v>
      </c>
      <c r="AK610" s="31" t="s">
        <v>127</v>
      </c>
      <c r="AL610" s="31" t="s">
        <v>127</v>
      </c>
      <c r="AM610" s="26" t="s">
        <v>140</v>
      </c>
      <c r="AN610" s="26" t="s">
        <v>6365</v>
      </c>
      <c r="AO610" s="26" t="s">
        <v>141</v>
      </c>
      <c r="AP610" s="31">
        <v>475.0</v>
      </c>
      <c r="AQ610" s="26" t="s">
        <v>327</v>
      </c>
      <c r="AR610" s="26" t="s">
        <v>127</v>
      </c>
      <c r="AS610" s="26" t="s">
        <v>127</v>
      </c>
      <c r="AT610" s="32" t="s">
        <v>142</v>
      </c>
      <c r="AU610" s="26" t="s">
        <v>31</v>
      </c>
      <c r="AV610" s="26" t="s">
        <v>3440</v>
      </c>
      <c r="AW610" s="28"/>
      <c r="AX610" s="28"/>
      <c r="AY610" s="28"/>
    </row>
    <row r="611" ht="15.75" customHeight="1">
      <c r="A611" s="26" t="s">
        <v>6366</v>
      </c>
      <c r="B611" s="26" t="s">
        <v>6367</v>
      </c>
      <c r="C611" s="26" t="s">
        <v>6368</v>
      </c>
      <c r="D611" s="28"/>
      <c r="E611" s="28"/>
      <c r="F611" s="26" t="s">
        <v>127</v>
      </c>
      <c r="G611" s="28"/>
      <c r="H611" s="26" t="s">
        <v>6369</v>
      </c>
      <c r="I611" s="26" t="s">
        <v>6370</v>
      </c>
      <c r="J611" s="26" t="s">
        <v>6367</v>
      </c>
      <c r="K611" s="26" t="s">
        <v>6371</v>
      </c>
      <c r="L611" s="26" t="s">
        <v>6372</v>
      </c>
      <c r="M611" s="26" t="s">
        <v>6360</v>
      </c>
      <c r="N611" s="26" t="s">
        <v>6333</v>
      </c>
      <c r="O611" s="41" t="s">
        <v>738</v>
      </c>
      <c r="P611" s="26" t="s">
        <v>599</v>
      </c>
      <c r="Q611" s="26" t="s">
        <v>6373</v>
      </c>
      <c r="R611" s="26" t="s">
        <v>6374</v>
      </c>
      <c r="S611" s="28" t="s">
        <v>156</v>
      </c>
      <c r="T611" s="26" t="s">
        <v>6375</v>
      </c>
      <c r="U611" s="26" t="s">
        <v>6376</v>
      </c>
      <c r="V611" s="26" t="s">
        <v>158</v>
      </c>
      <c r="W611" s="26" t="s">
        <v>141</v>
      </c>
      <c r="X611" s="26" t="s">
        <v>141</v>
      </c>
      <c r="Y611" s="26">
        <v>2002.0</v>
      </c>
      <c r="Z611" s="28">
        <v>21.0</v>
      </c>
      <c r="AA611" s="26" t="s">
        <v>127</v>
      </c>
      <c r="AB611" s="30">
        <v>1200.0</v>
      </c>
      <c r="AC611" s="31" t="s">
        <v>127</v>
      </c>
      <c r="AD611" s="31">
        <v>1200.0</v>
      </c>
      <c r="AE611" s="31" t="s">
        <v>127</v>
      </c>
      <c r="AF611" s="31" t="s">
        <v>127</v>
      </c>
      <c r="AG611" s="31" t="s">
        <v>127</v>
      </c>
      <c r="AH611" s="31" t="s">
        <v>127</v>
      </c>
      <c r="AI611" s="31" t="s">
        <v>127</v>
      </c>
      <c r="AJ611" s="31" t="s">
        <v>127</v>
      </c>
      <c r="AK611" s="31" t="s">
        <v>127</v>
      </c>
      <c r="AL611" s="31" t="s">
        <v>127</v>
      </c>
      <c r="AM611" s="26" t="s">
        <v>140</v>
      </c>
      <c r="AN611" s="26" t="s">
        <v>298</v>
      </c>
      <c r="AO611" s="26" t="s">
        <v>246</v>
      </c>
      <c r="AP611" s="31">
        <v>1167.0</v>
      </c>
      <c r="AQ611" s="26" t="s">
        <v>327</v>
      </c>
      <c r="AR611" s="26" t="s">
        <v>141</v>
      </c>
      <c r="AS611" s="26" t="s">
        <v>127</v>
      </c>
      <c r="AT611" s="26" t="s">
        <v>142</v>
      </c>
      <c r="AU611" s="26" t="s">
        <v>31</v>
      </c>
      <c r="AV611" s="31" t="s">
        <v>919</v>
      </c>
      <c r="AW611" s="28"/>
      <c r="AX611" s="28"/>
      <c r="AY611" s="28"/>
    </row>
    <row r="612" ht="15.75" customHeight="1">
      <c r="A612" s="26" t="s">
        <v>6377</v>
      </c>
      <c r="B612" s="26" t="s">
        <v>6378</v>
      </c>
      <c r="C612" s="26" t="s">
        <v>6379</v>
      </c>
      <c r="D612" s="26" t="s">
        <v>6380</v>
      </c>
      <c r="E612" s="28" t="s">
        <v>6381</v>
      </c>
      <c r="F612" s="26" t="s">
        <v>127</v>
      </c>
      <c r="G612" s="28"/>
      <c r="H612" s="26" t="s">
        <v>6382</v>
      </c>
      <c r="I612" s="26" t="s">
        <v>6383</v>
      </c>
      <c r="J612" s="26" t="s">
        <v>6378</v>
      </c>
      <c r="K612" s="26" t="s">
        <v>6384</v>
      </c>
      <c r="L612" s="26" t="s">
        <v>6385</v>
      </c>
      <c r="M612" s="26" t="s">
        <v>6360</v>
      </c>
      <c r="N612" s="26" t="s">
        <v>6333</v>
      </c>
      <c r="O612" s="41" t="s">
        <v>738</v>
      </c>
      <c r="P612" s="26" t="s">
        <v>599</v>
      </c>
      <c r="Q612" s="26" t="s">
        <v>6386</v>
      </c>
      <c r="R612" s="26" t="s">
        <v>6387</v>
      </c>
      <c r="S612" s="28" t="s">
        <v>156</v>
      </c>
      <c r="T612" s="26" t="s">
        <v>6388</v>
      </c>
      <c r="U612" s="26" t="s">
        <v>6389</v>
      </c>
      <c r="V612" s="26" t="s">
        <v>158</v>
      </c>
      <c r="W612" s="26" t="s">
        <v>141</v>
      </c>
      <c r="X612" s="26" t="s">
        <v>141</v>
      </c>
      <c r="Y612" s="26">
        <v>2000.0</v>
      </c>
      <c r="Z612" s="28">
        <v>23.0</v>
      </c>
      <c r="AA612" s="26">
        <v>2024.0</v>
      </c>
      <c r="AB612" s="30">
        <v>1100.0</v>
      </c>
      <c r="AC612" s="31" t="s">
        <v>127</v>
      </c>
      <c r="AD612" s="31">
        <v>1100.0</v>
      </c>
      <c r="AE612" s="31" t="s">
        <v>127</v>
      </c>
      <c r="AF612" s="31" t="s">
        <v>127</v>
      </c>
      <c r="AG612" s="31" t="s">
        <v>127</v>
      </c>
      <c r="AH612" s="31" t="s">
        <v>127</v>
      </c>
      <c r="AI612" s="31" t="s">
        <v>127</v>
      </c>
      <c r="AJ612" s="31" t="s">
        <v>127</v>
      </c>
      <c r="AK612" s="31" t="s">
        <v>127</v>
      </c>
      <c r="AL612" s="31" t="s">
        <v>127</v>
      </c>
      <c r="AM612" s="26" t="s">
        <v>140</v>
      </c>
      <c r="AN612" s="26" t="s">
        <v>298</v>
      </c>
      <c r="AO612" s="26" t="s">
        <v>246</v>
      </c>
      <c r="AP612" s="31">
        <v>400.0</v>
      </c>
      <c r="AQ612" s="26">
        <v>2021.0</v>
      </c>
      <c r="AR612" s="26" t="s">
        <v>141</v>
      </c>
      <c r="AS612" s="26" t="s">
        <v>127</v>
      </c>
      <c r="AT612" s="32" t="s">
        <v>142</v>
      </c>
      <c r="AU612" s="32" t="s">
        <v>31</v>
      </c>
      <c r="AV612" s="31" t="s">
        <v>919</v>
      </c>
      <c r="AW612" s="28"/>
      <c r="AX612" s="28"/>
      <c r="AY612" s="28"/>
    </row>
    <row r="613" ht="15.75" customHeight="1">
      <c r="A613" s="26" t="s">
        <v>6390</v>
      </c>
      <c r="B613" s="26" t="s">
        <v>6391</v>
      </c>
      <c r="C613" s="26" t="s">
        <v>6379</v>
      </c>
      <c r="D613" s="26" t="s">
        <v>6380</v>
      </c>
      <c r="E613" s="28" t="s">
        <v>6381</v>
      </c>
      <c r="F613" s="26" t="s">
        <v>127</v>
      </c>
      <c r="G613" s="28"/>
      <c r="H613" s="26" t="s">
        <v>6382</v>
      </c>
      <c r="I613" s="26" t="s">
        <v>6383</v>
      </c>
      <c r="J613" s="26" t="s">
        <v>6378</v>
      </c>
      <c r="K613" s="26" t="s">
        <v>6384</v>
      </c>
      <c r="L613" s="26" t="s">
        <v>6385</v>
      </c>
      <c r="M613" s="26" t="s">
        <v>6360</v>
      </c>
      <c r="N613" s="26" t="s">
        <v>6333</v>
      </c>
      <c r="O613" s="41" t="s">
        <v>738</v>
      </c>
      <c r="P613" s="26" t="s">
        <v>599</v>
      </c>
      <c r="Q613" s="26" t="s">
        <v>6386</v>
      </c>
      <c r="R613" s="26" t="s">
        <v>6387</v>
      </c>
      <c r="S613" s="28" t="s">
        <v>156</v>
      </c>
      <c r="T613" s="26" t="s">
        <v>6388</v>
      </c>
      <c r="U613" s="26" t="s">
        <v>6389</v>
      </c>
      <c r="V613" s="26" t="s">
        <v>189</v>
      </c>
      <c r="W613" s="33">
        <v>44593.0</v>
      </c>
      <c r="X613" s="26" t="s">
        <v>141</v>
      </c>
      <c r="Y613" s="26">
        <v>2024.0</v>
      </c>
      <c r="Z613" s="28">
        <v>-1.0</v>
      </c>
      <c r="AA613" s="26" t="s">
        <v>127</v>
      </c>
      <c r="AB613" s="30">
        <v>1100.0</v>
      </c>
      <c r="AC613" s="31" t="s">
        <v>127</v>
      </c>
      <c r="AD613" s="31">
        <v>1100.0</v>
      </c>
      <c r="AE613" s="31" t="s">
        <v>127</v>
      </c>
      <c r="AF613" s="31" t="s">
        <v>127</v>
      </c>
      <c r="AG613" s="31" t="s">
        <v>127</v>
      </c>
      <c r="AH613" s="31" t="s">
        <v>127</v>
      </c>
      <c r="AI613" s="31" t="s">
        <v>127</v>
      </c>
      <c r="AJ613" s="31" t="s">
        <v>127</v>
      </c>
      <c r="AK613" s="31" t="s">
        <v>127</v>
      </c>
      <c r="AL613" s="31" t="s">
        <v>127</v>
      </c>
      <c r="AM613" s="26" t="s">
        <v>127</v>
      </c>
      <c r="AN613" s="26" t="s">
        <v>127</v>
      </c>
      <c r="AO613" s="26" t="s">
        <v>127</v>
      </c>
      <c r="AP613" s="31" t="s">
        <v>141</v>
      </c>
      <c r="AQ613" s="26" t="s">
        <v>127</v>
      </c>
      <c r="AR613" s="26" t="s">
        <v>127</v>
      </c>
      <c r="AS613" s="26" t="s">
        <v>127</v>
      </c>
      <c r="AT613" s="32" t="s">
        <v>142</v>
      </c>
      <c r="AU613" s="32" t="s">
        <v>31</v>
      </c>
      <c r="AV613" s="31" t="s">
        <v>6392</v>
      </c>
      <c r="AW613" s="28"/>
      <c r="AX613" s="28"/>
      <c r="AY613" s="28"/>
    </row>
    <row r="614" ht="15.75" customHeight="1">
      <c r="A614" s="26" t="s">
        <v>6393</v>
      </c>
      <c r="B614" s="26" t="s">
        <v>6394</v>
      </c>
      <c r="C614" s="28" t="s">
        <v>6395</v>
      </c>
      <c r="D614" s="28" t="s">
        <v>6396</v>
      </c>
      <c r="E614" s="28" t="s">
        <v>6397</v>
      </c>
      <c r="F614" s="26" t="s">
        <v>173</v>
      </c>
      <c r="G614" s="28" t="s">
        <v>6398</v>
      </c>
      <c r="H614" s="26" t="s">
        <v>6399</v>
      </c>
      <c r="I614" s="26" t="s">
        <v>6400</v>
      </c>
      <c r="J614" s="26" t="s">
        <v>6394</v>
      </c>
      <c r="K614" s="26">
        <v>4.298155661E9</v>
      </c>
      <c r="L614" s="28" t="s">
        <v>6401</v>
      </c>
      <c r="M614" s="28" t="s">
        <v>6402</v>
      </c>
      <c r="N614" s="28" t="s">
        <v>6333</v>
      </c>
      <c r="O614" s="41" t="s">
        <v>738</v>
      </c>
      <c r="P614" s="26" t="s">
        <v>599</v>
      </c>
      <c r="Q614" s="28" t="s">
        <v>6403</v>
      </c>
      <c r="R614" s="28" t="s">
        <v>6404</v>
      </c>
      <c r="S614" s="28" t="s">
        <v>156</v>
      </c>
      <c r="T614" s="28" t="s">
        <v>6405</v>
      </c>
      <c r="U614" s="28" t="s">
        <v>6406</v>
      </c>
      <c r="V614" s="28" t="s">
        <v>158</v>
      </c>
      <c r="W614" s="26" t="s">
        <v>141</v>
      </c>
      <c r="X614" s="26" t="s">
        <v>141</v>
      </c>
      <c r="Y614" s="28">
        <v>2003.0</v>
      </c>
      <c r="Z614" s="28">
        <v>20.0</v>
      </c>
      <c r="AA614" s="26" t="s">
        <v>127</v>
      </c>
      <c r="AB614" s="30">
        <v>4000.0</v>
      </c>
      <c r="AC614" s="30">
        <v>4000.0</v>
      </c>
      <c r="AD614" s="31" t="s">
        <v>127</v>
      </c>
      <c r="AE614" s="31" t="s">
        <v>127</v>
      </c>
      <c r="AF614" s="31">
        <v>4260.0</v>
      </c>
      <c r="AG614" s="31">
        <v>4260.0</v>
      </c>
      <c r="AH614" s="30" t="s">
        <v>127</v>
      </c>
      <c r="AI614" s="31" t="s">
        <v>127</v>
      </c>
      <c r="AJ614" s="31" t="s">
        <v>141</v>
      </c>
      <c r="AK614" s="31" t="s">
        <v>141</v>
      </c>
      <c r="AL614" s="31" t="s">
        <v>141</v>
      </c>
      <c r="AM614" s="26" t="s">
        <v>140</v>
      </c>
      <c r="AN614" s="28" t="s">
        <v>6407</v>
      </c>
      <c r="AO614" s="26" t="s">
        <v>141</v>
      </c>
      <c r="AP614" s="31">
        <v>3090.0</v>
      </c>
      <c r="AQ614" s="26" t="s">
        <v>327</v>
      </c>
      <c r="AR614" s="26" t="s">
        <v>127</v>
      </c>
      <c r="AS614" s="26" t="s">
        <v>127</v>
      </c>
      <c r="AT614" s="26" t="s">
        <v>161</v>
      </c>
      <c r="AU614" s="32" t="s">
        <v>263</v>
      </c>
      <c r="AV614" s="26" t="s">
        <v>2322</v>
      </c>
      <c r="AW614" s="28"/>
      <c r="AX614" s="28"/>
      <c r="AY614" s="28"/>
    </row>
    <row r="615" ht="15.75" customHeight="1">
      <c r="A615" s="26" t="s">
        <v>6408</v>
      </c>
      <c r="B615" s="26" t="s">
        <v>6409</v>
      </c>
      <c r="C615" s="26" t="s">
        <v>6410</v>
      </c>
      <c r="D615" s="28"/>
      <c r="E615" s="28"/>
      <c r="F615" s="26" t="s">
        <v>127</v>
      </c>
      <c r="G615" s="28"/>
      <c r="H615" s="26" t="s">
        <v>6411</v>
      </c>
      <c r="I615" s="26" t="s">
        <v>6412</v>
      </c>
      <c r="J615" s="26" t="s">
        <v>6409</v>
      </c>
      <c r="K615" s="26" t="s">
        <v>6413</v>
      </c>
      <c r="L615" s="26" t="s">
        <v>6414</v>
      </c>
      <c r="M615" s="26" t="s">
        <v>6402</v>
      </c>
      <c r="N615" s="26" t="s">
        <v>6333</v>
      </c>
      <c r="O615" s="41" t="s">
        <v>738</v>
      </c>
      <c r="P615" s="26" t="s">
        <v>599</v>
      </c>
      <c r="Q615" s="26" t="s">
        <v>6415</v>
      </c>
      <c r="R615" s="26" t="s">
        <v>6416</v>
      </c>
      <c r="S615" s="28" t="s">
        <v>156</v>
      </c>
      <c r="T615" s="26" t="s">
        <v>6417</v>
      </c>
      <c r="U615" s="26" t="s">
        <v>6418</v>
      </c>
      <c r="V615" s="26" t="s">
        <v>158</v>
      </c>
      <c r="W615" s="26" t="s">
        <v>141</v>
      </c>
      <c r="X615" s="26" t="s">
        <v>141</v>
      </c>
      <c r="Y615" s="26">
        <v>2012.0</v>
      </c>
      <c r="Z615" s="28">
        <v>11.0</v>
      </c>
      <c r="AA615" s="26" t="s">
        <v>127</v>
      </c>
      <c r="AB615" s="30">
        <v>500.0</v>
      </c>
      <c r="AC615" s="31" t="s">
        <v>127</v>
      </c>
      <c r="AD615" s="31">
        <v>500.0</v>
      </c>
      <c r="AE615" s="31" t="s">
        <v>127</v>
      </c>
      <c r="AF615" s="31" t="s">
        <v>127</v>
      </c>
      <c r="AG615" s="31" t="s">
        <v>127</v>
      </c>
      <c r="AH615" s="31" t="s">
        <v>127</v>
      </c>
      <c r="AI615" s="31" t="s">
        <v>127</v>
      </c>
      <c r="AJ615" s="31" t="s">
        <v>127</v>
      </c>
      <c r="AK615" s="31" t="s">
        <v>127</v>
      </c>
      <c r="AL615" s="31" t="s">
        <v>127</v>
      </c>
      <c r="AM615" s="26" t="s">
        <v>140</v>
      </c>
      <c r="AN615" s="26" t="s">
        <v>6419</v>
      </c>
      <c r="AO615" s="26" t="s">
        <v>1749</v>
      </c>
      <c r="AP615" s="31">
        <v>356.0</v>
      </c>
      <c r="AQ615" s="26" t="s">
        <v>141</v>
      </c>
      <c r="AR615" s="26" t="s">
        <v>141</v>
      </c>
      <c r="AS615" s="26" t="s">
        <v>127</v>
      </c>
      <c r="AT615" s="32" t="s">
        <v>142</v>
      </c>
      <c r="AU615" s="32" t="s">
        <v>31</v>
      </c>
      <c r="AV615" s="31" t="s">
        <v>772</v>
      </c>
      <c r="AW615" s="28"/>
      <c r="AX615" s="28"/>
      <c r="AY615" s="28"/>
    </row>
    <row r="616" ht="15.75" customHeight="1">
      <c r="A616" s="26" t="s">
        <v>6420</v>
      </c>
      <c r="B616" s="26" t="s">
        <v>6421</v>
      </c>
      <c r="C616" s="28" t="s">
        <v>6422</v>
      </c>
      <c r="D616" s="28" t="s">
        <v>6423</v>
      </c>
      <c r="E616" s="28" t="s">
        <v>6424</v>
      </c>
      <c r="F616" s="26" t="s">
        <v>127</v>
      </c>
      <c r="G616" s="28"/>
      <c r="H616" s="26" t="s">
        <v>6425</v>
      </c>
      <c r="I616" s="26" t="s">
        <v>6426</v>
      </c>
      <c r="J616" s="26" t="s">
        <v>6421</v>
      </c>
      <c r="K616" s="26">
        <v>4.298155857E9</v>
      </c>
      <c r="L616" s="28" t="s">
        <v>6427</v>
      </c>
      <c r="M616" s="28" t="s">
        <v>6428</v>
      </c>
      <c r="N616" s="28" t="s">
        <v>6333</v>
      </c>
      <c r="O616" s="41" t="s">
        <v>738</v>
      </c>
      <c r="P616" s="26" t="s">
        <v>599</v>
      </c>
      <c r="Q616" s="28" t="s">
        <v>6429</v>
      </c>
      <c r="R616" s="28" t="s">
        <v>6430</v>
      </c>
      <c r="S616" s="28" t="s">
        <v>156</v>
      </c>
      <c r="T616" s="28" t="s">
        <v>6431</v>
      </c>
      <c r="U616" s="28" t="s">
        <v>6432</v>
      </c>
      <c r="V616" s="26" t="s">
        <v>158</v>
      </c>
      <c r="W616" s="26" t="s">
        <v>141</v>
      </c>
      <c r="X616" s="26" t="s">
        <v>141</v>
      </c>
      <c r="Y616" s="28">
        <v>1991.0</v>
      </c>
      <c r="Z616" s="28">
        <v>32.0</v>
      </c>
      <c r="AA616" s="26" t="s">
        <v>127</v>
      </c>
      <c r="AB616" s="30">
        <v>5000.0</v>
      </c>
      <c r="AC616" s="30">
        <v>5000.0</v>
      </c>
      <c r="AD616" s="31" t="s">
        <v>127</v>
      </c>
      <c r="AE616" s="31" t="s">
        <v>127</v>
      </c>
      <c r="AF616" s="31">
        <v>4500.0</v>
      </c>
      <c r="AG616" s="30">
        <v>4500.0</v>
      </c>
      <c r="AH616" s="30" t="s">
        <v>127</v>
      </c>
      <c r="AI616" s="31" t="s">
        <v>127</v>
      </c>
      <c r="AJ616" s="31" t="s">
        <v>141</v>
      </c>
      <c r="AK616" s="31" t="s">
        <v>141</v>
      </c>
      <c r="AL616" s="31" t="s">
        <v>141</v>
      </c>
      <c r="AM616" s="26" t="s">
        <v>140</v>
      </c>
      <c r="AN616" s="28" t="s">
        <v>6433</v>
      </c>
      <c r="AO616" s="26" t="s">
        <v>141</v>
      </c>
      <c r="AP616" s="31" t="s">
        <v>141</v>
      </c>
      <c r="AQ616" s="26" t="s">
        <v>141</v>
      </c>
      <c r="AR616" s="26" t="s">
        <v>141</v>
      </c>
      <c r="AS616" s="26" t="s">
        <v>127</v>
      </c>
      <c r="AT616" s="26" t="s">
        <v>161</v>
      </c>
      <c r="AU616" s="32" t="s">
        <v>263</v>
      </c>
      <c r="AV616" s="26" t="s">
        <v>6434</v>
      </c>
      <c r="AW616" s="28"/>
      <c r="AX616" s="28"/>
      <c r="AY616" s="28"/>
    </row>
    <row r="617" ht="15.75" customHeight="1">
      <c r="A617" s="26" t="s">
        <v>6435</v>
      </c>
      <c r="B617" s="26" t="s">
        <v>6436</v>
      </c>
      <c r="C617" s="28" t="s">
        <v>6422</v>
      </c>
      <c r="D617" s="28" t="s">
        <v>6423</v>
      </c>
      <c r="E617" s="28" t="s">
        <v>6424</v>
      </c>
      <c r="F617" s="26" t="s">
        <v>127</v>
      </c>
      <c r="G617" s="28"/>
      <c r="H617" s="26" t="s">
        <v>6425</v>
      </c>
      <c r="I617" s="26" t="s">
        <v>6426</v>
      </c>
      <c r="J617" s="26" t="s">
        <v>6421</v>
      </c>
      <c r="K617" s="26">
        <v>4.298155857E9</v>
      </c>
      <c r="L617" s="28" t="s">
        <v>6427</v>
      </c>
      <c r="M617" s="28" t="s">
        <v>6428</v>
      </c>
      <c r="N617" s="28" t="s">
        <v>6333</v>
      </c>
      <c r="O617" s="41" t="s">
        <v>738</v>
      </c>
      <c r="P617" s="26" t="s">
        <v>599</v>
      </c>
      <c r="Q617" s="28" t="s">
        <v>6429</v>
      </c>
      <c r="R617" s="28" t="s">
        <v>6430</v>
      </c>
      <c r="S617" s="28" t="s">
        <v>156</v>
      </c>
      <c r="T617" s="28" t="s">
        <v>6431</v>
      </c>
      <c r="U617" s="28" t="s">
        <v>6432</v>
      </c>
      <c r="V617" s="26" t="s">
        <v>189</v>
      </c>
      <c r="W617" s="34">
        <v>44713.0</v>
      </c>
      <c r="X617" s="26" t="s">
        <v>141</v>
      </c>
      <c r="Y617" s="26">
        <v>2025.0</v>
      </c>
      <c r="Z617" s="28">
        <v>-2.0</v>
      </c>
      <c r="AA617" s="26" t="s">
        <v>127</v>
      </c>
      <c r="AB617" s="30">
        <v>3450.0</v>
      </c>
      <c r="AC617" s="31">
        <v>3450.0</v>
      </c>
      <c r="AD617" s="31" t="s">
        <v>127</v>
      </c>
      <c r="AE617" s="31" t="s">
        <v>127</v>
      </c>
      <c r="AF617" s="31">
        <v>1430.0</v>
      </c>
      <c r="AG617" s="31">
        <v>1430.0</v>
      </c>
      <c r="AH617" s="30" t="s">
        <v>127</v>
      </c>
      <c r="AI617" s="31" t="s">
        <v>127</v>
      </c>
      <c r="AJ617" s="31" t="s">
        <v>141</v>
      </c>
      <c r="AK617" s="31" t="s">
        <v>141</v>
      </c>
      <c r="AL617" s="31" t="s">
        <v>141</v>
      </c>
      <c r="AM617" s="26" t="s">
        <v>127</v>
      </c>
      <c r="AN617" s="26" t="s">
        <v>127</v>
      </c>
      <c r="AO617" s="26" t="s">
        <v>127</v>
      </c>
      <c r="AP617" s="31" t="s">
        <v>141</v>
      </c>
      <c r="AQ617" s="26" t="s">
        <v>141</v>
      </c>
      <c r="AR617" s="26" t="s">
        <v>141</v>
      </c>
      <c r="AS617" s="26" t="s">
        <v>127</v>
      </c>
      <c r="AT617" s="26" t="s">
        <v>161</v>
      </c>
      <c r="AU617" s="32" t="s">
        <v>263</v>
      </c>
      <c r="AV617" s="26" t="s">
        <v>1833</v>
      </c>
      <c r="AW617" s="28"/>
      <c r="AX617" s="28"/>
      <c r="AY617" s="28"/>
    </row>
    <row r="618" ht="15.75" customHeight="1">
      <c r="A618" s="26" t="s">
        <v>6437</v>
      </c>
      <c r="B618" s="26" t="s">
        <v>6438</v>
      </c>
      <c r="C618" s="28"/>
      <c r="D618" s="28"/>
      <c r="E618" s="28"/>
      <c r="F618" s="26" t="s">
        <v>127</v>
      </c>
      <c r="G618" s="26"/>
      <c r="H618" s="26" t="s">
        <v>6439</v>
      </c>
      <c r="I618" s="26" t="s">
        <v>6440</v>
      </c>
      <c r="J618" s="26" t="s">
        <v>6441</v>
      </c>
      <c r="K618" s="26">
        <v>4.296787726E9</v>
      </c>
      <c r="L618" s="26" t="s">
        <v>6442</v>
      </c>
      <c r="M618" s="26" t="s">
        <v>6443</v>
      </c>
      <c r="N618" s="26" t="s">
        <v>6444</v>
      </c>
      <c r="O618" s="26" t="s">
        <v>6444</v>
      </c>
      <c r="P618" s="26" t="s">
        <v>599</v>
      </c>
      <c r="Q618" s="28"/>
      <c r="R618" s="26" t="s">
        <v>6445</v>
      </c>
      <c r="S618" s="26" t="s">
        <v>137</v>
      </c>
      <c r="T618" s="26"/>
      <c r="U618" s="28"/>
      <c r="V618" s="26" t="s">
        <v>189</v>
      </c>
      <c r="W618" s="33">
        <v>44866.0</v>
      </c>
      <c r="X618" s="26">
        <v>2023.0</v>
      </c>
      <c r="Y618" s="26">
        <v>2025.0</v>
      </c>
      <c r="Z618" s="28">
        <v>-2.0</v>
      </c>
      <c r="AA618" s="26" t="s">
        <v>127</v>
      </c>
      <c r="AB618" s="30">
        <v>700.0</v>
      </c>
      <c r="AC618" s="31" t="s">
        <v>127</v>
      </c>
      <c r="AD618" s="31">
        <v>700.0</v>
      </c>
      <c r="AE618" s="31" t="s">
        <v>127</v>
      </c>
      <c r="AF618" s="31" t="s">
        <v>127</v>
      </c>
      <c r="AG618" s="31" t="s">
        <v>127</v>
      </c>
      <c r="AH618" s="31" t="s">
        <v>127</v>
      </c>
      <c r="AI618" s="31" t="s">
        <v>127</v>
      </c>
      <c r="AJ618" s="31" t="s">
        <v>127</v>
      </c>
      <c r="AK618" s="31" t="s">
        <v>127</v>
      </c>
      <c r="AL618" s="31" t="s">
        <v>127</v>
      </c>
      <c r="AM618" s="26" t="s">
        <v>140</v>
      </c>
      <c r="AN618" s="26" t="s">
        <v>6446</v>
      </c>
      <c r="AO618" s="26" t="s">
        <v>141</v>
      </c>
      <c r="AP618" s="31">
        <v>274.0</v>
      </c>
      <c r="AQ618" s="26" t="s">
        <v>127</v>
      </c>
      <c r="AR618" s="26" t="s">
        <v>127</v>
      </c>
      <c r="AS618" s="26" t="s">
        <v>127</v>
      </c>
      <c r="AT618" s="26" t="s">
        <v>142</v>
      </c>
      <c r="AU618" s="26" t="s">
        <v>31</v>
      </c>
      <c r="AV618" s="26" t="s">
        <v>697</v>
      </c>
      <c r="AW618" s="28"/>
      <c r="AX618" s="28"/>
      <c r="AY618" s="28"/>
    </row>
    <row r="619" ht="15.75" customHeight="1">
      <c r="A619" s="26" t="s">
        <v>6447</v>
      </c>
      <c r="B619" s="26" t="s">
        <v>6448</v>
      </c>
      <c r="C619" s="28"/>
      <c r="D619" s="26" t="s">
        <v>6449</v>
      </c>
      <c r="E619" s="26"/>
      <c r="F619" s="26" t="s">
        <v>148</v>
      </c>
      <c r="G619" s="26" t="s">
        <v>6450</v>
      </c>
      <c r="H619" s="26" t="s">
        <v>6451</v>
      </c>
      <c r="I619" s="26" t="s">
        <v>6452</v>
      </c>
      <c r="J619" s="26" t="s">
        <v>6453</v>
      </c>
      <c r="K619" s="26">
        <v>5.08137033E9</v>
      </c>
      <c r="L619" s="26" t="s">
        <v>6454</v>
      </c>
      <c r="M619" s="26" t="s">
        <v>6455</v>
      </c>
      <c r="N619" s="26" t="s">
        <v>6456</v>
      </c>
      <c r="O619" s="26" t="s">
        <v>6457</v>
      </c>
      <c r="P619" s="26" t="s">
        <v>599</v>
      </c>
      <c r="Q619" s="26"/>
      <c r="R619" s="26" t="s">
        <v>6458</v>
      </c>
      <c r="S619" s="26" t="s">
        <v>137</v>
      </c>
      <c r="T619" s="26"/>
      <c r="U619" s="26"/>
      <c r="V619" s="26" t="s">
        <v>189</v>
      </c>
      <c r="W619" s="26">
        <v>2019.0</v>
      </c>
      <c r="X619" s="26" t="s">
        <v>141</v>
      </c>
      <c r="Y619" s="26">
        <v>2024.0</v>
      </c>
      <c r="Z619" s="28">
        <v>-1.0</v>
      </c>
      <c r="AA619" s="26" t="s">
        <v>127</v>
      </c>
      <c r="AB619" s="30">
        <v>1000.0</v>
      </c>
      <c r="AC619" s="31">
        <v>1000.0</v>
      </c>
      <c r="AD619" s="31" t="s">
        <v>127</v>
      </c>
      <c r="AE619" s="31" t="s">
        <v>127</v>
      </c>
      <c r="AF619" s="31">
        <v>3434.0</v>
      </c>
      <c r="AG619" s="31">
        <v>3434.0</v>
      </c>
      <c r="AH619" s="31" t="s">
        <v>127</v>
      </c>
      <c r="AI619" s="31" t="s">
        <v>127</v>
      </c>
      <c r="AJ619" s="31">
        <v>5385.0</v>
      </c>
      <c r="AK619" s="31">
        <f t="shared" ref="AK619:AK620" si="2">1754/2</f>
        <v>877</v>
      </c>
      <c r="AL619" s="31" t="s">
        <v>127</v>
      </c>
      <c r="AM619" s="26" t="s">
        <v>141</v>
      </c>
      <c r="AN619" s="26" t="s">
        <v>141</v>
      </c>
      <c r="AO619" s="26" t="s">
        <v>141</v>
      </c>
      <c r="AP619" s="31">
        <f t="shared" ref="AP619:AP620" si="3">25000/2</f>
        <v>12500</v>
      </c>
      <c r="AQ619" s="26" t="s">
        <v>127</v>
      </c>
      <c r="AR619" s="26" t="s">
        <v>127</v>
      </c>
      <c r="AS619" s="26" t="s">
        <v>127</v>
      </c>
      <c r="AT619" s="26" t="s">
        <v>161</v>
      </c>
      <c r="AU619" s="26" t="s">
        <v>263</v>
      </c>
      <c r="AV619" s="26" t="s">
        <v>6459</v>
      </c>
      <c r="AW619" s="26" t="s">
        <v>6460</v>
      </c>
      <c r="AX619" s="26" t="s">
        <v>6461</v>
      </c>
      <c r="AY619" s="28"/>
    </row>
    <row r="620" ht="15.75" customHeight="1">
      <c r="A620" s="26" t="s">
        <v>6462</v>
      </c>
      <c r="B620" s="26" t="s">
        <v>6463</v>
      </c>
      <c r="C620" s="28"/>
      <c r="D620" s="26" t="s">
        <v>6449</v>
      </c>
      <c r="E620" s="26"/>
      <c r="F620" s="26" t="s">
        <v>148</v>
      </c>
      <c r="G620" s="26" t="s">
        <v>6450</v>
      </c>
      <c r="H620" s="26" t="s">
        <v>6451</v>
      </c>
      <c r="I620" s="26" t="s">
        <v>6452</v>
      </c>
      <c r="J620" s="26" t="s">
        <v>6453</v>
      </c>
      <c r="K620" s="26">
        <v>5.08137033E9</v>
      </c>
      <c r="L620" s="26" t="s">
        <v>6454</v>
      </c>
      <c r="M620" s="26" t="s">
        <v>6455</v>
      </c>
      <c r="N620" s="26" t="s">
        <v>6456</v>
      </c>
      <c r="O620" s="26" t="s">
        <v>6457</v>
      </c>
      <c r="P620" s="26" t="s">
        <v>599</v>
      </c>
      <c r="Q620" s="26"/>
      <c r="R620" s="26" t="s">
        <v>6458</v>
      </c>
      <c r="S620" s="26" t="s">
        <v>137</v>
      </c>
      <c r="T620" s="26"/>
      <c r="U620" s="26"/>
      <c r="V620" s="26" t="s">
        <v>189</v>
      </c>
      <c r="W620" s="26">
        <v>2019.0</v>
      </c>
      <c r="X620" s="26" t="s">
        <v>141</v>
      </c>
      <c r="Y620" s="26" t="s">
        <v>141</v>
      </c>
      <c r="Z620" s="28" t="s">
        <v>141</v>
      </c>
      <c r="AA620" s="26" t="s">
        <v>127</v>
      </c>
      <c r="AB620" s="30">
        <v>2000.0</v>
      </c>
      <c r="AC620" s="31">
        <v>2000.0</v>
      </c>
      <c r="AD620" s="31" t="s">
        <v>127</v>
      </c>
      <c r="AE620" s="31" t="s">
        <v>127</v>
      </c>
      <c r="AF620" s="31" t="s">
        <v>127</v>
      </c>
      <c r="AG620" s="31" t="s">
        <v>127</v>
      </c>
      <c r="AH620" s="31" t="s">
        <v>127</v>
      </c>
      <c r="AI620" s="31" t="s">
        <v>127</v>
      </c>
      <c r="AJ620" s="31" t="s">
        <v>127</v>
      </c>
      <c r="AK620" s="31">
        <f t="shared" si="2"/>
        <v>877</v>
      </c>
      <c r="AL620" s="31" t="s">
        <v>127</v>
      </c>
      <c r="AM620" s="26" t="s">
        <v>141</v>
      </c>
      <c r="AN620" s="26" t="s">
        <v>141</v>
      </c>
      <c r="AO620" s="26" t="s">
        <v>141</v>
      </c>
      <c r="AP620" s="31">
        <f t="shared" si="3"/>
        <v>12500</v>
      </c>
      <c r="AQ620" s="26" t="s">
        <v>127</v>
      </c>
      <c r="AR620" s="26" t="s">
        <v>127</v>
      </c>
      <c r="AS620" s="26" t="s">
        <v>127</v>
      </c>
      <c r="AT620" s="26" t="s">
        <v>161</v>
      </c>
      <c r="AU620" s="26" t="s">
        <v>263</v>
      </c>
      <c r="AV620" s="26" t="s">
        <v>6464</v>
      </c>
      <c r="AW620" s="26" t="s">
        <v>6460</v>
      </c>
      <c r="AX620" s="26" t="s">
        <v>6461</v>
      </c>
      <c r="AY620" s="28"/>
    </row>
    <row r="621" ht="15.75" customHeight="1">
      <c r="A621" s="26" t="s">
        <v>6465</v>
      </c>
      <c r="B621" s="26" t="s">
        <v>6466</v>
      </c>
      <c r="C621" s="27"/>
      <c r="D621" s="26" t="s">
        <v>6467</v>
      </c>
      <c r="E621" s="28"/>
      <c r="F621" s="26" t="s">
        <v>127</v>
      </c>
      <c r="G621" s="26"/>
      <c r="H621" s="26" t="s">
        <v>6468</v>
      </c>
      <c r="I621" s="26" t="s">
        <v>6469</v>
      </c>
      <c r="J621" s="26" t="s">
        <v>6470</v>
      </c>
      <c r="K621" s="26">
        <v>4.297665844E9</v>
      </c>
      <c r="L621" s="26" t="s">
        <v>6471</v>
      </c>
      <c r="M621" s="26" t="s">
        <v>6472</v>
      </c>
      <c r="N621" s="26" t="s">
        <v>6456</v>
      </c>
      <c r="O621" s="26" t="s">
        <v>6457</v>
      </c>
      <c r="P621" s="26" t="s">
        <v>599</v>
      </c>
      <c r="Q621" s="28"/>
      <c r="R621" s="26" t="s">
        <v>6473</v>
      </c>
      <c r="S621" s="26" t="s">
        <v>156</v>
      </c>
      <c r="T621" s="26" t="s">
        <v>6474</v>
      </c>
      <c r="U621" s="28"/>
      <c r="V621" s="26" t="s">
        <v>158</v>
      </c>
      <c r="W621" s="26" t="s">
        <v>141</v>
      </c>
      <c r="X621" s="26" t="s">
        <v>141</v>
      </c>
      <c r="Y621" s="26">
        <v>2012.0</v>
      </c>
      <c r="Z621" s="28">
        <v>11.0</v>
      </c>
      <c r="AA621" s="26" t="s">
        <v>127</v>
      </c>
      <c r="AB621" s="30">
        <v>325.0</v>
      </c>
      <c r="AC621" s="31">
        <v>325.0</v>
      </c>
      <c r="AD621" s="31" t="s">
        <v>127</v>
      </c>
      <c r="AE621" s="31" t="s">
        <v>127</v>
      </c>
      <c r="AF621" s="31">
        <v>324.0</v>
      </c>
      <c r="AG621" s="31">
        <f>27*12</f>
        <v>324</v>
      </c>
      <c r="AH621" s="31" t="s">
        <v>127</v>
      </c>
      <c r="AI621" s="31" t="s">
        <v>127</v>
      </c>
      <c r="AJ621" s="31">
        <f>37.5*12</f>
        <v>450</v>
      </c>
      <c r="AK621" s="31">
        <v>200.0</v>
      </c>
      <c r="AL621" s="31" t="s">
        <v>141</v>
      </c>
      <c r="AM621" s="26" t="s">
        <v>159</v>
      </c>
      <c r="AN621" s="26" t="s">
        <v>6475</v>
      </c>
      <c r="AO621" s="26" t="s">
        <v>416</v>
      </c>
      <c r="AP621" s="31">
        <v>1800.0</v>
      </c>
      <c r="AQ621" s="26">
        <v>2018.0</v>
      </c>
      <c r="AR621" s="26">
        <v>2021.0</v>
      </c>
      <c r="AS621" s="26" t="s">
        <v>127</v>
      </c>
      <c r="AT621" s="26" t="s">
        <v>161</v>
      </c>
      <c r="AU621" s="26" t="s">
        <v>263</v>
      </c>
      <c r="AV621" s="26" t="s">
        <v>6476</v>
      </c>
      <c r="AW621" s="26" t="s">
        <v>6477</v>
      </c>
      <c r="AX621" s="28"/>
      <c r="AY621" s="28"/>
    </row>
    <row r="622" ht="15.75" customHeight="1">
      <c r="A622" s="26" t="s">
        <v>6478</v>
      </c>
      <c r="B622" s="26" t="s">
        <v>6479</v>
      </c>
      <c r="C622" s="27"/>
      <c r="D622" s="26" t="s">
        <v>6467</v>
      </c>
      <c r="E622" s="28"/>
      <c r="F622" s="26" t="s">
        <v>127</v>
      </c>
      <c r="G622" s="26"/>
      <c r="H622" s="26" t="s">
        <v>6468</v>
      </c>
      <c r="I622" s="26" t="s">
        <v>6469</v>
      </c>
      <c r="J622" s="26" t="s">
        <v>6470</v>
      </c>
      <c r="K622" s="26">
        <v>4.297665844E9</v>
      </c>
      <c r="L622" s="26" t="s">
        <v>6471</v>
      </c>
      <c r="M622" s="26" t="s">
        <v>6472</v>
      </c>
      <c r="N622" s="26" t="s">
        <v>6456</v>
      </c>
      <c r="O622" s="26" t="s">
        <v>6457</v>
      </c>
      <c r="P622" s="26" t="s">
        <v>599</v>
      </c>
      <c r="Q622" s="28"/>
      <c r="R622" s="26" t="s">
        <v>6473</v>
      </c>
      <c r="S622" s="26" t="s">
        <v>156</v>
      </c>
      <c r="T622" s="26" t="s">
        <v>6474</v>
      </c>
      <c r="U622" s="28"/>
      <c r="V622" s="26" t="s">
        <v>139</v>
      </c>
      <c r="W622" s="26" t="s">
        <v>141</v>
      </c>
      <c r="X622" s="26" t="s">
        <v>141</v>
      </c>
      <c r="Y622" s="26">
        <v>2030.0</v>
      </c>
      <c r="Z622" s="28">
        <v>-7.0</v>
      </c>
      <c r="AA622" s="26" t="s">
        <v>127</v>
      </c>
      <c r="AB622" s="30">
        <v>620.0</v>
      </c>
      <c r="AC622" s="31">
        <v>620.0</v>
      </c>
      <c r="AD622" s="31" t="s">
        <v>127</v>
      </c>
      <c r="AE622" s="31" t="s">
        <v>127</v>
      </c>
      <c r="AF622" s="31" t="s">
        <v>141</v>
      </c>
      <c r="AG622" s="31" t="s">
        <v>141</v>
      </c>
      <c r="AH622" s="31" t="s">
        <v>127</v>
      </c>
      <c r="AI622" s="31" t="s">
        <v>127</v>
      </c>
      <c r="AJ622" s="31" t="s">
        <v>141</v>
      </c>
      <c r="AK622" s="31" t="s">
        <v>141</v>
      </c>
      <c r="AL622" s="31" t="s">
        <v>141</v>
      </c>
      <c r="AM622" s="26" t="s">
        <v>127</v>
      </c>
      <c r="AN622" s="26" t="s">
        <v>127</v>
      </c>
      <c r="AO622" s="32" t="s">
        <v>127</v>
      </c>
      <c r="AP622" s="31" t="s">
        <v>141</v>
      </c>
      <c r="AQ622" s="26" t="s">
        <v>127</v>
      </c>
      <c r="AR622" s="26" t="s">
        <v>127</v>
      </c>
      <c r="AS622" s="26" t="s">
        <v>127</v>
      </c>
      <c r="AT622" s="26" t="s">
        <v>161</v>
      </c>
      <c r="AU622" s="26" t="s">
        <v>263</v>
      </c>
      <c r="AV622" s="26" t="s">
        <v>6480</v>
      </c>
      <c r="AW622" s="28"/>
      <c r="AX622" s="28"/>
      <c r="AY622" s="28"/>
    </row>
    <row r="623" ht="15.75" customHeight="1">
      <c r="A623" s="26" t="s">
        <v>6481</v>
      </c>
      <c r="B623" s="26" t="s">
        <v>6482</v>
      </c>
      <c r="C623" s="28"/>
      <c r="D623" s="26" t="s">
        <v>6483</v>
      </c>
      <c r="E623" s="28"/>
      <c r="F623" s="26" t="s">
        <v>148</v>
      </c>
      <c r="G623" s="26" t="s">
        <v>6484</v>
      </c>
      <c r="H623" s="26" t="s">
        <v>6485</v>
      </c>
      <c r="I623" s="26" t="s">
        <v>6486</v>
      </c>
      <c r="J623" s="26" t="s">
        <v>6487</v>
      </c>
      <c r="K623" s="26">
        <v>4.297235562E9</v>
      </c>
      <c r="L623" s="28" t="s">
        <v>6488</v>
      </c>
      <c r="M623" s="26" t="s">
        <v>6489</v>
      </c>
      <c r="N623" s="26" t="s">
        <v>6456</v>
      </c>
      <c r="O623" s="28" t="s">
        <v>6457</v>
      </c>
      <c r="P623" s="26" t="s">
        <v>599</v>
      </c>
      <c r="Q623" s="28"/>
      <c r="R623" s="28" t="s">
        <v>6490</v>
      </c>
      <c r="S623" s="28" t="s">
        <v>156</v>
      </c>
      <c r="T623" s="26" t="s">
        <v>6491</v>
      </c>
      <c r="U623" s="28"/>
      <c r="V623" s="26" t="s">
        <v>158</v>
      </c>
      <c r="W623" s="26" t="s">
        <v>141</v>
      </c>
      <c r="X623" s="26" t="s">
        <v>141</v>
      </c>
      <c r="Y623" s="28">
        <v>1971.0</v>
      </c>
      <c r="Z623" s="28">
        <v>52.0</v>
      </c>
      <c r="AA623" s="26" t="s">
        <v>127</v>
      </c>
      <c r="AB623" s="31">
        <v>7300.0</v>
      </c>
      <c r="AC623" s="31">
        <v>7300.0</v>
      </c>
      <c r="AD623" s="31" t="s">
        <v>468</v>
      </c>
      <c r="AE623" s="31" t="s">
        <v>127</v>
      </c>
      <c r="AF623" s="31">
        <v>7500.0</v>
      </c>
      <c r="AG623" s="31">
        <v>7500.0</v>
      </c>
      <c r="AH623" s="31" t="s">
        <v>127</v>
      </c>
      <c r="AI623" s="31" t="s">
        <v>127</v>
      </c>
      <c r="AJ623" s="30">
        <f>3640+2628+3611</f>
        <v>9879</v>
      </c>
      <c r="AK623" s="30">
        <v>2475.0</v>
      </c>
      <c r="AL623" s="31" t="s">
        <v>141</v>
      </c>
      <c r="AM623" s="26" t="s">
        <v>159</v>
      </c>
      <c r="AN623" s="28" t="s">
        <v>6492</v>
      </c>
      <c r="AO623" s="26" t="s">
        <v>246</v>
      </c>
      <c r="AP623" s="31">
        <v>16923.0</v>
      </c>
      <c r="AQ623" s="26" t="s">
        <v>327</v>
      </c>
      <c r="AR623" s="26" t="s">
        <v>327</v>
      </c>
      <c r="AS623" s="26" t="s">
        <v>127</v>
      </c>
      <c r="AT623" s="26" t="s">
        <v>161</v>
      </c>
      <c r="AU623" s="26" t="s">
        <v>817</v>
      </c>
      <c r="AV623" s="26" t="s">
        <v>6493</v>
      </c>
      <c r="AW623" s="28" t="s">
        <v>6494</v>
      </c>
      <c r="AX623" s="28" t="s">
        <v>6495</v>
      </c>
      <c r="AY623" s="28"/>
    </row>
    <row r="624" ht="15.75" customHeight="1">
      <c r="A624" s="26" t="s">
        <v>6496</v>
      </c>
      <c r="B624" s="26" t="s">
        <v>6497</v>
      </c>
      <c r="C624" s="28"/>
      <c r="D624" s="28" t="s">
        <v>6498</v>
      </c>
      <c r="E624" s="28"/>
      <c r="F624" s="26" t="s">
        <v>148</v>
      </c>
      <c r="G624" s="26" t="s">
        <v>6484</v>
      </c>
      <c r="H624" s="26" t="s">
        <v>6499</v>
      </c>
      <c r="I624" s="26" t="s">
        <v>6500</v>
      </c>
      <c r="J624" s="26" t="s">
        <v>6501</v>
      </c>
      <c r="K624" s="26">
        <v>4.295872623E9</v>
      </c>
      <c r="L624" s="28" t="s">
        <v>6502</v>
      </c>
      <c r="M624" s="26" t="s">
        <v>6503</v>
      </c>
      <c r="N624" s="26" t="s">
        <v>6504</v>
      </c>
      <c r="O624" s="28" t="s">
        <v>6457</v>
      </c>
      <c r="P624" s="26" t="s">
        <v>599</v>
      </c>
      <c r="Q624" s="28"/>
      <c r="R624" s="28" t="s">
        <v>6505</v>
      </c>
      <c r="S624" s="28" t="s">
        <v>156</v>
      </c>
      <c r="T624" s="26" t="s">
        <v>6506</v>
      </c>
      <c r="U624" s="28"/>
      <c r="V624" s="26" t="s">
        <v>158</v>
      </c>
      <c r="W624" s="26" t="s">
        <v>141</v>
      </c>
      <c r="X624" s="26" t="s">
        <v>141</v>
      </c>
      <c r="Y624" s="26">
        <v>2018.0</v>
      </c>
      <c r="Z624" s="28">
        <v>5.0</v>
      </c>
      <c r="AA624" s="26" t="s">
        <v>127</v>
      </c>
      <c r="AB624" s="30">
        <v>4000.0</v>
      </c>
      <c r="AC624" s="31">
        <v>4000.0</v>
      </c>
      <c r="AD624" s="31" t="s">
        <v>127</v>
      </c>
      <c r="AE624" s="31" t="s">
        <v>127</v>
      </c>
      <c r="AF624" s="31">
        <v>2800.0</v>
      </c>
      <c r="AG624" s="31">
        <v>2800.0</v>
      </c>
      <c r="AH624" s="31" t="s">
        <v>127</v>
      </c>
      <c r="AI624" s="31" t="s">
        <v>127</v>
      </c>
      <c r="AJ624" s="31">
        <v>537.0</v>
      </c>
      <c r="AK624" s="31" t="s">
        <v>141</v>
      </c>
      <c r="AL624" s="31" t="s">
        <v>141</v>
      </c>
      <c r="AM624" s="26" t="s">
        <v>127</v>
      </c>
      <c r="AN624" s="26" t="s">
        <v>127</v>
      </c>
      <c r="AO624" s="32" t="s">
        <v>127</v>
      </c>
      <c r="AP624" s="31" t="s">
        <v>141</v>
      </c>
      <c r="AQ624" s="26" t="s">
        <v>127</v>
      </c>
      <c r="AR624" s="26" t="s">
        <v>127</v>
      </c>
      <c r="AS624" s="26" t="s">
        <v>127</v>
      </c>
      <c r="AT624" s="26" t="s">
        <v>161</v>
      </c>
      <c r="AU624" s="26" t="s">
        <v>263</v>
      </c>
      <c r="AV624" s="26" t="s">
        <v>6507</v>
      </c>
      <c r="AW624" s="28"/>
      <c r="AX624" s="28" t="s">
        <v>6508</v>
      </c>
      <c r="AY624" s="28"/>
    </row>
    <row r="625" ht="15.75" customHeight="1">
      <c r="A625" s="26" t="s">
        <v>6509</v>
      </c>
      <c r="B625" s="26" t="s">
        <v>6510</v>
      </c>
      <c r="C625" s="28"/>
      <c r="D625" s="28" t="s">
        <v>6498</v>
      </c>
      <c r="E625" s="28"/>
      <c r="F625" s="26" t="s">
        <v>148</v>
      </c>
      <c r="G625" s="26" t="s">
        <v>6484</v>
      </c>
      <c r="H625" s="26" t="s">
        <v>6499</v>
      </c>
      <c r="I625" s="26" t="s">
        <v>6500</v>
      </c>
      <c r="J625" s="26" t="s">
        <v>6501</v>
      </c>
      <c r="K625" s="26">
        <v>4.295872623E9</v>
      </c>
      <c r="L625" s="28" t="s">
        <v>6502</v>
      </c>
      <c r="M625" s="26" t="s">
        <v>6503</v>
      </c>
      <c r="N625" s="26" t="s">
        <v>6504</v>
      </c>
      <c r="O625" s="28" t="s">
        <v>6457</v>
      </c>
      <c r="P625" s="26" t="s">
        <v>599</v>
      </c>
      <c r="Q625" s="28"/>
      <c r="R625" s="28" t="s">
        <v>6505</v>
      </c>
      <c r="S625" s="28" t="s">
        <v>156</v>
      </c>
      <c r="T625" s="26" t="s">
        <v>6506</v>
      </c>
      <c r="U625" s="28"/>
      <c r="V625" s="26" t="s">
        <v>189</v>
      </c>
      <c r="W625" s="26" t="s">
        <v>141</v>
      </c>
      <c r="X625" s="26">
        <v>2025.0</v>
      </c>
      <c r="Y625" s="26">
        <v>2030.0</v>
      </c>
      <c r="Z625" s="28">
        <v>-7.0</v>
      </c>
      <c r="AA625" s="26" t="s">
        <v>127</v>
      </c>
      <c r="AB625" s="30">
        <v>3000.0</v>
      </c>
      <c r="AC625" s="31">
        <f>14000-7000-4000</f>
        <v>3000</v>
      </c>
      <c r="AD625" s="31" t="s">
        <v>127</v>
      </c>
      <c r="AE625" s="31" t="s">
        <v>127</v>
      </c>
      <c r="AF625" s="31" t="s">
        <v>141</v>
      </c>
      <c r="AG625" s="31" t="s">
        <v>141</v>
      </c>
      <c r="AH625" s="31" t="s">
        <v>127</v>
      </c>
      <c r="AI625" s="31" t="s">
        <v>127</v>
      </c>
      <c r="AJ625" s="31" t="s">
        <v>141</v>
      </c>
      <c r="AK625" s="31" t="s">
        <v>141</v>
      </c>
      <c r="AL625" s="31" t="s">
        <v>141</v>
      </c>
      <c r="AM625" s="26" t="s">
        <v>127</v>
      </c>
      <c r="AN625" s="26" t="s">
        <v>127</v>
      </c>
      <c r="AO625" s="32" t="s">
        <v>127</v>
      </c>
      <c r="AP625" s="31" t="s">
        <v>141</v>
      </c>
      <c r="AQ625" s="26" t="s">
        <v>127</v>
      </c>
      <c r="AR625" s="26" t="s">
        <v>127</v>
      </c>
      <c r="AS625" s="26" t="s">
        <v>127</v>
      </c>
      <c r="AT625" s="26" t="s">
        <v>824</v>
      </c>
      <c r="AU625" s="26" t="s">
        <v>27</v>
      </c>
      <c r="AV625" s="26" t="s">
        <v>27</v>
      </c>
      <c r="AW625" s="28"/>
      <c r="AX625" s="28"/>
      <c r="AY625" s="28"/>
    </row>
    <row r="626" ht="15.75" customHeight="1">
      <c r="A626" s="26" t="s">
        <v>6511</v>
      </c>
      <c r="B626" s="26" t="s">
        <v>6512</v>
      </c>
      <c r="C626" s="28"/>
      <c r="D626" s="28" t="s">
        <v>6498</v>
      </c>
      <c r="E626" s="28"/>
      <c r="F626" s="26" t="s">
        <v>148</v>
      </c>
      <c r="G626" s="26" t="s">
        <v>6484</v>
      </c>
      <c r="H626" s="26" t="s">
        <v>6499</v>
      </c>
      <c r="I626" s="26" t="s">
        <v>6500</v>
      </c>
      <c r="J626" s="26" t="s">
        <v>6501</v>
      </c>
      <c r="K626" s="26">
        <v>4.295872623E9</v>
      </c>
      <c r="L626" s="28" t="s">
        <v>6502</v>
      </c>
      <c r="M626" s="26" t="s">
        <v>6503</v>
      </c>
      <c r="N626" s="26" t="s">
        <v>6504</v>
      </c>
      <c r="O626" s="28" t="s">
        <v>6457</v>
      </c>
      <c r="P626" s="26" t="s">
        <v>599</v>
      </c>
      <c r="Q626" s="28"/>
      <c r="R626" s="28" t="s">
        <v>6505</v>
      </c>
      <c r="S626" s="28" t="s">
        <v>156</v>
      </c>
      <c r="T626" s="26" t="s">
        <v>6506</v>
      </c>
      <c r="U626" s="28"/>
      <c r="V626" s="26" t="s">
        <v>158</v>
      </c>
      <c r="W626" s="26" t="s">
        <v>141</v>
      </c>
      <c r="X626" s="26" t="s">
        <v>141</v>
      </c>
      <c r="Y626" s="26">
        <v>1959.0</v>
      </c>
      <c r="Z626" s="28">
        <v>64.0</v>
      </c>
      <c r="AA626" s="26" t="s">
        <v>127</v>
      </c>
      <c r="AB626" s="30">
        <v>3000.0</v>
      </c>
      <c r="AC626" s="31">
        <v>3000.0</v>
      </c>
      <c r="AD626" s="31" t="s">
        <v>127</v>
      </c>
      <c r="AE626" s="31" t="s">
        <v>127</v>
      </c>
      <c r="AF626" s="31">
        <v>4700.0</v>
      </c>
      <c r="AG626" s="31">
        <v>4700.0</v>
      </c>
      <c r="AH626" s="31" t="s">
        <v>127</v>
      </c>
      <c r="AI626" s="31" t="s">
        <v>127</v>
      </c>
      <c r="AJ626" s="31">
        <v>9235.0</v>
      </c>
      <c r="AK626" s="31">
        <v>3940.0</v>
      </c>
      <c r="AL626" s="31" t="s">
        <v>141</v>
      </c>
      <c r="AM626" s="26" t="s">
        <v>2284</v>
      </c>
      <c r="AN626" s="28" t="s">
        <v>6513</v>
      </c>
      <c r="AO626" s="26" t="s">
        <v>4104</v>
      </c>
      <c r="AP626" s="31">
        <f>66396/5</f>
        <v>13279.2</v>
      </c>
      <c r="AQ626" s="26" t="s">
        <v>327</v>
      </c>
      <c r="AR626" s="26" t="s">
        <v>327</v>
      </c>
      <c r="AS626" s="26" t="s">
        <v>127</v>
      </c>
      <c r="AT626" s="26" t="s">
        <v>161</v>
      </c>
      <c r="AU626" s="26" t="s">
        <v>263</v>
      </c>
      <c r="AV626" s="26" t="s">
        <v>6514</v>
      </c>
      <c r="AW626" s="28" t="s">
        <v>6515</v>
      </c>
      <c r="AX626" s="28" t="s">
        <v>6508</v>
      </c>
      <c r="AY626" s="28"/>
    </row>
    <row r="627" ht="15.75" customHeight="1">
      <c r="A627" s="26" t="s">
        <v>6516</v>
      </c>
      <c r="B627" s="26" t="s">
        <v>6517</v>
      </c>
      <c r="C627" s="28"/>
      <c r="D627" s="28" t="s">
        <v>6498</v>
      </c>
      <c r="E627" s="28"/>
      <c r="F627" s="26" t="s">
        <v>148</v>
      </c>
      <c r="G627" s="26" t="s">
        <v>6484</v>
      </c>
      <c r="H627" s="26" t="s">
        <v>6499</v>
      </c>
      <c r="I627" s="26" t="s">
        <v>6500</v>
      </c>
      <c r="J627" s="26" t="s">
        <v>6501</v>
      </c>
      <c r="K627" s="26">
        <v>4.295872623E9</v>
      </c>
      <c r="L627" s="28" t="s">
        <v>6502</v>
      </c>
      <c r="M627" s="26" t="s">
        <v>6503</v>
      </c>
      <c r="N627" s="26" t="s">
        <v>6504</v>
      </c>
      <c r="O627" s="28" t="s">
        <v>6457</v>
      </c>
      <c r="P627" s="26" t="s">
        <v>599</v>
      </c>
      <c r="Q627" s="28"/>
      <c r="R627" s="28" t="s">
        <v>6505</v>
      </c>
      <c r="S627" s="28" t="s">
        <v>156</v>
      </c>
      <c r="T627" s="26" t="s">
        <v>6506</v>
      </c>
      <c r="U627" s="28"/>
      <c r="V627" s="26" t="s">
        <v>189</v>
      </c>
      <c r="W627" s="26" t="s">
        <v>141</v>
      </c>
      <c r="X627" s="26">
        <v>2030.0</v>
      </c>
      <c r="Y627" s="26">
        <v>2030.0</v>
      </c>
      <c r="Z627" s="28">
        <v>-7.0</v>
      </c>
      <c r="AA627" s="26" t="s">
        <v>127</v>
      </c>
      <c r="AB627" s="30">
        <v>4000.0</v>
      </c>
      <c r="AC627" s="31">
        <v>4000.0</v>
      </c>
      <c r="AD627" s="31" t="s">
        <v>127</v>
      </c>
      <c r="AE627" s="31" t="s">
        <v>127</v>
      </c>
      <c r="AF627" s="31" t="s">
        <v>141</v>
      </c>
      <c r="AG627" s="31" t="s">
        <v>141</v>
      </c>
      <c r="AH627" s="31" t="s">
        <v>127</v>
      </c>
      <c r="AI627" s="31" t="s">
        <v>127</v>
      </c>
      <c r="AJ627" s="31" t="s">
        <v>141</v>
      </c>
      <c r="AK627" s="31" t="s">
        <v>141</v>
      </c>
      <c r="AL627" s="31" t="s">
        <v>141</v>
      </c>
      <c r="AM627" s="26" t="s">
        <v>127</v>
      </c>
      <c r="AN627" s="26" t="s">
        <v>127</v>
      </c>
      <c r="AO627" s="32" t="s">
        <v>127</v>
      </c>
      <c r="AP627" s="31" t="s">
        <v>141</v>
      </c>
      <c r="AQ627" s="26" t="s">
        <v>127</v>
      </c>
      <c r="AR627" s="26" t="s">
        <v>127</v>
      </c>
      <c r="AS627" s="26" t="s">
        <v>127</v>
      </c>
      <c r="AT627" s="26" t="s">
        <v>824</v>
      </c>
      <c r="AU627" s="26" t="s">
        <v>27</v>
      </c>
      <c r="AV627" s="26" t="s">
        <v>27</v>
      </c>
      <c r="AW627" s="28"/>
      <c r="AX627" s="28"/>
      <c r="AY627" s="28"/>
    </row>
    <row r="628" ht="15.75" customHeight="1">
      <c r="A628" s="26" t="s">
        <v>6518</v>
      </c>
      <c r="B628" s="26" t="s">
        <v>6519</v>
      </c>
      <c r="C628" s="27"/>
      <c r="D628" s="26" t="s">
        <v>6520</v>
      </c>
      <c r="E628" s="28"/>
      <c r="F628" s="26" t="s">
        <v>127</v>
      </c>
      <c r="G628" s="26"/>
      <c r="H628" s="26" t="s">
        <v>6521</v>
      </c>
      <c r="I628" s="26" t="s">
        <v>6522</v>
      </c>
      <c r="J628" s="26" t="s">
        <v>6523</v>
      </c>
      <c r="K628" s="26">
        <v>4.295873868E9</v>
      </c>
      <c r="L628" s="26" t="s">
        <v>6524</v>
      </c>
      <c r="M628" s="26" t="s">
        <v>6525</v>
      </c>
      <c r="N628" s="26" t="s">
        <v>6504</v>
      </c>
      <c r="O628" s="26" t="s">
        <v>6457</v>
      </c>
      <c r="P628" s="26" t="s">
        <v>599</v>
      </c>
      <c r="Q628" s="28"/>
      <c r="R628" s="26" t="s">
        <v>6526</v>
      </c>
      <c r="S628" s="26" t="s">
        <v>156</v>
      </c>
      <c r="T628" s="26" t="s">
        <v>6527</v>
      </c>
      <c r="U628" s="28"/>
      <c r="V628" s="26" t="s">
        <v>158</v>
      </c>
      <c r="W628" s="26" t="s">
        <v>141</v>
      </c>
      <c r="X628" s="26" t="s">
        <v>141</v>
      </c>
      <c r="Y628" s="26">
        <v>1980.0</v>
      </c>
      <c r="Z628" s="28">
        <v>43.0</v>
      </c>
      <c r="AA628" s="26" t="s">
        <v>127</v>
      </c>
      <c r="AB628" s="31">
        <v>1250.0</v>
      </c>
      <c r="AC628" s="31" t="s">
        <v>127</v>
      </c>
      <c r="AD628" s="31" t="s">
        <v>141</v>
      </c>
      <c r="AE628" s="31" t="s">
        <v>127</v>
      </c>
      <c r="AF628" s="31">
        <v>1000.0</v>
      </c>
      <c r="AG628" s="31" t="s">
        <v>127</v>
      </c>
      <c r="AH628" s="31">
        <v>1000.0</v>
      </c>
      <c r="AI628" s="31" t="s">
        <v>468</v>
      </c>
      <c r="AJ628" s="31" t="s">
        <v>141</v>
      </c>
      <c r="AK628" s="31" t="s">
        <v>127</v>
      </c>
      <c r="AL628" s="31" t="s">
        <v>141</v>
      </c>
      <c r="AM628" s="26" t="s">
        <v>6528</v>
      </c>
      <c r="AN628" s="26" t="s">
        <v>6529</v>
      </c>
      <c r="AO628" s="26" t="s">
        <v>141</v>
      </c>
      <c r="AP628" s="31">
        <v>2404.0</v>
      </c>
      <c r="AQ628" s="26" t="s">
        <v>327</v>
      </c>
      <c r="AR628" s="26" t="s">
        <v>327</v>
      </c>
      <c r="AS628" s="26" t="s">
        <v>127</v>
      </c>
      <c r="AT628" s="26" t="s">
        <v>184</v>
      </c>
      <c r="AU628" s="26" t="s">
        <v>29</v>
      </c>
      <c r="AV628" s="26" t="s">
        <v>6530</v>
      </c>
      <c r="AW628" s="26" t="s">
        <v>6531</v>
      </c>
      <c r="AX628" s="28"/>
      <c r="AY628" s="28"/>
    </row>
    <row r="629" ht="15.75" customHeight="1">
      <c r="A629" s="26" t="s">
        <v>6532</v>
      </c>
      <c r="B629" s="26" t="s">
        <v>6533</v>
      </c>
      <c r="C629" s="28"/>
      <c r="D629" s="28"/>
      <c r="E629" s="28"/>
      <c r="F629" s="26" t="s">
        <v>148</v>
      </c>
      <c r="G629" s="26" t="s">
        <v>6484</v>
      </c>
      <c r="H629" s="26" t="s">
        <v>6534</v>
      </c>
      <c r="I629" s="26" t="s">
        <v>6535</v>
      </c>
      <c r="J629" s="26" t="s">
        <v>6536</v>
      </c>
      <c r="K629" s="26">
        <v>4.295874011E9</v>
      </c>
      <c r="L629" s="26" t="s">
        <v>6537</v>
      </c>
      <c r="M629" s="26" t="s">
        <v>6538</v>
      </c>
      <c r="N629" s="26" t="s">
        <v>6504</v>
      </c>
      <c r="O629" s="28" t="s">
        <v>6457</v>
      </c>
      <c r="P629" s="26" t="s">
        <v>599</v>
      </c>
      <c r="Q629" s="28"/>
      <c r="R629" s="26" t="s">
        <v>6539</v>
      </c>
      <c r="S629" s="26" t="s">
        <v>156</v>
      </c>
      <c r="T629" s="26" t="s">
        <v>6540</v>
      </c>
      <c r="U629" s="28"/>
      <c r="V629" s="26" t="s">
        <v>139</v>
      </c>
      <c r="W629" s="26">
        <v>2008.0</v>
      </c>
      <c r="X629" s="26">
        <v>2011.0</v>
      </c>
      <c r="Y629" s="26">
        <v>2023.0</v>
      </c>
      <c r="Z629" s="28">
        <v>0.0</v>
      </c>
      <c r="AA629" s="26" t="s">
        <v>127</v>
      </c>
      <c r="AB629" s="30">
        <v>3000.0</v>
      </c>
      <c r="AC629" s="31">
        <v>3000.0</v>
      </c>
      <c r="AD629" s="31" t="s">
        <v>127</v>
      </c>
      <c r="AE629" s="31" t="s">
        <v>127</v>
      </c>
      <c r="AF629" s="31">
        <v>3321.0</v>
      </c>
      <c r="AG629" s="31">
        <v>3321.0</v>
      </c>
      <c r="AH629" s="31" t="s">
        <v>127</v>
      </c>
      <c r="AI629" s="31" t="s">
        <v>127</v>
      </c>
      <c r="AJ629" s="31">
        <v>4663.0</v>
      </c>
      <c r="AK629" s="31">
        <v>1763.0</v>
      </c>
      <c r="AL629" s="31" t="s">
        <v>127</v>
      </c>
      <c r="AM629" s="26" t="s">
        <v>140</v>
      </c>
      <c r="AN629" s="26" t="s">
        <v>6541</v>
      </c>
      <c r="AO629" s="26" t="s">
        <v>816</v>
      </c>
      <c r="AP629" s="31" t="s">
        <v>141</v>
      </c>
      <c r="AQ629" s="26" t="s">
        <v>327</v>
      </c>
      <c r="AR629" s="26" t="s">
        <v>127</v>
      </c>
      <c r="AS629" s="26" t="s">
        <v>127</v>
      </c>
      <c r="AT629" s="26" t="s">
        <v>161</v>
      </c>
      <c r="AU629" s="32" t="s">
        <v>263</v>
      </c>
      <c r="AV629" s="26" t="s">
        <v>6542</v>
      </c>
      <c r="AW629" s="28"/>
      <c r="AX629" s="28"/>
      <c r="AY629" s="28"/>
    </row>
    <row r="630" ht="15.75" customHeight="1">
      <c r="A630" s="26" t="s">
        <v>6543</v>
      </c>
      <c r="B630" s="26" t="s">
        <v>6544</v>
      </c>
      <c r="C630" s="28"/>
      <c r="D630" s="26" t="s">
        <v>6545</v>
      </c>
      <c r="E630" s="28"/>
      <c r="F630" s="26" t="s">
        <v>127</v>
      </c>
      <c r="G630" s="28"/>
      <c r="H630" s="26" t="s">
        <v>6546</v>
      </c>
      <c r="I630" s="26" t="s">
        <v>6547</v>
      </c>
      <c r="J630" s="26" t="s">
        <v>6548</v>
      </c>
      <c r="K630" s="26">
        <v>4.295874065E9</v>
      </c>
      <c r="L630" s="26" t="s">
        <v>6549</v>
      </c>
      <c r="M630" s="26" t="s">
        <v>6550</v>
      </c>
      <c r="N630" s="26" t="s">
        <v>6504</v>
      </c>
      <c r="O630" s="28" t="s">
        <v>6457</v>
      </c>
      <c r="P630" s="26" t="s">
        <v>599</v>
      </c>
      <c r="Q630" s="28"/>
      <c r="R630" s="28" t="s">
        <v>6551</v>
      </c>
      <c r="S630" s="28" t="s">
        <v>156</v>
      </c>
      <c r="T630" s="26" t="s">
        <v>6552</v>
      </c>
      <c r="U630" s="28"/>
      <c r="V630" s="26" t="s">
        <v>189</v>
      </c>
      <c r="W630" s="26">
        <v>2013.0</v>
      </c>
      <c r="X630" s="26" t="s">
        <v>141</v>
      </c>
      <c r="Y630" s="26">
        <v>2023.0</v>
      </c>
      <c r="Z630" s="28">
        <v>0.0</v>
      </c>
      <c r="AA630" s="26" t="s">
        <v>127</v>
      </c>
      <c r="AB630" s="30">
        <v>4000.0</v>
      </c>
      <c r="AC630" s="31">
        <v>4000.0</v>
      </c>
      <c r="AD630" s="31" t="s">
        <v>127</v>
      </c>
      <c r="AE630" s="31" t="s">
        <v>127</v>
      </c>
      <c r="AF630" s="31">
        <v>3730.0</v>
      </c>
      <c r="AG630" s="31">
        <v>3600.0</v>
      </c>
      <c r="AH630" s="31">
        <v>130.0</v>
      </c>
      <c r="AI630" s="31" t="s">
        <v>127</v>
      </c>
      <c r="AJ630" s="31">
        <v>5300.0</v>
      </c>
      <c r="AK630" s="31">
        <v>2100.0</v>
      </c>
      <c r="AL630" s="31" t="s">
        <v>127</v>
      </c>
      <c r="AM630" s="26" t="s">
        <v>127</v>
      </c>
      <c r="AN630" s="26" t="s">
        <v>127</v>
      </c>
      <c r="AO630" s="32" t="s">
        <v>127</v>
      </c>
      <c r="AP630" s="31">
        <v>8250.0</v>
      </c>
      <c r="AQ630" s="26" t="s">
        <v>127</v>
      </c>
      <c r="AR630" s="26" t="s">
        <v>127</v>
      </c>
      <c r="AS630" s="26" t="s">
        <v>127</v>
      </c>
      <c r="AT630" s="26" t="s">
        <v>161</v>
      </c>
      <c r="AU630" s="26" t="s">
        <v>263</v>
      </c>
      <c r="AV630" s="26" t="s">
        <v>6553</v>
      </c>
      <c r="AW630" s="28"/>
      <c r="AX630" s="28"/>
      <c r="AY630" s="28"/>
    </row>
    <row r="631" ht="15.75" customHeight="1">
      <c r="A631" s="26" t="s">
        <v>6554</v>
      </c>
      <c r="B631" s="26" t="s">
        <v>6555</v>
      </c>
      <c r="C631" s="28"/>
      <c r="D631" s="26" t="s">
        <v>6545</v>
      </c>
      <c r="E631" s="28"/>
      <c r="F631" s="26" t="s">
        <v>127</v>
      </c>
      <c r="G631" s="28"/>
      <c r="H631" s="26" t="s">
        <v>6546</v>
      </c>
      <c r="I631" s="26" t="s">
        <v>6547</v>
      </c>
      <c r="J631" s="26" t="s">
        <v>6548</v>
      </c>
      <c r="K631" s="26">
        <v>4.295874065E9</v>
      </c>
      <c r="L631" s="26" t="s">
        <v>6549</v>
      </c>
      <c r="M631" s="26" t="s">
        <v>6550</v>
      </c>
      <c r="N631" s="26" t="s">
        <v>6504</v>
      </c>
      <c r="O631" s="28" t="s">
        <v>6457</v>
      </c>
      <c r="P631" s="26" t="s">
        <v>599</v>
      </c>
      <c r="Q631" s="28"/>
      <c r="R631" s="28" t="s">
        <v>6551</v>
      </c>
      <c r="S631" s="28" t="s">
        <v>156</v>
      </c>
      <c r="T631" s="26" t="s">
        <v>6552</v>
      </c>
      <c r="U631" s="28"/>
      <c r="V631" s="26" t="s">
        <v>158</v>
      </c>
      <c r="W631" s="26" t="s">
        <v>141</v>
      </c>
      <c r="X631" s="26" t="s">
        <v>141</v>
      </c>
      <c r="Y631" s="26">
        <v>1989.0</v>
      </c>
      <c r="Z631" s="28">
        <v>34.0</v>
      </c>
      <c r="AA631" s="26" t="s">
        <v>127</v>
      </c>
      <c r="AB631" s="30">
        <v>3600.0</v>
      </c>
      <c r="AC631" s="31" t="s">
        <v>127</v>
      </c>
      <c r="AD631" s="30">
        <v>3600.0</v>
      </c>
      <c r="AE631" s="31" t="s">
        <v>127</v>
      </c>
      <c r="AF631" s="31">
        <v>4370.0</v>
      </c>
      <c r="AG631" s="31">
        <v>3050.0</v>
      </c>
      <c r="AH631" s="30">
        <v>1320.0</v>
      </c>
      <c r="AI631" s="31">
        <v>60.0</v>
      </c>
      <c r="AJ631" s="31">
        <v>2850.0</v>
      </c>
      <c r="AK631" s="30">
        <v>800.0</v>
      </c>
      <c r="AL631" s="31" t="s">
        <v>127</v>
      </c>
      <c r="AM631" s="26" t="s">
        <v>159</v>
      </c>
      <c r="AN631" s="28" t="s">
        <v>6556</v>
      </c>
      <c r="AO631" s="26" t="s">
        <v>845</v>
      </c>
      <c r="AP631" s="31" t="s">
        <v>141</v>
      </c>
      <c r="AQ631" s="26" t="s">
        <v>141</v>
      </c>
      <c r="AR631" s="26" t="s">
        <v>141</v>
      </c>
      <c r="AS631" s="26" t="s">
        <v>127</v>
      </c>
      <c r="AT631" s="26" t="s">
        <v>509</v>
      </c>
      <c r="AU631" s="32" t="s">
        <v>555</v>
      </c>
      <c r="AV631" s="26" t="s">
        <v>6557</v>
      </c>
      <c r="AW631" s="28" t="s">
        <v>6558</v>
      </c>
      <c r="AX631" s="26" t="s">
        <v>6559</v>
      </c>
      <c r="AY631" s="26" t="s">
        <v>598</v>
      </c>
    </row>
    <row r="632" ht="15.75" customHeight="1">
      <c r="A632" s="26" t="s">
        <v>6560</v>
      </c>
      <c r="B632" s="26" t="s">
        <v>6561</v>
      </c>
      <c r="C632" s="27"/>
      <c r="D632" s="26" t="s">
        <v>6562</v>
      </c>
      <c r="E632" s="28"/>
      <c r="F632" s="26" t="s">
        <v>127</v>
      </c>
      <c r="G632" s="28"/>
      <c r="H632" s="26" t="s">
        <v>6563</v>
      </c>
      <c r="I632" s="26" t="s">
        <v>6564</v>
      </c>
      <c r="J632" s="26" t="s">
        <v>6565</v>
      </c>
      <c r="K632" s="26">
        <v>4.295873687E9</v>
      </c>
      <c r="L632" s="26" t="s">
        <v>6566</v>
      </c>
      <c r="M632" s="26" t="s">
        <v>6550</v>
      </c>
      <c r="N632" s="26" t="s">
        <v>6504</v>
      </c>
      <c r="O632" s="26" t="s">
        <v>6457</v>
      </c>
      <c r="P632" s="26" t="s">
        <v>599</v>
      </c>
      <c r="Q632" s="28"/>
      <c r="R632" s="26" t="s">
        <v>6567</v>
      </c>
      <c r="S632" s="26" t="s">
        <v>156</v>
      </c>
      <c r="T632" s="26" t="s">
        <v>6568</v>
      </c>
      <c r="U632" s="28"/>
      <c r="V632" s="26" t="s">
        <v>158</v>
      </c>
      <c r="W632" s="26" t="s">
        <v>141</v>
      </c>
      <c r="X632" s="26" t="s">
        <v>141</v>
      </c>
      <c r="Y632" s="26">
        <v>1994.0</v>
      </c>
      <c r="Z632" s="28">
        <v>29.0</v>
      </c>
      <c r="AA632" s="26" t="s">
        <v>127</v>
      </c>
      <c r="AB632" s="30">
        <v>1500.0</v>
      </c>
      <c r="AC632" s="31" t="s">
        <v>468</v>
      </c>
      <c r="AD632" s="31">
        <v>1500.0</v>
      </c>
      <c r="AE632" s="31" t="s">
        <v>127</v>
      </c>
      <c r="AF632" s="31">
        <v>1000.0</v>
      </c>
      <c r="AG632" s="31">
        <v>500.0</v>
      </c>
      <c r="AH632" s="31">
        <v>500.0</v>
      </c>
      <c r="AI632" s="31">
        <f>440/2</f>
        <v>220</v>
      </c>
      <c r="AJ632" s="31">
        <v>960.0</v>
      </c>
      <c r="AK632" s="31" t="s">
        <v>141</v>
      </c>
      <c r="AL632" s="31">
        <v>2200.0</v>
      </c>
      <c r="AM632" s="26" t="s">
        <v>159</v>
      </c>
      <c r="AN632" s="26" t="s">
        <v>6569</v>
      </c>
      <c r="AO632" s="26" t="s">
        <v>2017</v>
      </c>
      <c r="AP632" s="31">
        <f>2104/2</f>
        <v>1052</v>
      </c>
      <c r="AQ632" s="26" t="s">
        <v>327</v>
      </c>
      <c r="AR632" s="26" t="s">
        <v>127</v>
      </c>
      <c r="AS632" s="26" t="s">
        <v>127</v>
      </c>
      <c r="AT632" s="26" t="s">
        <v>161</v>
      </c>
      <c r="AU632" s="26" t="s">
        <v>555</v>
      </c>
      <c r="AV632" s="26" t="s">
        <v>6570</v>
      </c>
      <c r="AW632" s="26" t="s">
        <v>6571</v>
      </c>
      <c r="AX632" s="28"/>
      <c r="AY632" s="28"/>
    </row>
    <row r="633" ht="15.75" customHeight="1">
      <c r="A633" s="26" t="s">
        <v>6572</v>
      </c>
      <c r="B633" s="26" t="s">
        <v>6573</v>
      </c>
      <c r="C633" s="27"/>
      <c r="D633" s="26" t="s">
        <v>6574</v>
      </c>
      <c r="E633" s="28"/>
      <c r="F633" s="26" t="s">
        <v>127</v>
      </c>
      <c r="G633" s="26"/>
      <c r="H633" s="26" t="s">
        <v>6575</v>
      </c>
      <c r="I633" s="26" t="s">
        <v>6576</v>
      </c>
      <c r="J633" s="26" t="s">
        <v>6577</v>
      </c>
      <c r="K633" s="26">
        <v>4.295873986E9</v>
      </c>
      <c r="L633" s="26" t="s">
        <v>6578</v>
      </c>
      <c r="M633" s="26" t="s">
        <v>6550</v>
      </c>
      <c r="N633" s="26" t="s">
        <v>6504</v>
      </c>
      <c r="O633" s="26" t="s">
        <v>6457</v>
      </c>
      <c r="P633" s="26" t="s">
        <v>599</v>
      </c>
      <c r="Q633" s="28"/>
      <c r="R633" s="26" t="s">
        <v>6579</v>
      </c>
      <c r="S633" s="26" t="s">
        <v>156</v>
      </c>
      <c r="T633" s="26" t="s">
        <v>6580</v>
      </c>
      <c r="U633" s="28"/>
      <c r="V633" s="26" t="s">
        <v>158</v>
      </c>
      <c r="W633" s="26" t="s">
        <v>141</v>
      </c>
      <c r="X633" s="26" t="s">
        <v>141</v>
      </c>
      <c r="Y633" s="26">
        <v>2002.0</v>
      </c>
      <c r="Z633" s="28">
        <v>21.0</v>
      </c>
      <c r="AA633" s="26" t="s">
        <v>127</v>
      </c>
      <c r="AB633" s="30">
        <v>352.0</v>
      </c>
      <c r="AC633" s="31" t="s">
        <v>127</v>
      </c>
      <c r="AD633" s="31">
        <f>144+80+128</f>
        <v>352</v>
      </c>
      <c r="AE633" s="31" t="s">
        <v>127</v>
      </c>
      <c r="AF633" s="31">
        <v>308.0</v>
      </c>
      <c r="AG633" s="31" t="s">
        <v>127</v>
      </c>
      <c r="AH633" s="31">
        <v>308.0</v>
      </c>
      <c r="AI633" s="31">
        <v>300.0</v>
      </c>
      <c r="AJ633" s="31">
        <v>900.0</v>
      </c>
      <c r="AK633" s="31" t="s">
        <v>127</v>
      </c>
      <c r="AL633" s="31">
        <v>300.0</v>
      </c>
      <c r="AM633" s="26" t="s">
        <v>278</v>
      </c>
      <c r="AN633" s="26" t="s">
        <v>6581</v>
      </c>
      <c r="AO633" s="26" t="s">
        <v>141</v>
      </c>
      <c r="AP633" s="31">
        <v>1073.0</v>
      </c>
      <c r="AQ633" s="26" t="s">
        <v>327</v>
      </c>
      <c r="AR633" s="26" t="s">
        <v>127</v>
      </c>
      <c r="AS633" s="26" t="s">
        <v>127</v>
      </c>
      <c r="AT633" s="26" t="s">
        <v>184</v>
      </c>
      <c r="AU633" s="26" t="s">
        <v>185</v>
      </c>
      <c r="AV633" s="26" t="s">
        <v>6582</v>
      </c>
      <c r="AW633" s="28"/>
      <c r="AX633" s="28"/>
      <c r="AY633" s="28"/>
    </row>
    <row r="634" ht="15.75" customHeight="1">
      <c r="A634" s="26" t="s">
        <v>6583</v>
      </c>
      <c r="B634" s="26" t="s">
        <v>6584</v>
      </c>
      <c r="C634" s="27"/>
      <c r="D634" s="26" t="s">
        <v>6574</v>
      </c>
      <c r="E634" s="28"/>
      <c r="F634" s="26" t="s">
        <v>127</v>
      </c>
      <c r="G634" s="26"/>
      <c r="H634" s="26" t="s">
        <v>6575</v>
      </c>
      <c r="I634" s="26" t="s">
        <v>6576</v>
      </c>
      <c r="J634" s="26" t="s">
        <v>6577</v>
      </c>
      <c r="K634" s="26">
        <v>4.295873986E9</v>
      </c>
      <c r="L634" s="26" t="s">
        <v>6578</v>
      </c>
      <c r="M634" s="26" t="s">
        <v>6550</v>
      </c>
      <c r="N634" s="26" t="s">
        <v>6504</v>
      </c>
      <c r="O634" s="26" t="s">
        <v>6457</v>
      </c>
      <c r="P634" s="26" t="s">
        <v>599</v>
      </c>
      <c r="Q634" s="28"/>
      <c r="R634" s="26" t="s">
        <v>6579</v>
      </c>
      <c r="S634" s="26" t="s">
        <v>156</v>
      </c>
      <c r="T634" s="26" t="s">
        <v>6580</v>
      </c>
      <c r="U634" s="28"/>
      <c r="V634" s="26" t="s">
        <v>189</v>
      </c>
      <c r="W634" s="26">
        <v>2007.0</v>
      </c>
      <c r="X634" s="26" t="s">
        <v>141</v>
      </c>
      <c r="Y634" s="26">
        <v>2025.0</v>
      </c>
      <c r="Z634" s="28">
        <v>-2.0</v>
      </c>
      <c r="AA634" s="26" t="s">
        <v>127</v>
      </c>
      <c r="AB634" s="30">
        <v>580.0</v>
      </c>
      <c r="AC634" s="31" t="s">
        <v>127</v>
      </c>
      <c r="AD634" s="31">
        <v>580.0</v>
      </c>
      <c r="AE634" s="31" t="s">
        <v>127</v>
      </c>
      <c r="AF634" s="31">
        <v>200.0</v>
      </c>
      <c r="AG634" s="31" t="s">
        <v>141</v>
      </c>
      <c r="AH634" s="31">
        <v>200.0</v>
      </c>
      <c r="AI634" s="31" t="s">
        <v>141</v>
      </c>
      <c r="AJ634" s="31" t="s">
        <v>127</v>
      </c>
      <c r="AK634" s="31" t="s">
        <v>127</v>
      </c>
      <c r="AL634" s="31">
        <f>833+417-600-300</f>
        <v>350</v>
      </c>
      <c r="AM634" s="26" t="s">
        <v>127</v>
      </c>
      <c r="AN634" s="26" t="s">
        <v>127</v>
      </c>
      <c r="AO634" s="32" t="s">
        <v>127</v>
      </c>
      <c r="AP634" s="31" t="s">
        <v>141</v>
      </c>
      <c r="AQ634" s="26" t="s">
        <v>127</v>
      </c>
      <c r="AR634" s="26" t="s">
        <v>127</v>
      </c>
      <c r="AS634" s="26" t="s">
        <v>127</v>
      </c>
      <c r="AT634" s="26" t="s">
        <v>184</v>
      </c>
      <c r="AU634" s="26" t="s">
        <v>185</v>
      </c>
      <c r="AV634" s="26" t="s">
        <v>6582</v>
      </c>
      <c r="AW634" s="28"/>
      <c r="AX634" s="28"/>
      <c r="AY634" s="28"/>
    </row>
    <row r="635" ht="15.75" customHeight="1">
      <c r="A635" s="26" t="s">
        <v>6585</v>
      </c>
      <c r="B635" s="26" t="s">
        <v>6586</v>
      </c>
      <c r="C635" s="27"/>
      <c r="D635" s="26"/>
      <c r="E635" s="28"/>
      <c r="F635" s="26" t="s">
        <v>127</v>
      </c>
      <c r="G635" s="28"/>
      <c r="H635" s="26" t="s">
        <v>6587</v>
      </c>
      <c r="I635" s="26" t="s">
        <v>6588</v>
      </c>
      <c r="J635" s="26" t="s">
        <v>6589</v>
      </c>
      <c r="K635" s="26">
        <v>4.295874276E9</v>
      </c>
      <c r="L635" s="26" t="s">
        <v>6590</v>
      </c>
      <c r="M635" s="26" t="s">
        <v>6591</v>
      </c>
      <c r="N635" s="26" t="s">
        <v>6504</v>
      </c>
      <c r="O635" s="26" t="s">
        <v>6457</v>
      </c>
      <c r="P635" s="26" t="s">
        <v>599</v>
      </c>
      <c r="Q635" s="28"/>
      <c r="R635" s="26" t="s">
        <v>6592</v>
      </c>
      <c r="S635" s="26" t="s">
        <v>156</v>
      </c>
      <c r="T635" s="26" t="s">
        <v>6593</v>
      </c>
      <c r="U635" s="28"/>
      <c r="V635" s="26" t="s">
        <v>158</v>
      </c>
      <c r="W635" s="26" t="s">
        <v>141</v>
      </c>
      <c r="X635" s="26" t="s">
        <v>141</v>
      </c>
      <c r="Y635" s="26">
        <v>1996.0</v>
      </c>
      <c r="Z635" s="28">
        <v>27.0</v>
      </c>
      <c r="AA635" s="26" t="s">
        <v>127</v>
      </c>
      <c r="AB635" s="31">
        <v>1200.0</v>
      </c>
      <c r="AC635" s="31" t="s">
        <v>141</v>
      </c>
      <c r="AD635" s="31" t="s">
        <v>468</v>
      </c>
      <c r="AE635" s="31" t="s">
        <v>127</v>
      </c>
      <c r="AF635" s="31">
        <v>1020.0</v>
      </c>
      <c r="AG635" s="31">
        <v>750.0</v>
      </c>
      <c r="AH635" s="31">
        <v>270.0</v>
      </c>
      <c r="AI635" s="31" t="s">
        <v>127</v>
      </c>
      <c r="AJ635" s="31">
        <v>800.0</v>
      </c>
      <c r="AK635" s="31">
        <v>200.0</v>
      </c>
      <c r="AL635" s="31">
        <v>1500.0</v>
      </c>
      <c r="AM635" s="26" t="s">
        <v>278</v>
      </c>
      <c r="AN635" s="26" t="s">
        <v>6594</v>
      </c>
      <c r="AO635" s="26" t="s">
        <v>141</v>
      </c>
      <c r="AP635" s="31" t="s">
        <v>141</v>
      </c>
      <c r="AQ635" s="26">
        <v>2021.0</v>
      </c>
      <c r="AR635" s="26" t="s">
        <v>127</v>
      </c>
      <c r="AS635" s="26" t="s">
        <v>127</v>
      </c>
      <c r="AT635" s="26" t="s">
        <v>509</v>
      </c>
      <c r="AU635" s="26" t="s">
        <v>555</v>
      </c>
      <c r="AV635" s="26" t="s">
        <v>6595</v>
      </c>
      <c r="AW635" s="26" t="s">
        <v>6596</v>
      </c>
      <c r="AX635" s="28"/>
      <c r="AY635" s="28"/>
    </row>
    <row r="636" ht="15.75" customHeight="1">
      <c r="A636" s="26" t="s">
        <v>6597</v>
      </c>
      <c r="B636" s="26" t="s">
        <v>6598</v>
      </c>
      <c r="C636" s="27"/>
      <c r="D636" s="26"/>
      <c r="E636" s="28"/>
      <c r="F636" s="26" t="s">
        <v>127</v>
      </c>
      <c r="G636" s="28"/>
      <c r="H636" s="26" t="s">
        <v>6587</v>
      </c>
      <c r="I636" s="26" t="s">
        <v>6588</v>
      </c>
      <c r="J636" s="26" t="s">
        <v>6589</v>
      </c>
      <c r="K636" s="26">
        <v>4.295874276E9</v>
      </c>
      <c r="L636" s="26" t="s">
        <v>6590</v>
      </c>
      <c r="M636" s="26" t="s">
        <v>6591</v>
      </c>
      <c r="N636" s="26" t="s">
        <v>6504</v>
      </c>
      <c r="O636" s="26" t="s">
        <v>6457</v>
      </c>
      <c r="P636" s="26" t="s">
        <v>599</v>
      </c>
      <c r="Q636" s="28"/>
      <c r="R636" s="26" t="s">
        <v>6592</v>
      </c>
      <c r="S636" s="26" t="s">
        <v>156</v>
      </c>
      <c r="T636" s="26" t="s">
        <v>6593</v>
      </c>
      <c r="U636" s="28"/>
      <c r="V636" s="26" t="s">
        <v>189</v>
      </c>
      <c r="W636" s="26">
        <v>2021.0</v>
      </c>
      <c r="X636" s="26" t="s">
        <v>141</v>
      </c>
      <c r="Y636" s="26">
        <v>2025.0</v>
      </c>
      <c r="Z636" s="28">
        <v>-2.0</v>
      </c>
      <c r="AA636" s="26" t="s">
        <v>127</v>
      </c>
      <c r="AB636" s="30">
        <v>570.0</v>
      </c>
      <c r="AC636" s="31" t="s">
        <v>127</v>
      </c>
      <c r="AD636" s="31">
        <v>570.0</v>
      </c>
      <c r="AE636" s="31" t="s">
        <v>127</v>
      </c>
      <c r="AF636" s="31">
        <v>1330.0</v>
      </c>
      <c r="AG636" s="31">
        <v>1250.0</v>
      </c>
      <c r="AH636" s="31">
        <v>80.0</v>
      </c>
      <c r="AI636" s="31" t="s">
        <v>127</v>
      </c>
      <c r="AJ636" s="31">
        <v>2000.0</v>
      </c>
      <c r="AK636" s="31">
        <v>900.0</v>
      </c>
      <c r="AL636" s="31">
        <v>1500.0</v>
      </c>
      <c r="AM636" s="26" t="s">
        <v>278</v>
      </c>
      <c r="AN636" s="26" t="s">
        <v>6594</v>
      </c>
      <c r="AO636" s="26" t="s">
        <v>141</v>
      </c>
      <c r="AP636" s="31" t="s">
        <v>141</v>
      </c>
      <c r="AQ636" s="26" t="s">
        <v>127</v>
      </c>
      <c r="AR636" s="26" t="s">
        <v>127</v>
      </c>
      <c r="AS636" s="26" t="s">
        <v>127</v>
      </c>
      <c r="AT636" s="26" t="s">
        <v>142</v>
      </c>
      <c r="AU636" s="26" t="s">
        <v>31</v>
      </c>
      <c r="AV636" s="26" t="s">
        <v>31</v>
      </c>
      <c r="AW636" s="28"/>
      <c r="AX636" s="28"/>
      <c r="AY636" s="28"/>
    </row>
    <row r="637" ht="15.75" customHeight="1">
      <c r="A637" s="26" t="s">
        <v>6599</v>
      </c>
      <c r="B637" s="26" t="s">
        <v>6600</v>
      </c>
      <c r="C637" s="27"/>
      <c r="D637" s="26" t="s">
        <v>6601</v>
      </c>
      <c r="E637" s="28"/>
      <c r="F637" s="26" t="s">
        <v>127</v>
      </c>
      <c r="G637" s="26"/>
      <c r="H637" s="26" t="s">
        <v>6602</v>
      </c>
      <c r="I637" s="26" t="s">
        <v>6603</v>
      </c>
      <c r="J637" s="26" t="s">
        <v>6604</v>
      </c>
      <c r="K637" s="26">
        <v>4.295874267E9</v>
      </c>
      <c r="L637" s="26" t="s">
        <v>6605</v>
      </c>
      <c r="M637" s="26" t="s">
        <v>6591</v>
      </c>
      <c r="N637" s="26" t="s">
        <v>6504</v>
      </c>
      <c r="O637" s="26" t="s">
        <v>6457</v>
      </c>
      <c r="P637" s="26" t="s">
        <v>599</v>
      </c>
      <c r="Q637" s="28"/>
      <c r="R637" s="26" t="s">
        <v>6606</v>
      </c>
      <c r="S637" s="26" t="s">
        <v>156</v>
      </c>
      <c r="T637" s="26" t="s">
        <v>6607</v>
      </c>
      <c r="U637" s="28"/>
      <c r="V637" s="26" t="s">
        <v>158</v>
      </c>
      <c r="W637" s="26" t="s">
        <v>141</v>
      </c>
      <c r="X637" s="26" t="s">
        <v>141</v>
      </c>
      <c r="Y637" s="26">
        <v>1999.0</v>
      </c>
      <c r="Z637" s="28">
        <v>24.0</v>
      </c>
      <c r="AA637" s="26" t="s">
        <v>127</v>
      </c>
      <c r="AB637" s="31">
        <v>400.0</v>
      </c>
      <c r="AC637" s="31" t="s">
        <v>127</v>
      </c>
      <c r="AD637" s="31" t="s">
        <v>127</v>
      </c>
      <c r="AE637" s="31" t="s">
        <v>127</v>
      </c>
      <c r="AF637" s="31">
        <v>500.0</v>
      </c>
      <c r="AG637" s="31" t="s">
        <v>127</v>
      </c>
      <c r="AH637" s="31">
        <v>500.0</v>
      </c>
      <c r="AI637" s="31" t="s">
        <v>127</v>
      </c>
      <c r="AJ637" s="31" t="s">
        <v>127</v>
      </c>
      <c r="AK637" s="31" t="s">
        <v>127</v>
      </c>
      <c r="AL637" s="31">
        <v>2400.0</v>
      </c>
      <c r="AM637" s="26" t="s">
        <v>278</v>
      </c>
      <c r="AN637" s="26" t="s">
        <v>6608</v>
      </c>
      <c r="AO637" s="26" t="s">
        <v>141</v>
      </c>
      <c r="AP637" s="31">
        <v>2300.0</v>
      </c>
      <c r="AQ637" s="26" t="s">
        <v>327</v>
      </c>
      <c r="AR637" s="26" t="s">
        <v>127</v>
      </c>
      <c r="AS637" s="26" t="s">
        <v>127</v>
      </c>
      <c r="AT637" s="26" t="s">
        <v>184</v>
      </c>
      <c r="AU637" s="26" t="s">
        <v>6609</v>
      </c>
      <c r="AV637" s="26" t="s">
        <v>6610</v>
      </c>
      <c r="AW637" s="26" t="s">
        <v>6611</v>
      </c>
      <c r="AX637" s="28"/>
      <c r="AY637" s="28"/>
    </row>
    <row r="638" ht="15.75" customHeight="1">
      <c r="A638" s="26" t="s">
        <v>6612</v>
      </c>
      <c r="B638" s="26" t="s">
        <v>6613</v>
      </c>
      <c r="C638" s="27"/>
      <c r="D638" s="26" t="s">
        <v>6601</v>
      </c>
      <c r="E638" s="28"/>
      <c r="F638" s="26" t="s">
        <v>127</v>
      </c>
      <c r="G638" s="26"/>
      <c r="H638" s="26" t="s">
        <v>6602</v>
      </c>
      <c r="I638" s="26" t="s">
        <v>6603</v>
      </c>
      <c r="J638" s="26" t="s">
        <v>6604</v>
      </c>
      <c r="K638" s="26">
        <v>4.295874267E9</v>
      </c>
      <c r="L638" s="26" t="s">
        <v>6605</v>
      </c>
      <c r="M638" s="26" t="s">
        <v>6591</v>
      </c>
      <c r="N638" s="26" t="s">
        <v>6504</v>
      </c>
      <c r="O638" s="26" t="s">
        <v>6457</v>
      </c>
      <c r="P638" s="26" t="s">
        <v>599</v>
      </c>
      <c r="Q638" s="28"/>
      <c r="R638" s="26" t="s">
        <v>6606</v>
      </c>
      <c r="S638" s="26" t="s">
        <v>156</v>
      </c>
      <c r="T638" s="26" t="s">
        <v>6607</v>
      </c>
      <c r="U638" s="28"/>
      <c r="V638" s="26" t="s">
        <v>139</v>
      </c>
      <c r="W638" s="26">
        <v>2014.0</v>
      </c>
      <c r="X638" s="26" t="s">
        <v>141</v>
      </c>
      <c r="Y638" s="26">
        <v>2023.0</v>
      </c>
      <c r="Z638" s="28">
        <v>0.0</v>
      </c>
      <c r="AA638" s="26" t="s">
        <v>127</v>
      </c>
      <c r="AB638" s="31">
        <v>300.0</v>
      </c>
      <c r="AC638" s="31" t="s">
        <v>141</v>
      </c>
      <c r="AD638" s="31" t="s">
        <v>141</v>
      </c>
      <c r="AE638" s="31" t="s">
        <v>127</v>
      </c>
      <c r="AF638" s="31">
        <v>100.0</v>
      </c>
      <c r="AG638" s="31" t="s">
        <v>127</v>
      </c>
      <c r="AH638" s="31">
        <v>100.0</v>
      </c>
      <c r="AI638" s="31" t="s">
        <v>127</v>
      </c>
      <c r="AJ638" s="31" t="s">
        <v>127</v>
      </c>
      <c r="AK638" s="31" t="s">
        <v>127</v>
      </c>
      <c r="AL638" s="31">
        <f>240-210</f>
        <v>30</v>
      </c>
      <c r="AM638" s="26" t="s">
        <v>127</v>
      </c>
      <c r="AN638" s="26" t="s">
        <v>127</v>
      </c>
      <c r="AO638" s="32" t="s">
        <v>127</v>
      </c>
      <c r="AP638" s="31" t="s">
        <v>141</v>
      </c>
      <c r="AQ638" s="26" t="s">
        <v>127</v>
      </c>
      <c r="AR638" s="26" t="s">
        <v>127</v>
      </c>
      <c r="AS638" s="26" t="s">
        <v>127</v>
      </c>
      <c r="AT638" s="26" t="s">
        <v>184</v>
      </c>
      <c r="AU638" s="26" t="s">
        <v>6609</v>
      </c>
      <c r="AV638" s="26" t="s">
        <v>6614</v>
      </c>
      <c r="AW638" s="28"/>
      <c r="AX638" s="28"/>
      <c r="AY638" s="28"/>
    </row>
    <row r="639" ht="15.75" customHeight="1">
      <c r="A639" s="26" t="s">
        <v>6615</v>
      </c>
      <c r="B639" s="26" t="s">
        <v>6616</v>
      </c>
      <c r="C639" s="27"/>
      <c r="D639" s="26" t="s">
        <v>6617</v>
      </c>
      <c r="E639" s="28"/>
      <c r="F639" s="26" t="s">
        <v>127</v>
      </c>
      <c r="G639" s="28"/>
      <c r="H639" s="26" t="s">
        <v>6618</v>
      </c>
      <c r="I639" s="26" t="s">
        <v>6619</v>
      </c>
      <c r="J639" s="26" t="s">
        <v>6620</v>
      </c>
      <c r="K639" s="26">
        <v>4.295873687E9</v>
      </c>
      <c r="L639" s="26" t="s">
        <v>6621</v>
      </c>
      <c r="M639" s="26" t="s">
        <v>6591</v>
      </c>
      <c r="N639" s="26" t="s">
        <v>6504</v>
      </c>
      <c r="O639" s="26" t="s">
        <v>6457</v>
      </c>
      <c r="P639" s="26" t="s">
        <v>599</v>
      </c>
      <c r="Q639" s="28"/>
      <c r="R639" s="26" t="s">
        <v>6622</v>
      </c>
      <c r="S639" s="26" t="s">
        <v>156</v>
      </c>
      <c r="T639" s="26" t="s">
        <v>6623</v>
      </c>
      <c r="U639" s="28"/>
      <c r="V639" s="26" t="s">
        <v>158</v>
      </c>
      <c r="W639" s="26" t="s">
        <v>141</v>
      </c>
      <c r="X639" s="26" t="s">
        <v>141</v>
      </c>
      <c r="Y639" s="26">
        <v>1994.0</v>
      </c>
      <c r="Z639" s="28">
        <v>29.0</v>
      </c>
      <c r="AA639" s="26" t="s">
        <v>127</v>
      </c>
      <c r="AB639" s="30">
        <v>1500.0</v>
      </c>
      <c r="AC639" s="31" t="s">
        <v>127</v>
      </c>
      <c r="AD639" s="31">
        <v>1500.0</v>
      </c>
      <c r="AE639" s="31" t="s">
        <v>127</v>
      </c>
      <c r="AF639" s="31">
        <v>800.0</v>
      </c>
      <c r="AG639" s="31" t="s">
        <v>127</v>
      </c>
      <c r="AH639" s="31">
        <v>800.0</v>
      </c>
      <c r="AI639" s="31">
        <f>440/2</f>
        <v>220</v>
      </c>
      <c r="AJ639" s="31" t="s">
        <v>141</v>
      </c>
      <c r="AK639" s="31" t="s">
        <v>127</v>
      </c>
      <c r="AL639" s="31" t="s">
        <v>141</v>
      </c>
      <c r="AM639" s="26" t="s">
        <v>159</v>
      </c>
      <c r="AN639" s="26" t="s">
        <v>6569</v>
      </c>
      <c r="AO639" s="26" t="s">
        <v>2017</v>
      </c>
      <c r="AP639" s="31">
        <f>2104/2</f>
        <v>1052</v>
      </c>
      <c r="AQ639" s="26" t="s">
        <v>127</v>
      </c>
      <c r="AR639" s="26" t="s">
        <v>127</v>
      </c>
      <c r="AS639" s="26" t="s">
        <v>127</v>
      </c>
      <c r="AT639" s="26" t="s">
        <v>184</v>
      </c>
      <c r="AU639" s="26" t="s">
        <v>185</v>
      </c>
      <c r="AV639" s="26" t="s">
        <v>6624</v>
      </c>
      <c r="AW639" s="28"/>
      <c r="AX639" s="28"/>
      <c r="AY639" s="28"/>
    </row>
    <row r="640" ht="15.75" customHeight="1">
      <c r="A640" s="26" t="s">
        <v>6625</v>
      </c>
      <c r="B640" s="26" t="s">
        <v>6626</v>
      </c>
      <c r="C640" s="27"/>
      <c r="D640" s="26" t="s">
        <v>6627</v>
      </c>
      <c r="E640" s="28"/>
      <c r="F640" s="26" t="s">
        <v>127</v>
      </c>
      <c r="G640" s="28"/>
      <c r="H640" s="26" t="s">
        <v>6628</v>
      </c>
      <c r="I640" s="26" t="s">
        <v>6629</v>
      </c>
      <c r="J640" s="26" t="s">
        <v>6630</v>
      </c>
      <c r="K640" s="26">
        <v>5.000013766E9</v>
      </c>
      <c r="L640" s="26" t="s">
        <v>6631</v>
      </c>
      <c r="M640" s="26" t="s">
        <v>6632</v>
      </c>
      <c r="N640" s="26" t="s">
        <v>6633</v>
      </c>
      <c r="O640" s="28" t="s">
        <v>6457</v>
      </c>
      <c r="P640" s="26" t="s">
        <v>599</v>
      </c>
      <c r="Q640" s="28"/>
      <c r="R640" s="26" t="s">
        <v>6634</v>
      </c>
      <c r="S640" s="26" t="s">
        <v>156</v>
      </c>
      <c r="T640" s="26" t="s">
        <v>6635</v>
      </c>
      <c r="U640" s="28"/>
      <c r="V640" s="26" t="s">
        <v>158</v>
      </c>
      <c r="W640" s="26" t="s">
        <v>141</v>
      </c>
      <c r="X640" s="26" t="s">
        <v>141</v>
      </c>
      <c r="Y640" s="26">
        <v>2004.0</v>
      </c>
      <c r="Z640" s="28">
        <v>19.0</v>
      </c>
      <c r="AA640" s="26" t="s">
        <v>127</v>
      </c>
      <c r="AB640" s="31">
        <v>288.0</v>
      </c>
      <c r="AC640" s="31" t="s">
        <v>141</v>
      </c>
      <c r="AD640" s="31" t="s">
        <v>141</v>
      </c>
      <c r="AE640" s="31" t="s">
        <v>127</v>
      </c>
      <c r="AF640" s="31">
        <v>120.0</v>
      </c>
      <c r="AG640" s="31" t="s">
        <v>127</v>
      </c>
      <c r="AH640" s="31">
        <v>120.0</v>
      </c>
      <c r="AI640" s="31" t="s">
        <v>127</v>
      </c>
      <c r="AJ640" s="31" t="s">
        <v>141</v>
      </c>
      <c r="AK640" s="31" t="s">
        <v>127</v>
      </c>
      <c r="AL640" s="31" t="s">
        <v>141</v>
      </c>
      <c r="AM640" s="26" t="s">
        <v>6528</v>
      </c>
      <c r="AN640" s="26" t="s">
        <v>6636</v>
      </c>
      <c r="AO640" s="26" t="s">
        <v>246</v>
      </c>
      <c r="AP640" s="31" t="s">
        <v>141</v>
      </c>
      <c r="AQ640" s="26" t="s">
        <v>141</v>
      </c>
      <c r="AR640" s="26" t="s">
        <v>141</v>
      </c>
      <c r="AS640" s="26" t="s">
        <v>127</v>
      </c>
      <c r="AT640" s="26" t="s">
        <v>184</v>
      </c>
      <c r="AU640" s="26" t="s">
        <v>29</v>
      </c>
      <c r="AV640" s="26" t="s">
        <v>6637</v>
      </c>
      <c r="AW640" s="26" t="s">
        <v>6638</v>
      </c>
      <c r="AX640" s="28"/>
      <c r="AY640" s="28"/>
    </row>
    <row r="641" ht="15.75" customHeight="1">
      <c r="A641" s="26" t="s">
        <v>6639</v>
      </c>
      <c r="B641" s="26" t="s">
        <v>6640</v>
      </c>
      <c r="C641" s="27"/>
      <c r="D641" s="26" t="s">
        <v>6627</v>
      </c>
      <c r="E641" s="28"/>
      <c r="F641" s="26" t="s">
        <v>127</v>
      </c>
      <c r="G641" s="28"/>
      <c r="H641" s="26" t="s">
        <v>6628</v>
      </c>
      <c r="I641" s="26" t="s">
        <v>6629</v>
      </c>
      <c r="J641" s="26" t="s">
        <v>6630</v>
      </c>
      <c r="K641" s="26">
        <v>5.000013766E9</v>
      </c>
      <c r="L641" s="26" t="s">
        <v>6631</v>
      </c>
      <c r="M641" s="26" t="s">
        <v>6632</v>
      </c>
      <c r="N641" s="26" t="s">
        <v>6633</v>
      </c>
      <c r="O641" s="28" t="s">
        <v>6457</v>
      </c>
      <c r="P641" s="26" t="s">
        <v>599</v>
      </c>
      <c r="Q641" s="28"/>
      <c r="R641" s="26" t="s">
        <v>6634</v>
      </c>
      <c r="S641" s="26" t="s">
        <v>156</v>
      </c>
      <c r="T641" s="26" t="s">
        <v>6635</v>
      </c>
      <c r="U641" s="28"/>
      <c r="V641" s="26" t="s">
        <v>189</v>
      </c>
      <c r="W641" s="26" t="s">
        <v>141</v>
      </c>
      <c r="X641" s="26" t="s">
        <v>141</v>
      </c>
      <c r="Y641" s="26">
        <v>2030.0</v>
      </c>
      <c r="Z641" s="28">
        <v>-7.0</v>
      </c>
      <c r="AA641" s="26" t="s">
        <v>127</v>
      </c>
      <c r="AB641" s="30">
        <v>3100.0</v>
      </c>
      <c r="AC641" s="31">
        <v>3100.0</v>
      </c>
      <c r="AD641" s="31" t="s">
        <v>127</v>
      </c>
      <c r="AE641" s="31" t="s">
        <v>127</v>
      </c>
      <c r="AF641" s="31" t="s">
        <v>141</v>
      </c>
      <c r="AG641" s="31" t="s">
        <v>141</v>
      </c>
      <c r="AH641" s="31" t="s">
        <v>127</v>
      </c>
      <c r="AI641" s="31" t="s">
        <v>127</v>
      </c>
      <c r="AJ641" s="31" t="s">
        <v>141</v>
      </c>
      <c r="AK641" s="31" t="s">
        <v>141</v>
      </c>
      <c r="AL641" s="31" t="s">
        <v>141</v>
      </c>
      <c r="AM641" s="26" t="s">
        <v>127</v>
      </c>
      <c r="AN641" s="26" t="s">
        <v>127</v>
      </c>
      <c r="AO641" s="32" t="s">
        <v>127</v>
      </c>
      <c r="AP641" s="31" t="s">
        <v>141</v>
      </c>
      <c r="AQ641" s="26" t="s">
        <v>127</v>
      </c>
      <c r="AR641" s="26" t="s">
        <v>127</v>
      </c>
      <c r="AS641" s="26" t="s">
        <v>127</v>
      </c>
      <c r="AT641" s="26" t="s">
        <v>824</v>
      </c>
      <c r="AU641" s="26" t="s">
        <v>27</v>
      </c>
      <c r="AV641" s="26" t="s">
        <v>27</v>
      </c>
      <c r="AW641" s="28"/>
      <c r="AX641" s="28"/>
      <c r="AY641" s="28"/>
    </row>
    <row r="642" ht="15.75" customHeight="1">
      <c r="A642" s="26" t="s">
        <v>6641</v>
      </c>
      <c r="B642" s="26" t="s">
        <v>6642</v>
      </c>
      <c r="C642" s="27"/>
      <c r="D642" s="26" t="s">
        <v>6627</v>
      </c>
      <c r="E642" s="28"/>
      <c r="F642" s="26" t="s">
        <v>127</v>
      </c>
      <c r="G642" s="28"/>
      <c r="H642" s="26" t="s">
        <v>6628</v>
      </c>
      <c r="I642" s="26" t="s">
        <v>6629</v>
      </c>
      <c r="J642" s="26" t="s">
        <v>6630</v>
      </c>
      <c r="K642" s="26">
        <v>5.000013766E9</v>
      </c>
      <c r="L642" s="26" t="s">
        <v>6631</v>
      </c>
      <c r="M642" s="26" t="s">
        <v>6632</v>
      </c>
      <c r="N642" s="26" t="s">
        <v>6633</v>
      </c>
      <c r="O642" s="28" t="s">
        <v>6457</v>
      </c>
      <c r="P642" s="26" t="s">
        <v>599</v>
      </c>
      <c r="Q642" s="28"/>
      <c r="R642" s="26" t="s">
        <v>6634</v>
      </c>
      <c r="S642" s="26" t="s">
        <v>156</v>
      </c>
      <c r="T642" s="26" t="s">
        <v>6635</v>
      </c>
      <c r="U642" s="28"/>
      <c r="V642" s="26" t="s">
        <v>189</v>
      </c>
      <c r="W642" s="26" t="s">
        <v>141</v>
      </c>
      <c r="X642" s="26" t="s">
        <v>141</v>
      </c>
      <c r="Y642" s="26">
        <v>2030.0</v>
      </c>
      <c r="Z642" s="28">
        <v>-7.0</v>
      </c>
      <c r="AA642" s="26" t="s">
        <v>127</v>
      </c>
      <c r="AB642" s="30">
        <v>3300.0</v>
      </c>
      <c r="AC642" s="31">
        <v>3300.0</v>
      </c>
      <c r="AD642" s="31" t="s">
        <v>127</v>
      </c>
      <c r="AE642" s="31" t="s">
        <v>127</v>
      </c>
      <c r="AF642" s="31" t="s">
        <v>141</v>
      </c>
      <c r="AG642" s="31" t="s">
        <v>141</v>
      </c>
      <c r="AH642" s="31" t="s">
        <v>127</v>
      </c>
      <c r="AI642" s="31" t="s">
        <v>127</v>
      </c>
      <c r="AJ642" s="31" t="s">
        <v>141</v>
      </c>
      <c r="AK642" s="31" t="s">
        <v>141</v>
      </c>
      <c r="AL642" s="31" t="s">
        <v>141</v>
      </c>
      <c r="AM642" s="26" t="s">
        <v>127</v>
      </c>
      <c r="AN642" s="26" t="s">
        <v>127</v>
      </c>
      <c r="AO642" s="32" t="s">
        <v>127</v>
      </c>
      <c r="AP642" s="31" t="s">
        <v>141</v>
      </c>
      <c r="AQ642" s="26" t="s">
        <v>127</v>
      </c>
      <c r="AR642" s="26" t="s">
        <v>127</v>
      </c>
      <c r="AS642" s="26" t="s">
        <v>127</v>
      </c>
      <c r="AT642" s="26" t="s">
        <v>824</v>
      </c>
      <c r="AU642" s="26" t="s">
        <v>27</v>
      </c>
      <c r="AV642" s="26" t="s">
        <v>27</v>
      </c>
      <c r="AW642" s="28"/>
      <c r="AX642" s="28"/>
      <c r="AY642" s="28"/>
    </row>
    <row r="643" ht="15.75" customHeight="1">
      <c r="A643" s="26" t="s">
        <v>6643</v>
      </c>
      <c r="B643" s="26" t="s">
        <v>6644</v>
      </c>
      <c r="C643" s="28"/>
      <c r="D643" s="26" t="s">
        <v>6645</v>
      </c>
      <c r="E643" s="28"/>
      <c r="F643" s="26" t="s">
        <v>127</v>
      </c>
      <c r="G643" s="28"/>
      <c r="H643" s="26" t="s">
        <v>6646</v>
      </c>
      <c r="I643" s="26" t="s">
        <v>6647</v>
      </c>
      <c r="J643" s="26" t="s">
        <v>6648</v>
      </c>
      <c r="K643" s="26">
        <v>5.041757947E9</v>
      </c>
      <c r="L643" s="26" t="s">
        <v>6649</v>
      </c>
      <c r="M643" s="26" t="s">
        <v>6650</v>
      </c>
      <c r="N643" s="26" t="s">
        <v>6633</v>
      </c>
      <c r="O643" s="28" t="s">
        <v>6457</v>
      </c>
      <c r="P643" s="26" t="s">
        <v>599</v>
      </c>
      <c r="Q643" s="28"/>
      <c r="R643" s="28" t="s">
        <v>6651</v>
      </c>
      <c r="S643" s="28" t="s">
        <v>156</v>
      </c>
      <c r="T643" s="26" t="s">
        <v>6652</v>
      </c>
      <c r="U643" s="28"/>
      <c r="V643" s="26" t="s">
        <v>189</v>
      </c>
      <c r="W643" s="34">
        <v>44805.0</v>
      </c>
      <c r="X643" s="26" t="s">
        <v>141</v>
      </c>
      <c r="Y643" s="26">
        <v>2025.0</v>
      </c>
      <c r="Z643" s="28">
        <v>-2.0</v>
      </c>
      <c r="AA643" s="26" t="s">
        <v>127</v>
      </c>
      <c r="AB643" s="30">
        <v>6000.0</v>
      </c>
      <c r="AC643" s="31">
        <v>6000.0</v>
      </c>
      <c r="AD643" s="31" t="s">
        <v>127</v>
      </c>
      <c r="AE643" s="31" t="s">
        <v>127</v>
      </c>
      <c r="AF643" s="31">
        <v>7000.0</v>
      </c>
      <c r="AG643" s="31">
        <v>7000.0</v>
      </c>
      <c r="AH643" s="31" t="s">
        <v>127</v>
      </c>
      <c r="AI643" s="31" t="s">
        <v>127</v>
      </c>
      <c r="AJ643" s="31">
        <v>6000.0</v>
      </c>
      <c r="AK643" s="31">
        <v>2100.0</v>
      </c>
      <c r="AL643" s="31">
        <v>3000.0</v>
      </c>
      <c r="AM643" s="26" t="s">
        <v>127</v>
      </c>
      <c r="AN643" s="26" t="s">
        <v>127</v>
      </c>
      <c r="AO643" s="32" t="s">
        <v>127</v>
      </c>
      <c r="AP643" s="31" t="s">
        <v>141</v>
      </c>
      <c r="AQ643" s="26" t="s">
        <v>127</v>
      </c>
      <c r="AR643" s="26" t="s">
        <v>127</v>
      </c>
      <c r="AS643" s="26" t="s">
        <v>127</v>
      </c>
      <c r="AT643" s="26" t="s">
        <v>161</v>
      </c>
      <c r="AU643" s="26" t="s">
        <v>263</v>
      </c>
      <c r="AV643" s="26" t="s">
        <v>6653</v>
      </c>
      <c r="AW643" s="28"/>
      <c r="AX643" s="28"/>
      <c r="AY643" s="28"/>
    </row>
    <row r="644" ht="15.75" customHeight="1">
      <c r="A644" s="26" t="s">
        <v>6654</v>
      </c>
      <c r="B644" s="26" t="s">
        <v>6655</v>
      </c>
      <c r="C644" s="28"/>
      <c r="D644" s="26" t="s">
        <v>6645</v>
      </c>
      <c r="E644" s="28"/>
      <c r="F644" s="26" t="s">
        <v>127</v>
      </c>
      <c r="G644" s="28"/>
      <c r="H644" s="26" t="s">
        <v>6646</v>
      </c>
      <c r="I644" s="26" t="s">
        <v>6647</v>
      </c>
      <c r="J644" s="26" t="s">
        <v>6648</v>
      </c>
      <c r="K644" s="26">
        <v>5.041757947E9</v>
      </c>
      <c r="L644" s="26" t="s">
        <v>6649</v>
      </c>
      <c r="M644" s="26" t="s">
        <v>6650</v>
      </c>
      <c r="N644" s="26" t="s">
        <v>6633</v>
      </c>
      <c r="O644" s="28" t="s">
        <v>6457</v>
      </c>
      <c r="P644" s="26" t="s">
        <v>599</v>
      </c>
      <c r="Q644" s="28"/>
      <c r="R644" s="28" t="s">
        <v>6651</v>
      </c>
      <c r="S644" s="28" t="s">
        <v>156</v>
      </c>
      <c r="T644" s="26" t="s">
        <v>6652</v>
      </c>
      <c r="U644" s="28"/>
      <c r="V644" s="26" t="s">
        <v>158</v>
      </c>
      <c r="W644" s="26" t="s">
        <v>141</v>
      </c>
      <c r="X644" s="26" t="s">
        <v>141</v>
      </c>
      <c r="Y644" s="28">
        <v>1997.0</v>
      </c>
      <c r="Z644" s="28">
        <v>26.0</v>
      </c>
      <c r="AA644" s="26" t="s">
        <v>127</v>
      </c>
      <c r="AB644" s="30">
        <v>9600.0</v>
      </c>
      <c r="AC644" s="31" t="s">
        <v>127</v>
      </c>
      <c r="AD644" s="31">
        <v>9600.0</v>
      </c>
      <c r="AE644" s="31" t="s">
        <v>127</v>
      </c>
      <c r="AF644" s="31">
        <v>9870.0</v>
      </c>
      <c r="AG644" s="31">
        <v>2040.0</v>
      </c>
      <c r="AH644" s="31">
        <v>7830.0</v>
      </c>
      <c r="AI644" s="31" t="s">
        <v>127</v>
      </c>
      <c r="AJ644" s="31">
        <v>1480.0</v>
      </c>
      <c r="AK644" s="31">
        <v>1350.0</v>
      </c>
      <c r="AL644" s="31">
        <v>14000.0</v>
      </c>
      <c r="AM644" s="26" t="s">
        <v>159</v>
      </c>
      <c r="AN644" s="28" t="s">
        <v>6656</v>
      </c>
      <c r="AO644" s="26" t="s">
        <v>416</v>
      </c>
      <c r="AP644" s="31">
        <v>866.0</v>
      </c>
      <c r="AQ644" s="26" t="s">
        <v>327</v>
      </c>
      <c r="AR644" s="26" t="s">
        <v>141</v>
      </c>
      <c r="AS644" s="26" t="s">
        <v>127</v>
      </c>
      <c r="AT644" s="26" t="s">
        <v>509</v>
      </c>
      <c r="AU644" s="32" t="s">
        <v>555</v>
      </c>
      <c r="AV644" s="26" t="s">
        <v>6657</v>
      </c>
      <c r="AW644" s="28" t="s">
        <v>6658</v>
      </c>
      <c r="AX644" s="26" t="s">
        <v>6659</v>
      </c>
      <c r="AY644" s="28"/>
    </row>
    <row r="645" ht="15.75" customHeight="1">
      <c r="A645" s="26" t="s">
        <v>6660</v>
      </c>
      <c r="B645" s="26" t="s">
        <v>6661</v>
      </c>
      <c r="C645" s="27"/>
      <c r="D645" s="26" t="s">
        <v>6662</v>
      </c>
      <c r="E645" s="28"/>
      <c r="F645" s="26" t="s">
        <v>127</v>
      </c>
      <c r="G645" s="28"/>
      <c r="H645" s="26" t="s">
        <v>6663</v>
      </c>
      <c r="I645" s="26" t="s">
        <v>6664</v>
      </c>
      <c r="J645" s="26" t="s">
        <v>6665</v>
      </c>
      <c r="K645" s="26">
        <v>5.049727569E9</v>
      </c>
      <c r="L645" s="26" t="s">
        <v>6666</v>
      </c>
      <c r="M645" s="26" t="s">
        <v>6667</v>
      </c>
      <c r="N645" s="26" t="s">
        <v>6668</v>
      </c>
      <c r="O645" s="26" t="s">
        <v>6457</v>
      </c>
      <c r="P645" s="26" t="s">
        <v>599</v>
      </c>
      <c r="Q645" s="28"/>
      <c r="R645" s="26" t="s">
        <v>6669</v>
      </c>
      <c r="S645" s="26" t="s">
        <v>156</v>
      </c>
      <c r="T645" s="26" t="s">
        <v>6670</v>
      </c>
      <c r="U645" s="28"/>
      <c r="V645" s="26" t="s">
        <v>158</v>
      </c>
      <c r="W645" s="26" t="s">
        <v>141</v>
      </c>
      <c r="X645" s="26" t="s">
        <v>141</v>
      </c>
      <c r="Y645" s="26">
        <v>1975.0</v>
      </c>
      <c r="Z645" s="28">
        <v>48.0</v>
      </c>
      <c r="AA645" s="26" t="s">
        <v>127</v>
      </c>
      <c r="AB645" s="30">
        <v>800.0</v>
      </c>
      <c r="AC645" s="31" t="s">
        <v>127</v>
      </c>
      <c r="AD645" s="31">
        <v>800.0</v>
      </c>
      <c r="AE645" s="31" t="s">
        <v>127</v>
      </c>
      <c r="AF645" s="31" t="s">
        <v>127</v>
      </c>
      <c r="AG645" s="31" t="s">
        <v>127</v>
      </c>
      <c r="AH645" s="31" t="s">
        <v>127</v>
      </c>
      <c r="AI645" s="31" t="s">
        <v>127</v>
      </c>
      <c r="AJ645" s="31" t="s">
        <v>127</v>
      </c>
      <c r="AK645" s="31" t="s">
        <v>127</v>
      </c>
      <c r="AL645" s="31" t="s">
        <v>127</v>
      </c>
      <c r="AM645" s="26" t="s">
        <v>159</v>
      </c>
      <c r="AN645" s="26" t="s">
        <v>6671</v>
      </c>
      <c r="AO645" s="26" t="s">
        <v>416</v>
      </c>
      <c r="AP645" s="31">
        <f>2190/2</f>
        <v>1095</v>
      </c>
      <c r="AQ645" s="26" t="s">
        <v>327</v>
      </c>
      <c r="AR645" s="26" t="s">
        <v>327</v>
      </c>
      <c r="AS645" s="26" t="s">
        <v>127</v>
      </c>
      <c r="AT645" s="26" t="s">
        <v>142</v>
      </c>
      <c r="AU645" s="26" t="s">
        <v>31</v>
      </c>
      <c r="AV645" s="26" t="s">
        <v>6672</v>
      </c>
      <c r="AW645" s="28"/>
      <c r="AX645" s="28"/>
      <c r="AY645" s="28"/>
    </row>
    <row r="646" ht="15.75" customHeight="1">
      <c r="A646" s="26" t="s">
        <v>6673</v>
      </c>
      <c r="B646" s="26" t="s">
        <v>6674</v>
      </c>
      <c r="C646" s="27"/>
      <c r="D646" s="26"/>
      <c r="E646" s="26"/>
      <c r="F646" s="26" t="s">
        <v>127</v>
      </c>
      <c r="G646" s="28"/>
      <c r="H646" s="26" t="s">
        <v>6675</v>
      </c>
      <c r="I646" s="26" t="s">
        <v>6676</v>
      </c>
      <c r="J646" s="26" t="s">
        <v>6677</v>
      </c>
      <c r="K646" s="26">
        <v>4.29587242E9</v>
      </c>
      <c r="L646" s="26" t="s">
        <v>6678</v>
      </c>
      <c r="M646" s="26" t="s">
        <v>6679</v>
      </c>
      <c r="N646" s="26" t="s">
        <v>6668</v>
      </c>
      <c r="O646" s="26" t="s">
        <v>6457</v>
      </c>
      <c r="P646" s="26" t="s">
        <v>599</v>
      </c>
      <c r="Q646" s="28"/>
      <c r="R646" s="26" t="s">
        <v>6680</v>
      </c>
      <c r="S646" s="26" t="s">
        <v>137</v>
      </c>
      <c r="T646" s="26"/>
      <c r="U646" s="29"/>
      <c r="V646" s="26" t="s">
        <v>158</v>
      </c>
      <c r="W646" s="26" t="s">
        <v>141</v>
      </c>
      <c r="X646" s="26" t="s">
        <v>141</v>
      </c>
      <c r="Y646" s="26">
        <v>2021.0</v>
      </c>
      <c r="Z646" s="28">
        <v>2.0</v>
      </c>
      <c r="AA646" s="26" t="s">
        <v>127</v>
      </c>
      <c r="AB646" s="30">
        <v>500.0</v>
      </c>
      <c r="AC646" s="31" t="s">
        <v>127</v>
      </c>
      <c r="AD646" s="31">
        <v>500.0</v>
      </c>
      <c r="AE646" s="31" t="s">
        <v>127</v>
      </c>
      <c r="AF646" s="31" t="s">
        <v>127</v>
      </c>
      <c r="AG646" s="31" t="s">
        <v>127</v>
      </c>
      <c r="AH646" s="31" t="s">
        <v>127</v>
      </c>
      <c r="AI646" s="31" t="s">
        <v>127</v>
      </c>
      <c r="AJ646" s="31" t="s">
        <v>127</v>
      </c>
      <c r="AK646" s="31" t="s">
        <v>127</v>
      </c>
      <c r="AL646" s="31" t="s">
        <v>127</v>
      </c>
      <c r="AM646" s="26" t="s">
        <v>141</v>
      </c>
      <c r="AN646" s="26" t="s">
        <v>141</v>
      </c>
      <c r="AO646" s="26" t="s">
        <v>141</v>
      </c>
      <c r="AP646" s="31" t="s">
        <v>141</v>
      </c>
      <c r="AQ646" s="26" t="s">
        <v>127</v>
      </c>
      <c r="AR646" s="26" t="s">
        <v>127</v>
      </c>
      <c r="AS646" s="26" t="s">
        <v>127</v>
      </c>
      <c r="AT646" s="26" t="s">
        <v>142</v>
      </c>
      <c r="AU646" s="26" t="s">
        <v>31</v>
      </c>
      <c r="AV646" s="26" t="s">
        <v>143</v>
      </c>
      <c r="AW646" s="26"/>
      <c r="AX646" s="26"/>
      <c r="AY646" s="26"/>
    </row>
    <row r="647" ht="15.75" customHeight="1">
      <c r="A647" s="26" t="s">
        <v>6681</v>
      </c>
      <c r="B647" s="26" t="s">
        <v>6682</v>
      </c>
      <c r="C647" s="27"/>
      <c r="D647" s="26"/>
      <c r="E647" s="28"/>
      <c r="F647" s="26" t="s">
        <v>127</v>
      </c>
      <c r="G647" s="26"/>
      <c r="H647" s="26" t="s">
        <v>6683</v>
      </c>
      <c r="I647" s="26" t="s">
        <v>6684</v>
      </c>
      <c r="J647" s="26" t="s">
        <v>6685</v>
      </c>
      <c r="K647" s="26">
        <v>5.039942952E9</v>
      </c>
      <c r="L647" s="26" t="s">
        <v>6686</v>
      </c>
      <c r="M647" s="26" t="s">
        <v>6687</v>
      </c>
      <c r="N647" s="26" t="s">
        <v>6688</v>
      </c>
      <c r="O647" s="26" t="s">
        <v>6457</v>
      </c>
      <c r="P647" s="26" t="s">
        <v>599</v>
      </c>
      <c r="Q647" s="28"/>
      <c r="R647" s="26" t="s">
        <v>6689</v>
      </c>
      <c r="S647" s="26" t="s">
        <v>156</v>
      </c>
      <c r="T647" s="26" t="s">
        <v>6690</v>
      </c>
      <c r="U647" s="28"/>
      <c r="V647" s="26" t="s">
        <v>158</v>
      </c>
      <c r="W647" s="26" t="s">
        <v>141</v>
      </c>
      <c r="X647" s="26" t="s">
        <v>141</v>
      </c>
      <c r="Y647" s="26">
        <v>2009.0</v>
      </c>
      <c r="Z647" s="28">
        <v>14.0</v>
      </c>
      <c r="AA647" s="26" t="s">
        <v>127</v>
      </c>
      <c r="AB647" s="30">
        <v>600.0</v>
      </c>
      <c r="AC647" s="31">
        <v>600.0</v>
      </c>
      <c r="AD647" s="31" t="s">
        <v>127</v>
      </c>
      <c r="AE647" s="31" t="s">
        <v>127</v>
      </c>
      <c r="AF647" s="31">
        <v>600.0</v>
      </c>
      <c r="AG647" s="31">
        <v>600.0</v>
      </c>
      <c r="AH647" s="31" t="s">
        <v>127</v>
      </c>
      <c r="AI647" s="31" t="s">
        <v>127</v>
      </c>
      <c r="AJ647" s="31">
        <v>680.0</v>
      </c>
      <c r="AK647" s="31" t="s">
        <v>127</v>
      </c>
      <c r="AL647" s="31">
        <v>300.0</v>
      </c>
      <c r="AM647" s="26" t="s">
        <v>278</v>
      </c>
      <c r="AN647" s="26" t="s">
        <v>6691</v>
      </c>
      <c r="AO647" s="26" t="s">
        <v>141</v>
      </c>
      <c r="AP647" s="31" t="s">
        <v>141</v>
      </c>
      <c r="AQ647" s="26" t="s">
        <v>141</v>
      </c>
      <c r="AR647" s="26" t="s">
        <v>141</v>
      </c>
      <c r="AS647" s="26" t="s">
        <v>127</v>
      </c>
      <c r="AT647" s="26" t="s">
        <v>161</v>
      </c>
      <c r="AU647" s="26" t="s">
        <v>263</v>
      </c>
      <c r="AV647" s="26" t="s">
        <v>6692</v>
      </c>
      <c r="AW647" s="28"/>
      <c r="AX647" s="28"/>
      <c r="AY647" s="28"/>
    </row>
    <row r="648" ht="15.75" customHeight="1">
      <c r="A648" s="26" t="s">
        <v>6693</v>
      </c>
      <c r="B648" s="26" t="s">
        <v>6694</v>
      </c>
      <c r="C648" s="27"/>
      <c r="D648" s="26" t="s">
        <v>6695</v>
      </c>
      <c r="E648" s="28"/>
      <c r="F648" s="26" t="s">
        <v>127</v>
      </c>
      <c r="G648" s="28"/>
      <c r="H648" s="26" t="s">
        <v>6696</v>
      </c>
      <c r="I648" s="26" t="s">
        <v>6697</v>
      </c>
      <c r="J648" s="26" t="s">
        <v>6698</v>
      </c>
      <c r="K648" s="26">
        <v>4.298544502E9</v>
      </c>
      <c r="L648" s="26" t="s">
        <v>6699</v>
      </c>
      <c r="M648" s="26" t="s">
        <v>6700</v>
      </c>
      <c r="N648" s="26" t="s">
        <v>6688</v>
      </c>
      <c r="O648" s="26" t="s">
        <v>6457</v>
      </c>
      <c r="P648" s="26" t="s">
        <v>599</v>
      </c>
      <c r="Q648" s="28"/>
      <c r="R648" s="26" t="s">
        <v>6701</v>
      </c>
      <c r="S648" s="26" t="s">
        <v>156</v>
      </c>
      <c r="T648" s="26" t="s">
        <v>6702</v>
      </c>
      <c r="U648" s="28"/>
      <c r="V648" s="26" t="s">
        <v>158</v>
      </c>
      <c r="W648" s="26" t="s">
        <v>141</v>
      </c>
      <c r="X648" s="26" t="s">
        <v>141</v>
      </c>
      <c r="Y648" s="26">
        <v>2006.0</v>
      </c>
      <c r="Z648" s="28">
        <v>17.0</v>
      </c>
      <c r="AA648" s="26" t="s">
        <v>127</v>
      </c>
      <c r="AB648" s="30">
        <v>2570.0</v>
      </c>
      <c r="AC648" s="31">
        <v>2570.0</v>
      </c>
      <c r="AD648" s="31" t="s">
        <v>127</v>
      </c>
      <c r="AE648" s="31" t="s">
        <v>127</v>
      </c>
      <c r="AF648" s="31">
        <v>2008.0</v>
      </c>
      <c r="AG648" s="31">
        <v>2008.0</v>
      </c>
      <c r="AH648" s="31" t="s">
        <v>127</v>
      </c>
      <c r="AI648" s="31" t="s">
        <v>127</v>
      </c>
      <c r="AJ648" s="31">
        <v>2900.0</v>
      </c>
      <c r="AK648" s="31" t="s">
        <v>468</v>
      </c>
      <c r="AL648" s="31" t="s">
        <v>127</v>
      </c>
      <c r="AM648" s="26" t="s">
        <v>278</v>
      </c>
      <c r="AN648" s="26" t="s">
        <v>6703</v>
      </c>
      <c r="AO648" s="26" t="s">
        <v>141</v>
      </c>
      <c r="AP648" s="31" t="s">
        <v>141</v>
      </c>
      <c r="AQ648" s="26">
        <v>2021.0</v>
      </c>
      <c r="AR648" s="26" t="s">
        <v>127</v>
      </c>
      <c r="AS648" s="26" t="s">
        <v>127</v>
      </c>
      <c r="AT648" s="26" t="s">
        <v>161</v>
      </c>
      <c r="AU648" s="26" t="s">
        <v>263</v>
      </c>
      <c r="AV648" s="26" t="s">
        <v>6704</v>
      </c>
      <c r="AW648" s="28"/>
      <c r="AX648" s="28"/>
      <c r="AY648" s="28"/>
    </row>
    <row r="649" ht="15.75" customHeight="1">
      <c r="A649" s="26" t="s">
        <v>6705</v>
      </c>
      <c r="B649" s="26" t="s">
        <v>6706</v>
      </c>
      <c r="C649" s="28"/>
      <c r="D649" s="28" t="s">
        <v>6707</v>
      </c>
      <c r="E649" s="28"/>
      <c r="F649" s="26" t="s">
        <v>148</v>
      </c>
      <c r="G649" s="26" t="s">
        <v>6484</v>
      </c>
      <c r="H649" s="26" t="s">
        <v>6499</v>
      </c>
      <c r="I649" s="26" t="s">
        <v>6500</v>
      </c>
      <c r="J649" s="26" t="s">
        <v>6501</v>
      </c>
      <c r="K649" s="26">
        <v>4.295872623E9</v>
      </c>
      <c r="L649" s="28" t="s">
        <v>6708</v>
      </c>
      <c r="M649" s="26" t="s">
        <v>6709</v>
      </c>
      <c r="N649" s="26" t="s">
        <v>6688</v>
      </c>
      <c r="O649" s="28" t="s">
        <v>6457</v>
      </c>
      <c r="P649" s="26" t="s">
        <v>599</v>
      </c>
      <c r="Q649" s="28"/>
      <c r="R649" s="28" t="s">
        <v>6710</v>
      </c>
      <c r="S649" s="28" t="s">
        <v>156</v>
      </c>
      <c r="T649" s="26" t="s">
        <v>6711</v>
      </c>
      <c r="U649" s="28"/>
      <c r="V649" s="26" t="s">
        <v>139</v>
      </c>
      <c r="W649" s="26">
        <v>2018.0</v>
      </c>
      <c r="X649" s="26" t="s">
        <v>141</v>
      </c>
      <c r="Y649" s="26">
        <v>2024.0</v>
      </c>
      <c r="Z649" s="28">
        <v>-1.0</v>
      </c>
      <c r="AA649" s="26" t="s">
        <v>127</v>
      </c>
      <c r="AB649" s="30">
        <v>4850.0</v>
      </c>
      <c r="AC649" s="31">
        <f>9500-4650</f>
        <v>4850</v>
      </c>
      <c r="AD649" s="31" t="s">
        <v>127</v>
      </c>
      <c r="AE649" s="31" t="s">
        <v>127</v>
      </c>
      <c r="AF649" s="31" t="s">
        <v>141</v>
      </c>
      <c r="AG649" s="31" t="s">
        <v>141</v>
      </c>
      <c r="AH649" s="31" t="s">
        <v>127</v>
      </c>
      <c r="AI649" s="31" t="s">
        <v>127</v>
      </c>
      <c r="AJ649" s="31" t="s">
        <v>141</v>
      </c>
      <c r="AK649" s="31" t="s">
        <v>141</v>
      </c>
      <c r="AL649" s="31" t="s">
        <v>141</v>
      </c>
      <c r="AM649" s="26" t="s">
        <v>127</v>
      </c>
      <c r="AN649" s="26" t="s">
        <v>127</v>
      </c>
      <c r="AO649" s="32" t="s">
        <v>127</v>
      </c>
      <c r="AP649" s="31" t="s">
        <v>141</v>
      </c>
      <c r="AQ649" s="26" t="s">
        <v>127</v>
      </c>
      <c r="AR649" s="26" t="s">
        <v>127</v>
      </c>
      <c r="AS649" s="26" t="s">
        <v>127</v>
      </c>
      <c r="AT649" s="26" t="s">
        <v>824</v>
      </c>
      <c r="AU649" s="26" t="s">
        <v>27</v>
      </c>
      <c r="AV649" s="26" t="s">
        <v>27</v>
      </c>
      <c r="AW649" s="28"/>
      <c r="AX649" s="28" t="s">
        <v>6712</v>
      </c>
      <c r="AY649" s="28"/>
    </row>
    <row r="650" ht="15.75" customHeight="1">
      <c r="A650" s="26" t="s">
        <v>6713</v>
      </c>
      <c r="B650" s="26" t="s">
        <v>6714</v>
      </c>
      <c r="C650" s="28"/>
      <c r="D650" s="28" t="s">
        <v>6707</v>
      </c>
      <c r="E650" s="28"/>
      <c r="F650" s="26" t="s">
        <v>148</v>
      </c>
      <c r="G650" s="26" t="s">
        <v>6484</v>
      </c>
      <c r="H650" s="26" t="s">
        <v>6499</v>
      </c>
      <c r="I650" s="26" t="s">
        <v>6500</v>
      </c>
      <c r="J650" s="26" t="s">
        <v>6501</v>
      </c>
      <c r="K650" s="26">
        <v>4.295872623E9</v>
      </c>
      <c r="L650" s="28" t="s">
        <v>6708</v>
      </c>
      <c r="M650" s="26" t="s">
        <v>6709</v>
      </c>
      <c r="N650" s="26" t="s">
        <v>6688</v>
      </c>
      <c r="O650" s="28" t="s">
        <v>6457</v>
      </c>
      <c r="P650" s="26" t="s">
        <v>599</v>
      </c>
      <c r="Q650" s="28"/>
      <c r="R650" s="28" t="s">
        <v>6710</v>
      </c>
      <c r="S650" s="28" t="s">
        <v>156</v>
      </c>
      <c r="T650" s="26" t="s">
        <v>6711</v>
      </c>
      <c r="U650" s="28"/>
      <c r="V650" s="26" t="s">
        <v>158</v>
      </c>
      <c r="W650" s="26" t="s">
        <v>141</v>
      </c>
      <c r="X650" s="26" t="s">
        <v>141</v>
      </c>
      <c r="Y650" s="28">
        <v>1972.0</v>
      </c>
      <c r="Z650" s="28">
        <v>51.0</v>
      </c>
      <c r="AA650" s="26" t="s">
        <v>127</v>
      </c>
      <c r="AB650" s="30">
        <v>4650.0</v>
      </c>
      <c r="AC650" s="31">
        <v>4650.0</v>
      </c>
      <c r="AD650" s="31" t="s">
        <v>127</v>
      </c>
      <c r="AE650" s="31" t="s">
        <v>127</v>
      </c>
      <c r="AF650" s="31">
        <v>5770.0</v>
      </c>
      <c r="AG650" s="31">
        <f>1482.6+1396.6+963.6+963.6+963.6</f>
        <v>5770</v>
      </c>
      <c r="AH650" s="31" t="s">
        <v>127</v>
      </c>
      <c r="AI650" s="31" t="s">
        <v>127</v>
      </c>
      <c r="AJ650" s="31">
        <v>6900.0</v>
      </c>
      <c r="AK650" s="31">
        <v>3442.0</v>
      </c>
      <c r="AL650" s="31" t="s">
        <v>141</v>
      </c>
      <c r="AM650" s="26" t="s">
        <v>159</v>
      </c>
      <c r="AN650" s="28" t="s">
        <v>6715</v>
      </c>
      <c r="AO650" s="26" t="s">
        <v>6716</v>
      </c>
      <c r="AP650" s="31">
        <v>10781.0</v>
      </c>
      <c r="AQ650" s="26" t="s">
        <v>141</v>
      </c>
      <c r="AR650" s="26" t="s">
        <v>141</v>
      </c>
      <c r="AS650" s="26" t="s">
        <v>127</v>
      </c>
      <c r="AT650" s="26" t="s">
        <v>161</v>
      </c>
      <c r="AU650" s="32" t="s">
        <v>263</v>
      </c>
      <c r="AV650" s="26" t="s">
        <v>6717</v>
      </c>
      <c r="AW650" s="28"/>
      <c r="AX650" s="28" t="s">
        <v>6712</v>
      </c>
      <c r="AY650" s="28" t="s">
        <v>6718</v>
      </c>
    </row>
    <row r="651" ht="15.75" customHeight="1">
      <c r="A651" s="26" t="s">
        <v>6719</v>
      </c>
      <c r="B651" s="26" t="s">
        <v>6720</v>
      </c>
      <c r="C651" s="28"/>
      <c r="D651" s="28"/>
      <c r="E651" s="28"/>
      <c r="F651" s="26" t="s">
        <v>127</v>
      </c>
      <c r="G651" s="28"/>
      <c r="H651" s="26" t="s">
        <v>6675</v>
      </c>
      <c r="I651" s="26" t="s">
        <v>6676</v>
      </c>
      <c r="J651" s="26" t="s">
        <v>6677</v>
      </c>
      <c r="K651" s="26">
        <v>4.29587242E9</v>
      </c>
      <c r="L651" s="26" t="s">
        <v>6721</v>
      </c>
      <c r="M651" s="26" t="s">
        <v>6722</v>
      </c>
      <c r="N651" s="26" t="s">
        <v>6688</v>
      </c>
      <c r="O651" s="28" t="s">
        <v>6457</v>
      </c>
      <c r="P651" s="26" t="s">
        <v>599</v>
      </c>
      <c r="Q651" s="28"/>
      <c r="R651" s="28" t="s">
        <v>6723</v>
      </c>
      <c r="S651" s="28" t="s">
        <v>156</v>
      </c>
      <c r="T651" s="28" t="s">
        <v>6724</v>
      </c>
      <c r="U651" s="28"/>
      <c r="V651" s="26" t="s">
        <v>158</v>
      </c>
      <c r="W651" s="26" t="s">
        <v>141</v>
      </c>
      <c r="X651" s="26" t="s">
        <v>141</v>
      </c>
      <c r="Y651" s="28">
        <v>1907.0</v>
      </c>
      <c r="Z651" s="28">
        <v>116.0</v>
      </c>
      <c r="AA651" s="26" t="s">
        <v>127</v>
      </c>
      <c r="AB651" s="30">
        <v>10000.0</v>
      </c>
      <c r="AC651" s="30">
        <v>10000.0</v>
      </c>
      <c r="AD651" s="31" t="s">
        <v>127</v>
      </c>
      <c r="AE651" s="31" t="s">
        <v>127</v>
      </c>
      <c r="AF651" s="31">
        <v>10070.0</v>
      </c>
      <c r="AG651" s="31">
        <f>700+1570+1800+3000+3000</f>
        <v>10070</v>
      </c>
      <c r="AH651" s="31" t="s">
        <v>127</v>
      </c>
      <c r="AI651" s="31" t="s">
        <v>127</v>
      </c>
      <c r="AJ651" s="31">
        <v>8000.0</v>
      </c>
      <c r="AK651" s="31">
        <v>3400.0</v>
      </c>
      <c r="AL651" s="31">
        <v>6000.0</v>
      </c>
      <c r="AM651" s="26" t="s">
        <v>140</v>
      </c>
      <c r="AN651" s="28" t="s">
        <v>6725</v>
      </c>
      <c r="AO651" s="26" t="s">
        <v>141</v>
      </c>
      <c r="AP651" s="31">
        <v>32364.0</v>
      </c>
      <c r="AQ651" s="26" t="s">
        <v>141</v>
      </c>
      <c r="AR651" s="26" t="s">
        <v>141</v>
      </c>
      <c r="AS651" s="33">
        <v>44835.0</v>
      </c>
      <c r="AT651" s="26" t="s">
        <v>161</v>
      </c>
      <c r="AU651" s="32" t="s">
        <v>263</v>
      </c>
      <c r="AV651" s="26" t="s">
        <v>603</v>
      </c>
      <c r="AW651" s="28" t="s">
        <v>6726</v>
      </c>
      <c r="AX651" s="28" t="s">
        <v>6727</v>
      </c>
      <c r="AY651" s="28"/>
    </row>
    <row r="652" ht="15.75" customHeight="1">
      <c r="A652" s="26" t="s">
        <v>6728</v>
      </c>
      <c r="B652" s="26" t="s">
        <v>6729</v>
      </c>
      <c r="C652" s="27"/>
      <c r="D652" s="26" t="s">
        <v>6730</v>
      </c>
      <c r="E652" s="28"/>
      <c r="F652" s="26" t="s">
        <v>127</v>
      </c>
      <c r="G652" s="28"/>
      <c r="H652" s="26" t="s">
        <v>6731</v>
      </c>
      <c r="I652" s="26" t="s">
        <v>6732</v>
      </c>
      <c r="J652" s="26" t="s">
        <v>6733</v>
      </c>
      <c r="K652" s="26">
        <v>4.295874051E9</v>
      </c>
      <c r="L652" s="26" t="s">
        <v>6734</v>
      </c>
      <c r="M652" s="26" t="s">
        <v>6722</v>
      </c>
      <c r="N652" s="26" t="s">
        <v>6688</v>
      </c>
      <c r="O652" s="26" t="s">
        <v>6457</v>
      </c>
      <c r="P652" s="26" t="s">
        <v>599</v>
      </c>
      <c r="Q652" s="28"/>
      <c r="R652" s="26" t="s">
        <v>6735</v>
      </c>
      <c r="S652" s="26" t="s">
        <v>156</v>
      </c>
      <c r="T652" s="26" t="s">
        <v>6736</v>
      </c>
      <c r="U652" s="28"/>
      <c r="V652" s="26" t="s">
        <v>158</v>
      </c>
      <c r="W652" s="26" t="s">
        <v>141</v>
      </c>
      <c r="X652" s="26" t="s">
        <v>141</v>
      </c>
      <c r="Y652" s="26">
        <v>1982.0</v>
      </c>
      <c r="Z652" s="28">
        <v>41.0</v>
      </c>
      <c r="AA652" s="26" t="s">
        <v>127</v>
      </c>
      <c r="AB652" s="30">
        <v>1000.0</v>
      </c>
      <c r="AC652" s="31" t="s">
        <v>127</v>
      </c>
      <c r="AD652" s="31">
        <v>1000.0</v>
      </c>
      <c r="AE652" s="31" t="s">
        <v>127</v>
      </c>
      <c r="AF652" s="31">
        <v>1650.0</v>
      </c>
      <c r="AG652" s="31">
        <v>650.0</v>
      </c>
      <c r="AH652" s="31">
        <v>1000.0</v>
      </c>
      <c r="AI652" s="31" t="s">
        <v>127</v>
      </c>
      <c r="AJ652" s="31" t="s">
        <v>468</v>
      </c>
      <c r="AK652" s="31" t="s">
        <v>468</v>
      </c>
      <c r="AL652" s="31" t="s">
        <v>468</v>
      </c>
      <c r="AM652" s="26" t="s">
        <v>140</v>
      </c>
      <c r="AN652" s="26" t="s">
        <v>6737</v>
      </c>
      <c r="AO652" s="26" t="s">
        <v>6738</v>
      </c>
      <c r="AP652" s="31" t="s">
        <v>141</v>
      </c>
      <c r="AQ652" s="26" t="s">
        <v>327</v>
      </c>
      <c r="AR652" s="26" t="s">
        <v>127</v>
      </c>
      <c r="AS652" s="26" t="s">
        <v>127</v>
      </c>
      <c r="AT652" s="26" t="s">
        <v>509</v>
      </c>
      <c r="AU652" s="26" t="s">
        <v>555</v>
      </c>
      <c r="AV652" s="26" t="s">
        <v>6739</v>
      </c>
      <c r="AW652" s="28"/>
      <c r="AX652" s="26" t="s">
        <v>6740</v>
      </c>
      <c r="AY652" s="28"/>
    </row>
    <row r="653" ht="15.75" customHeight="1">
      <c r="A653" s="26" t="s">
        <v>6741</v>
      </c>
      <c r="B653" s="26" t="s">
        <v>6742</v>
      </c>
      <c r="C653" s="28"/>
      <c r="D653" s="28"/>
      <c r="E653" s="28"/>
      <c r="F653" s="26" t="s">
        <v>127</v>
      </c>
      <c r="G653" s="28"/>
      <c r="H653" s="26" t="s">
        <v>6675</v>
      </c>
      <c r="I653" s="26" t="s">
        <v>6676</v>
      </c>
      <c r="J653" s="26" t="s">
        <v>6677</v>
      </c>
      <c r="K653" s="26">
        <v>4.29587242E9</v>
      </c>
      <c r="L653" s="26" t="s">
        <v>6721</v>
      </c>
      <c r="M653" s="26" t="s">
        <v>6722</v>
      </c>
      <c r="N653" s="26" t="s">
        <v>6688</v>
      </c>
      <c r="O653" s="28" t="s">
        <v>6457</v>
      </c>
      <c r="P653" s="26" t="s">
        <v>599</v>
      </c>
      <c r="Q653" s="28"/>
      <c r="R653" s="28" t="s">
        <v>6723</v>
      </c>
      <c r="S653" s="28" t="s">
        <v>156</v>
      </c>
      <c r="T653" s="28" t="s">
        <v>6724</v>
      </c>
      <c r="U653" s="28"/>
      <c r="V653" s="26" t="s">
        <v>158</v>
      </c>
      <c r="W653" s="26">
        <v>2014.0</v>
      </c>
      <c r="X653" s="26">
        <v>2017.0</v>
      </c>
      <c r="Y653" s="26">
        <v>2020.0</v>
      </c>
      <c r="Z653" s="28">
        <v>3.0</v>
      </c>
      <c r="AA653" s="26" t="s">
        <v>127</v>
      </c>
      <c r="AB653" s="30">
        <v>1000.0</v>
      </c>
      <c r="AC653" s="31">
        <v>1000.0</v>
      </c>
      <c r="AD653" s="31" t="s">
        <v>127</v>
      </c>
      <c r="AE653" s="31" t="s">
        <v>127</v>
      </c>
      <c r="AF653" s="31">
        <v>1950.0</v>
      </c>
      <c r="AG653" s="31">
        <f>12500-10550</f>
        <v>1950</v>
      </c>
      <c r="AH653" s="31" t="s">
        <v>127</v>
      </c>
      <c r="AI653" s="31" t="s">
        <v>127</v>
      </c>
      <c r="AJ653" s="31">
        <v>1000.0</v>
      </c>
      <c r="AK653" s="31" t="s">
        <v>127</v>
      </c>
      <c r="AL653" s="31">
        <v>2000.0</v>
      </c>
      <c r="AM653" s="26" t="s">
        <v>140</v>
      </c>
      <c r="AN653" s="28" t="s">
        <v>6725</v>
      </c>
      <c r="AO653" s="26" t="s">
        <v>141</v>
      </c>
      <c r="AP653" s="31" t="s">
        <v>141</v>
      </c>
      <c r="AQ653" s="26" t="s">
        <v>141</v>
      </c>
      <c r="AR653" s="26" t="s">
        <v>141</v>
      </c>
      <c r="AS653" s="31" t="s">
        <v>127</v>
      </c>
      <c r="AT653" s="26" t="s">
        <v>161</v>
      </c>
      <c r="AU653" s="32" t="s">
        <v>263</v>
      </c>
      <c r="AV653" s="26" t="s">
        <v>603</v>
      </c>
      <c r="AW653" s="28" t="s">
        <v>6726</v>
      </c>
      <c r="AX653" s="28" t="s">
        <v>6727</v>
      </c>
      <c r="AY653" s="28"/>
    </row>
    <row r="654" ht="15.75" customHeight="1">
      <c r="A654" s="26" t="s">
        <v>6743</v>
      </c>
      <c r="B654" s="26" t="s">
        <v>6744</v>
      </c>
      <c r="C654" s="28"/>
      <c r="D654" s="28"/>
      <c r="E654" s="28"/>
      <c r="F654" s="26" t="s">
        <v>127</v>
      </c>
      <c r="G654" s="28"/>
      <c r="H654" s="26" t="s">
        <v>6618</v>
      </c>
      <c r="I654" s="26" t="s">
        <v>6619</v>
      </c>
      <c r="J654" s="26" t="s">
        <v>6745</v>
      </c>
      <c r="K654" s="26">
        <v>5.036161012E9</v>
      </c>
      <c r="L654" s="26" t="s">
        <v>6746</v>
      </c>
      <c r="M654" s="26" t="s">
        <v>6688</v>
      </c>
      <c r="N654" s="26" t="s">
        <v>6688</v>
      </c>
      <c r="O654" s="26" t="s">
        <v>6457</v>
      </c>
      <c r="P654" s="26" t="s">
        <v>599</v>
      </c>
      <c r="Q654" s="26"/>
      <c r="R654" s="26" t="s">
        <v>6747</v>
      </c>
      <c r="S654" s="26" t="s">
        <v>156</v>
      </c>
      <c r="T654" s="29" t="s">
        <v>6748</v>
      </c>
      <c r="U654" s="29"/>
      <c r="V654" s="26" t="s">
        <v>189</v>
      </c>
      <c r="W654" s="26">
        <v>2005.0</v>
      </c>
      <c r="X654" s="26" t="s">
        <v>141</v>
      </c>
      <c r="Y654" s="26" t="s">
        <v>141</v>
      </c>
      <c r="Z654" s="28" t="s">
        <v>141</v>
      </c>
      <c r="AA654" s="26" t="s">
        <v>127</v>
      </c>
      <c r="AB654" s="31">
        <v>10000.0</v>
      </c>
      <c r="AC654" s="31" t="s">
        <v>141</v>
      </c>
      <c r="AD654" s="31" t="s">
        <v>141</v>
      </c>
      <c r="AE654" s="31" t="s">
        <v>141</v>
      </c>
      <c r="AF654" s="31" t="s">
        <v>141</v>
      </c>
      <c r="AG654" s="31" t="s">
        <v>141</v>
      </c>
      <c r="AH654" s="31" t="s">
        <v>141</v>
      </c>
      <c r="AI654" s="31" t="s">
        <v>127</v>
      </c>
      <c r="AJ654" s="31" t="s">
        <v>141</v>
      </c>
      <c r="AK654" s="31">
        <v>6.0</v>
      </c>
      <c r="AL654" s="31">
        <v>8000.0</v>
      </c>
      <c r="AM654" s="26" t="s">
        <v>141</v>
      </c>
      <c r="AN654" s="26" t="s">
        <v>141</v>
      </c>
      <c r="AO654" s="26" t="s">
        <v>141</v>
      </c>
      <c r="AP654" s="31" t="s">
        <v>141</v>
      </c>
      <c r="AQ654" s="26" t="s">
        <v>127</v>
      </c>
      <c r="AR654" s="26" t="s">
        <v>127</v>
      </c>
      <c r="AS654" s="26" t="s">
        <v>127</v>
      </c>
      <c r="AT654" s="26" t="s">
        <v>4307</v>
      </c>
      <c r="AU654" s="26" t="s">
        <v>141</v>
      </c>
      <c r="AV654" s="26" t="s">
        <v>141</v>
      </c>
      <c r="AW654" s="28"/>
      <c r="AX654" s="28"/>
      <c r="AY654" s="28"/>
    </row>
    <row r="655" ht="15.75" customHeight="1">
      <c r="A655" s="26" t="s">
        <v>6749</v>
      </c>
      <c r="B655" s="26" t="s">
        <v>6750</v>
      </c>
      <c r="C655" s="27"/>
      <c r="D655" s="26" t="s">
        <v>6751</v>
      </c>
      <c r="E655" s="28"/>
      <c r="F655" s="26" t="s">
        <v>127</v>
      </c>
      <c r="G655" s="28"/>
      <c r="H655" s="26" t="s">
        <v>6546</v>
      </c>
      <c r="I655" s="26" t="s">
        <v>6547</v>
      </c>
      <c r="J655" s="32" t="s">
        <v>6548</v>
      </c>
      <c r="K655" s="32">
        <v>4.295874065E9</v>
      </c>
      <c r="L655" s="26" t="s">
        <v>6752</v>
      </c>
      <c r="M655" s="26" t="s">
        <v>6753</v>
      </c>
      <c r="N655" s="26" t="s">
        <v>6688</v>
      </c>
      <c r="O655" s="26" t="s">
        <v>6457</v>
      </c>
      <c r="P655" s="26" t="s">
        <v>599</v>
      </c>
      <c r="Q655" s="28"/>
      <c r="R655" s="26" t="s">
        <v>6754</v>
      </c>
      <c r="S655" s="26" t="s">
        <v>156</v>
      </c>
      <c r="T655" s="26" t="s">
        <v>6755</v>
      </c>
      <c r="U655" s="28"/>
      <c r="V655" s="26" t="s">
        <v>158</v>
      </c>
      <c r="W655" s="26" t="s">
        <v>141</v>
      </c>
      <c r="X655" s="26" t="s">
        <v>141</v>
      </c>
      <c r="Y655" s="26">
        <v>2012.0</v>
      </c>
      <c r="Z655" s="28">
        <v>11.0</v>
      </c>
      <c r="AA655" s="26" t="s">
        <v>127</v>
      </c>
      <c r="AB655" s="30">
        <v>1600.0</v>
      </c>
      <c r="AC655" s="31" t="s">
        <v>127</v>
      </c>
      <c r="AD655" s="31">
        <v>1600.0</v>
      </c>
      <c r="AE655" s="31" t="s">
        <v>127</v>
      </c>
      <c r="AF655" s="31" t="s">
        <v>127</v>
      </c>
      <c r="AG655" s="31" t="s">
        <v>127</v>
      </c>
      <c r="AH655" s="31" t="s">
        <v>127</v>
      </c>
      <c r="AI655" s="31" t="s">
        <v>127</v>
      </c>
      <c r="AJ655" s="31" t="s">
        <v>127</v>
      </c>
      <c r="AK655" s="31" t="s">
        <v>127</v>
      </c>
      <c r="AL655" s="31" t="s">
        <v>127</v>
      </c>
      <c r="AM655" s="26" t="s">
        <v>2284</v>
      </c>
      <c r="AN655" s="26" t="s">
        <v>6756</v>
      </c>
      <c r="AO655" s="26" t="s">
        <v>141</v>
      </c>
      <c r="AP655" s="31" t="s">
        <v>141</v>
      </c>
      <c r="AQ655" s="26" t="s">
        <v>141</v>
      </c>
      <c r="AR655" s="26" t="s">
        <v>141</v>
      </c>
      <c r="AS655" s="26" t="s">
        <v>127</v>
      </c>
      <c r="AT655" s="26" t="s">
        <v>142</v>
      </c>
      <c r="AU655" s="26" t="s">
        <v>31</v>
      </c>
      <c r="AV655" s="26" t="s">
        <v>31</v>
      </c>
      <c r="AW655" s="28"/>
      <c r="AX655" s="28"/>
      <c r="AY655" s="28"/>
    </row>
    <row r="656" ht="15.75" customHeight="1">
      <c r="A656" s="26" t="s">
        <v>6757</v>
      </c>
      <c r="B656" s="26" t="s">
        <v>6758</v>
      </c>
      <c r="C656" s="27"/>
      <c r="D656" s="26" t="s">
        <v>6751</v>
      </c>
      <c r="E656" s="28"/>
      <c r="F656" s="26" t="s">
        <v>127</v>
      </c>
      <c r="G656" s="28"/>
      <c r="H656" s="26" t="s">
        <v>6546</v>
      </c>
      <c r="I656" s="26" t="s">
        <v>6547</v>
      </c>
      <c r="J656" s="32" t="s">
        <v>6548</v>
      </c>
      <c r="K656" s="32">
        <v>4.295874065E9</v>
      </c>
      <c r="L656" s="26" t="s">
        <v>6752</v>
      </c>
      <c r="M656" s="26" t="s">
        <v>6753</v>
      </c>
      <c r="N656" s="26" t="s">
        <v>6688</v>
      </c>
      <c r="O656" s="26" t="s">
        <v>6457</v>
      </c>
      <c r="P656" s="26" t="s">
        <v>599</v>
      </c>
      <c r="Q656" s="28"/>
      <c r="R656" s="26" t="s">
        <v>6754</v>
      </c>
      <c r="S656" s="26" t="s">
        <v>156</v>
      </c>
      <c r="T656" s="26" t="s">
        <v>6755</v>
      </c>
      <c r="U656" s="28"/>
      <c r="V656" s="26" t="s">
        <v>189</v>
      </c>
      <c r="W656" s="26">
        <v>2007.0</v>
      </c>
      <c r="X656" s="35" t="s">
        <v>141</v>
      </c>
      <c r="Y656" s="26">
        <v>2024.0</v>
      </c>
      <c r="Z656" s="28">
        <v>-1.0</v>
      </c>
      <c r="AA656" s="26" t="s">
        <v>127</v>
      </c>
      <c r="AB656" s="30">
        <v>6000.0</v>
      </c>
      <c r="AC656" s="31">
        <v>6000.0</v>
      </c>
      <c r="AD656" s="31" t="s">
        <v>127</v>
      </c>
      <c r="AE656" s="31" t="s">
        <v>127</v>
      </c>
      <c r="AF656" s="31">
        <v>5000.0</v>
      </c>
      <c r="AG656" s="31">
        <v>3200.0</v>
      </c>
      <c r="AH656" s="31">
        <v>1800.0</v>
      </c>
      <c r="AI656" s="31" t="s">
        <v>127</v>
      </c>
      <c r="AJ656" s="31">
        <v>4000.0</v>
      </c>
      <c r="AK656" s="31">
        <v>1000.0</v>
      </c>
      <c r="AL656" s="31">
        <v>5000.0</v>
      </c>
      <c r="AM656" s="26" t="s">
        <v>127</v>
      </c>
      <c r="AN656" s="26" t="s">
        <v>127</v>
      </c>
      <c r="AO656" s="32" t="s">
        <v>127</v>
      </c>
      <c r="AP656" s="31" t="s">
        <v>141</v>
      </c>
      <c r="AQ656" s="26" t="s">
        <v>127</v>
      </c>
      <c r="AR656" s="26" t="s">
        <v>127</v>
      </c>
      <c r="AS656" s="26" t="s">
        <v>127</v>
      </c>
      <c r="AT656" s="26" t="s">
        <v>509</v>
      </c>
      <c r="AU656" s="26" t="s">
        <v>510</v>
      </c>
      <c r="AV656" s="26" t="s">
        <v>6759</v>
      </c>
      <c r="AW656" s="26" t="s">
        <v>6760</v>
      </c>
      <c r="AX656" s="28"/>
      <c r="AY656" s="28"/>
    </row>
    <row r="657" ht="15.75" customHeight="1">
      <c r="A657" s="26" t="s">
        <v>6761</v>
      </c>
      <c r="B657" s="26" t="s">
        <v>6762</v>
      </c>
      <c r="C657" s="27"/>
      <c r="D657" s="26" t="s">
        <v>6763</v>
      </c>
      <c r="E657" s="28"/>
      <c r="F657" s="26" t="s">
        <v>127</v>
      </c>
      <c r="G657" s="28"/>
      <c r="H657" s="26" t="s">
        <v>6618</v>
      </c>
      <c r="I657" s="26" t="s">
        <v>6619</v>
      </c>
      <c r="J657" s="26" t="s">
        <v>6764</v>
      </c>
      <c r="K657" s="26">
        <v>4.298175085E9</v>
      </c>
      <c r="L657" s="26" t="s">
        <v>6765</v>
      </c>
      <c r="M657" s="26" t="s">
        <v>6766</v>
      </c>
      <c r="N657" s="26" t="s">
        <v>6688</v>
      </c>
      <c r="O657" s="26" t="s">
        <v>6457</v>
      </c>
      <c r="P657" s="26" t="s">
        <v>599</v>
      </c>
      <c r="Q657" s="28"/>
      <c r="R657" s="26" t="s">
        <v>6767</v>
      </c>
      <c r="S657" s="26" t="s">
        <v>137</v>
      </c>
      <c r="T657" s="26" t="s">
        <v>6768</v>
      </c>
      <c r="U657" s="28"/>
      <c r="V657" s="26" t="s">
        <v>189</v>
      </c>
      <c r="W657" s="26">
        <v>2021.0</v>
      </c>
      <c r="X657" s="26" t="s">
        <v>141</v>
      </c>
      <c r="Y657" s="26">
        <v>2030.0</v>
      </c>
      <c r="Z657" s="28">
        <v>-7.0</v>
      </c>
      <c r="AA657" s="26" t="s">
        <v>127</v>
      </c>
      <c r="AB657" s="30">
        <v>3000.0</v>
      </c>
      <c r="AC657" s="31" t="s">
        <v>127</v>
      </c>
      <c r="AD657" s="31">
        <v>3000.0</v>
      </c>
      <c r="AE657" s="31" t="s">
        <v>127</v>
      </c>
      <c r="AF657" s="31" t="s">
        <v>127</v>
      </c>
      <c r="AG657" s="31" t="s">
        <v>127</v>
      </c>
      <c r="AH657" s="31" t="s">
        <v>127</v>
      </c>
      <c r="AI657" s="31" t="s">
        <v>127</v>
      </c>
      <c r="AJ657" s="31" t="s">
        <v>127</v>
      </c>
      <c r="AK657" s="31" t="s">
        <v>127</v>
      </c>
      <c r="AL657" s="31" t="s">
        <v>127</v>
      </c>
      <c r="AM657" s="26" t="s">
        <v>278</v>
      </c>
      <c r="AN657" s="26" t="s">
        <v>6769</v>
      </c>
      <c r="AO657" s="26" t="s">
        <v>6770</v>
      </c>
      <c r="AP657" s="31" t="s">
        <v>141</v>
      </c>
      <c r="AQ657" s="26" t="s">
        <v>127</v>
      </c>
      <c r="AR657" s="26" t="s">
        <v>127</v>
      </c>
      <c r="AS657" s="26" t="s">
        <v>127</v>
      </c>
      <c r="AT657" s="26" t="s">
        <v>142</v>
      </c>
      <c r="AU657" s="26" t="s">
        <v>31</v>
      </c>
      <c r="AV657" s="26" t="s">
        <v>31</v>
      </c>
      <c r="AW657" s="28"/>
      <c r="AX657" s="28"/>
      <c r="AY657" s="28"/>
    </row>
    <row r="658" ht="15.75" customHeight="1">
      <c r="A658" s="26" t="s">
        <v>6771</v>
      </c>
      <c r="B658" s="26" t="s">
        <v>6772</v>
      </c>
      <c r="C658" s="28"/>
      <c r="D658" s="26"/>
      <c r="E658" s="26"/>
      <c r="F658" s="26" t="s">
        <v>127</v>
      </c>
      <c r="G658" s="28"/>
      <c r="H658" s="26" t="s">
        <v>383</v>
      </c>
      <c r="I658" s="26" t="s">
        <v>384</v>
      </c>
      <c r="J658" s="26" t="s">
        <v>385</v>
      </c>
      <c r="K658" s="26">
        <v>5.000030092E9</v>
      </c>
      <c r="L658" s="26" t="s">
        <v>6773</v>
      </c>
      <c r="M658" s="26" t="s">
        <v>6774</v>
      </c>
      <c r="N658" s="26" t="s">
        <v>6775</v>
      </c>
      <c r="O658" s="26" t="s">
        <v>6457</v>
      </c>
      <c r="P658" s="26" t="s">
        <v>599</v>
      </c>
      <c r="Q658" s="26"/>
      <c r="R658" s="26" t="s">
        <v>6776</v>
      </c>
      <c r="S658" s="26" t="s">
        <v>137</v>
      </c>
      <c r="T658" s="29" t="s">
        <v>6777</v>
      </c>
      <c r="U658" s="29"/>
      <c r="V658" s="26" t="s">
        <v>166</v>
      </c>
      <c r="W658" s="26">
        <v>2010.0</v>
      </c>
      <c r="X658" s="26" t="s">
        <v>127</v>
      </c>
      <c r="Y658" s="26" t="s">
        <v>127</v>
      </c>
      <c r="Z658" s="28" t="s">
        <v>127</v>
      </c>
      <c r="AA658" s="26">
        <v>2022.0</v>
      </c>
      <c r="AB658" s="31">
        <v>6000.0</v>
      </c>
      <c r="AC658" s="31" t="s">
        <v>141</v>
      </c>
      <c r="AD658" s="31" t="s">
        <v>141</v>
      </c>
      <c r="AE658" s="31" t="s">
        <v>141</v>
      </c>
      <c r="AF658" s="31" t="s">
        <v>141</v>
      </c>
      <c r="AG658" s="31" t="s">
        <v>141</v>
      </c>
      <c r="AH658" s="31" t="s">
        <v>127</v>
      </c>
      <c r="AI658" s="31" t="s">
        <v>127</v>
      </c>
      <c r="AJ658" s="31" t="s">
        <v>141</v>
      </c>
      <c r="AK658" s="31" t="s">
        <v>141</v>
      </c>
      <c r="AL658" s="31" t="s">
        <v>141</v>
      </c>
      <c r="AM658" s="26" t="s">
        <v>141</v>
      </c>
      <c r="AN658" s="26" t="s">
        <v>141</v>
      </c>
      <c r="AO658" s="26" t="s">
        <v>141</v>
      </c>
      <c r="AP658" s="31" t="s">
        <v>141</v>
      </c>
      <c r="AQ658" s="26" t="s">
        <v>127</v>
      </c>
      <c r="AR658" s="26" t="s">
        <v>127</v>
      </c>
      <c r="AS658" s="26" t="s">
        <v>127</v>
      </c>
      <c r="AT658" s="26" t="s">
        <v>4307</v>
      </c>
      <c r="AU658" s="26" t="s">
        <v>141</v>
      </c>
      <c r="AV658" s="26" t="s">
        <v>141</v>
      </c>
      <c r="AW658" s="26" t="s">
        <v>6778</v>
      </c>
      <c r="AX658" s="28"/>
      <c r="AY658" s="28"/>
    </row>
    <row r="659" ht="15.75" customHeight="1">
      <c r="A659" s="26" t="s">
        <v>6779</v>
      </c>
      <c r="B659" s="26" t="s">
        <v>6780</v>
      </c>
      <c r="C659" s="27"/>
      <c r="D659" s="26"/>
      <c r="E659" s="28"/>
      <c r="F659" s="26" t="s">
        <v>148</v>
      </c>
      <c r="G659" s="26" t="s">
        <v>6484</v>
      </c>
      <c r="H659" s="26" t="s">
        <v>6534</v>
      </c>
      <c r="I659" s="26" t="s">
        <v>6535</v>
      </c>
      <c r="J659" s="26" t="s">
        <v>6536</v>
      </c>
      <c r="K659" s="26">
        <v>4.295874011E9</v>
      </c>
      <c r="L659" s="26" t="s">
        <v>6781</v>
      </c>
      <c r="M659" s="26" t="s">
        <v>6782</v>
      </c>
      <c r="N659" s="26" t="s">
        <v>6775</v>
      </c>
      <c r="O659" s="26" t="s">
        <v>6457</v>
      </c>
      <c r="P659" s="26" t="s">
        <v>599</v>
      </c>
      <c r="Q659" s="28"/>
      <c r="R659" s="26" t="s">
        <v>6783</v>
      </c>
      <c r="S659" s="26" t="s">
        <v>137</v>
      </c>
      <c r="T659" s="28"/>
      <c r="U659" s="28"/>
      <c r="V659" s="26" t="s">
        <v>189</v>
      </c>
      <c r="W659" s="26">
        <v>2015.0</v>
      </c>
      <c r="X659" s="26" t="s">
        <v>141</v>
      </c>
      <c r="Y659" s="26">
        <v>2030.0</v>
      </c>
      <c r="Z659" s="28">
        <v>-7.0</v>
      </c>
      <c r="AA659" s="26" t="s">
        <v>127</v>
      </c>
      <c r="AB659" s="30">
        <v>5000.0</v>
      </c>
      <c r="AC659" s="31">
        <v>5000.0</v>
      </c>
      <c r="AD659" s="31" t="s">
        <v>127</v>
      </c>
      <c r="AE659" s="31" t="s">
        <v>127</v>
      </c>
      <c r="AF659" s="31" t="s">
        <v>141</v>
      </c>
      <c r="AG659" s="31" t="s">
        <v>141</v>
      </c>
      <c r="AH659" s="31" t="s">
        <v>141</v>
      </c>
      <c r="AI659" s="31" t="s">
        <v>127</v>
      </c>
      <c r="AJ659" s="31" t="s">
        <v>141</v>
      </c>
      <c r="AK659" s="31" t="s">
        <v>141</v>
      </c>
      <c r="AL659" s="31" t="s">
        <v>141</v>
      </c>
      <c r="AM659" s="26" t="s">
        <v>141</v>
      </c>
      <c r="AN659" s="26" t="s">
        <v>141</v>
      </c>
      <c r="AO659" s="26" t="s">
        <v>141</v>
      </c>
      <c r="AP659" s="31" t="s">
        <v>141</v>
      </c>
      <c r="AQ659" s="26" t="s">
        <v>127</v>
      </c>
      <c r="AR659" s="26" t="s">
        <v>127</v>
      </c>
      <c r="AS659" s="26" t="s">
        <v>127</v>
      </c>
      <c r="AT659" s="26" t="s">
        <v>824</v>
      </c>
      <c r="AU659" s="26" t="s">
        <v>27</v>
      </c>
      <c r="AV659" s="26" t="s">
        <v>27</v>
      </c>
      <c r="AW659" s="28"/>
      <c r="AX659" s="28"/>
      <c r="AY659" s="28"/>
    </row>
    <row r="660" ht="15.75" customHeight="1">
      <c r="A660" s="26" t="s">
        <v>6784</v>
      </c>
      <c r="B660" s="26" t="s">
        <v>6785</v>
      </c>
      <c r="C660" s="28"/>
      <c r="D660" s="26"/>
      <c r="E660" s="28"/>
      <c r="F660" s="26" t="s">
        <v>127</v>
      </c>
      <c r="G660" s="28"/>
      <c r="H660" s="26" t="s">
        <v>6786</v>
      </c>
      <c r="I660" s="26" t="s">
        <v>6787</v>
      </c>
      <c r="J660" s="26" t="s">
        <v>6788</v>
      </c>
      <c r="K660" s="26">
        <v>5.035158229E9</v>
      </c>
      <c r="L660" s="28" t="s">
        <v>6789</v>
      </c>
      <c r="M660" s="26" t="s">
        <v>6790</v>
      </c>
      <c r="N660" s="26" t="s">
        <v>6775</v>
      </c>
      <c r="O660" s="28" t="s">
        <v>6457</v>
      </c>
      <c r="P660" s="26" t="s">
        <v>599</v>
      </c>
      <c r="Q660" s="28"/>
      <c r="R660" s="28" t="s">
        <v>6791</v>
      </c>
      <c r="S660" s="28" t="s">
        <v>156</v>
      </c>
      <c r="T660" s="28" t="s">
        <v>6792</v>
      </c>
      <c r="U660" s="28"/>
      <c r="V660" s="26" t="s">
        <v>189</v>
      </c>
      <c r="W660" s="26">
        <v>2012.0</v>
      </c>
      <c r="X660" s="26" t="s">
        <v>141</v>
      </c>
      <c r="Y660" s="26">
        <v>2023.0</v>
      </c>
      <c r="Z660" s="28">
        <v>0.0</v>
      </c>
      <c r="AA660" s="26" t="s">
        <v>127</v>
      </c>
      <c r="AB660" s="30">
        <v>1100.0</v>
      </c>
      <c r="AC660" s="31">
        <v>1100.0</v>
      </c>
      <c r="AD660" s="31" t="s">
        <v>127</v>
      </c>
      <c r="AE660" s="31" t="s">
        <v>127</v>
      </c>
      <c r="AF660" s="31">
        <v>880.0</v>
      </c>
      <c r="AG660" s="31">
        <v>880.0</v>
      </c>
      <c r="AH660" s="31" t="s">
        <v>127</v>
      </c>
      <c r="AI660" s="31" t="s">
        <v>127</v>
      </c>
      <c r="AJ660" s="31" t="s">
        <v>141</v>
      </c>
      <c r="AK660" s="31" t="s">
        <v>141</v>
      </c>
      <c r="AL660" s="31" t="s">
        <v>141</v>
      </c>
      <c r="AM660" s="26" t="s">
        <v>127</v>
      </c>
      <c r="AN660" s="26" t="s">
        <v>127</v>
      </c>
      <c r="AO660" s="26" t="s">
        <v>127</v>
      </c>
      <c r="AP660" s="31" t="s">
        <v>141</v>
      </c>
      <c r="AQ660" s="26" t="s">
        <v>127</v>
      </c>
      <c r="AR660" s="26" t="s">
        <v>127</v>
      </c>
      <c r="AS660" s="26" t="s">
        <v>127</v>
      </c>
      <c r="AT660" s="26" t="s">
        <v>161</v>
      </c>
      <c r="AU660" s="26" t="s">
        <v>263</v>
      </c>
      <c r="AV660" s="26" t="s">
        <v>27</v>
      </c>
      <c r="AW660" s="28"/>
      <c r="AX660" s="28"/>
      <c r="AY660" s="28"/>
    </row>
    <row r="661" ht="15.75" customHeight="1">
      <c r="A661" s="26" t="s">
        <v>6793</v>
      </c>
      <c r="B661" s="26" t="s">
        <v>6794</v>
      </c>
      <c r="C661" s="28"/>
      <c r="D661" s="28"/>
      <c r="E661" s="28"/>
      <c r="F661" s="26" t="s">
        <v>127</v>
      </c>
      <c r="G661" s="28"/>
      <c r="H661" s="26" t="s">
        <v>6786</v>
      </c>
      <c r="I661" s="26" t="s">
        <v>6787</v>
      </c>
      <c r="J661" s="26" t="s">
        <v>6788</v>
      </c>
      <c r="K661" s="26">
        <v>5.035158229E9</v>
      </c>
      <c r="L661" s="28" t="s">
        <v>6789</v>
      </c>
      <c r="M661" s="26" t="s">
        <v>6790</v>
      </c>
      <c r="N661" s="26" t="s">
        <v>6775</v>
      </c>
      <c r="O661" s="28" t="s">
        <v>6457</v>
      </c>
      <c r="P661" s="26" t="s">
        <v>599</v>
      </c>
      <c r="Q661" s="28"/>
      <c r="R661" s="28" t="s">
        <v>6791</v>
      </c>
      <c r="S661" s="28" t="s">
        <v>156</v>
      </c>
      <c r="T661" s="28" t="s">
        <v>6792</v>
      </c>
      <c r="U661" s="28"/>
      <c r="V661" s="26" t="s">
        <v>158</v>
      </c>
      <c r="W661" s="26" t="s">
        <v>141</v>
      </c>
      <c r="X661" s="26" t="s">
        <v>141</v>
      </c>
      <c r="Y661" s="28">
        <v>2006.0</v>
      </c>
      <c r="Z661" s="28">
        <v>17.0</v>
      </c>
      <c r="AA661" s="26" t="s">
        <v>127</v>
      </c>
      <c r="AB661" s="30">
        <v>2200.0</v>
      </c>
      <c r="AC661" s="31">
        <v>1200.0</v>
      </c>
      <c r="AD661" s="30">
        <v>1000.0</v>
      </c>
      <c r="AE661" s="31" t="s">
        <v>127</v>
      </c>
      <c r="AF661" s="31">
        <v>730.0</v>
      </c>
      <c r="AG661" s="31" t="s">
        <v>127</v>
      </c>
      <c r="AH661" s="31">
        <v>730.0</v>
      </c>
      <c r="AI661" s="31" t="s">
        <v>127</v>
      </c>
      <c r="AJ661" s="31">
        <v>2600.0</v>
      </c>
      <c r="AK661" s="30">
        <v>800.0</v>
      </c>
      <c r="AL661" s="31">
        <v>2400.0</v>
      </c>
      <c r="AM661" s="26" t="s">
        <v>2284</v>
      </c>
      <c r="AN661" s="28" t="s">
        <v>6795</v>
      </c>
      <c r="AO661" s="26" t="s">
        <v>246</v>
      </c>
      <c r="AP661" s="31">
        <v>300.0</v>
      </c>
      <c r="AQ661" s="26">
        <v>2021.0</v>
      </c>
      <c r="AR661" s="26" t="s">
        <v>127</v>
      </c>
      <c r="AS661" s="26" t="s">
        <v>127</v>
      </c>
      <c r="AT661" s="26" t="s">
        <v>184</v>
      </c>
      <c r="AU661" s="26" t="s">
        <v>6609</v>
      </c>
      <c r="AV661" s="26" t="s">
        <v>6796</v>
      </c>
      <c r="AW661" s="28" t="s">
        <v>6797</v>
      </c>
      <c r="AX661" s="28"/>
      <c r="AY661" s="28"/>
    </row>
    <row r="662" ht="15.75" customHeight="1">
      <c r="A662" s="26" t="s">
        <v>6798</v>
      </c>
      <c r="B662" s="26" t="s">
        <v>6799</v>
      </c>
      <c r="C662" s="27"/>
      <c r="D662" s="26" t="s">
        <v>6800</v>
      </c>
      <c r="E662" s="28"/>
      <c r="F662" s="26" t="s">
        <v>127</v>
      </c>
      <c r="G662" s="26"/>
      <c r="H662" s="26" t="s">
        <v>6801</v>
      </c>
      <c r="I662" s="26" t="s">
        <v>6802</v>
      </c>
      <c r="J662" s="26" t="s">
        <v>6803</v>
      </c>
      <c r="K662" s="26">
        <v>4.295872493E9</v>
      </c>
      <c r="L662" s="26" t="s">
        <v>6804</v>
      </c>
      <c r="M662" s="26" t="s">
        <v>6805</v>
      </c>
      <c r="N662" s="26" t="s">
        <v>6775</v>
      </c>
      <c r="O662" s="26" t="s">
        <v>6457</v>
      </c>
      <c r="P662" s="26" t="s">
        <v>599</v>
      </c>
      <c r="Q662" s="28"/>
      <c r="R662" s="26" t="s">
        <v>6806</v>
      </c>
      <c r="S662" s="26" t="s">
        <v>156</v>
      </c>
      <c r="T662" s="26" t="s">
        <v>6807</v>
      </c>
      <c r="U662" s="28"/>
      <c r="V662" s="26" t="s">
        <v>158</v>
      </c>
      <c r="W662" s="26" t="s">
        <v>141</v>
      </c>
      <c r="X662" s="26" t="s">
        <v>141</v>
      </c>
      <c r="Y662" s="26">
        <v>1998.0</v>
      </c>
      <c r="Z662" s="28">
        <v>25.0</v>
      </c>
      <c r="AA662" s="26" t="s">
        <v>127</v>
      </c>
      <c r="AB662" s="30">
        <v>860.0</v>
      </c>
      <c r="AC662" s="31">
        <f>1400-50-500-40</f>
        <v>810</v>
      </c>
      <c r="AD662" s="31">
        <v>50.0</v>
      </c>
      <c r="AE662" s="31" t="s">
        <v>127</v>
      </c>
      <c r="AF662" s="31">
        <v>1084.0</v>
      </c>
      <c r="AG662" s="31">
        <f>1600*365/1000</f>
        <v>584</v>
      </c>
      <c r="AH662" s="31">
        <v>500.0</v>
      </c>
      <c r="AI662" s="31" t="s">
        <v>127</v>
      </c>
      <c r="AJ662" s="31" t="s">
        <v>468</v>
      </c>
      <c r="AK662" s="31">
        <v>600.0</v>
      </c>
      <c r="AL662" s="31" t="s">
        <v>141</v>
      </c>
      <c r="AM662" s="26" t="s">
        <v>159</v>
      </c>
      <c r="AN662" s="26" t="s">
        <v>6808</v>
      </c>
      <c r="AO662" s="26" t="s">
        <v>416</v>
      </c>
      <c r="AP662" s="31">
        <v>983.0</v>
      </c>
      <c r="AQ662" s="26" t="s">
        <v>327</v>
      </c>
      <c r="AR662" s="26" t="s">
        <v>127</v>
      </c>
      <c r="AS662" s="26" t="s">
        <v>127</v>
      </c>
      <c r="AT662" s="26" t="s">
        <v>509</v>
      </c>
      <c r="AU662" s="26" t="s">
        <v>2868</v>
      </c>
      <c r="AV662" s="26" t="s">
        <v>6809</v>
      </c>
      <c r="AW662" s="28"/>
      <c r="AX662" s="28"/>
      <c r="AY662" s="28"/>
    </row>
    <row r="663" ht="15.75" customHeight="1">
      <c r="A663" s="26" t="s">
        <v>6810</v>
      </c>
      <c r="B663" s="26" t="s">
        <v>6811</v>
      </c>
      <c r="C663" s="27"/>
      <c r="D663" s="26" t="s">
        <v>6800</v>
      </c>
      <c r="E663" s="28"/>
      <c r="F663" s="26" t="s">
        <v>127</v>
      </c>
      <c r="G663" s="26"/>
      <c r="H663" s="26" t="s">
        <v>6801</v>
      </c>
      <c r="I663" s="26" t="s">
        <v>6802</v>
      </c>
      <c r="J663" s="26" t="s">
        <v>6803</v>
      </c>
      <c r="K663" s="26">
        <v>4.295872493E9</v>
      </c>
      <c r="L663" s="26" t="s">
        <v>6804</v>
      </c>
      <c r="M663" s="26" t="s">
        <v>6805</v>
      </c>
      <c r="N663" s="26" t="s">
        <v>6775</v>
      </c>
      <c r="O663" s="26" t="s">
        <v>6457</v>
      </c>
      <c r="P663" s="26" t="s">
        <v>599</v>
      </c>
      <c r="Q663" s="28"/>
      <c r="R663" s="26" t="s">
        <v>6806</v>
      </c>
      <c r="S663" s="26" t="s">
        <v>156</v>
      </c>
      <c r="T663" s="26" t="s">
        <v>6807</v>
      </c>
      <c r="U663" s="28"/>
      <c r="V663" s="26" t="s">
        <v>189</v>
      </c>
      <c r="W663" s="26">
        <v>2014.0</v>
      </c>
      <c r="X663" s="26" t="s">
        <v>141</v>
      </c>
      <c r="Y663" s="26">
        <v>2025.0</v>
      </c>
      <c r="Z663" s="28">
        <v>-2.0</v>
      </c>
      <c r="AA663" s="26" t="s">
        <v>127</v>
      </c>
      <c r="AB663" s="30">
        <v>500.0</v>
      </c>
      <c r="AC663" s="31">
        <v>500.0</v>
      </c>
      <c r="AD663" s="31" t="s">
        <v>127</v>
      </c>
      <c r="AE663" s="31" t="s">
        <v>127</v>
      </c>
      <c r="AF663" s="31">
        <v>1056.0</v>
      </c>
      <c r="AG663" s="31">
        <f>1640-584</f>
        <v>1056</v>
      </c>
      <c r="AH663" s="31" t="s">
        <v>127</v>
      </c>
      <c r="AI663" s="31" t="s">
        <v>127</v>
      </c>
      <c r="AJ663" s="31" t="s">
        <v>141</v>
      </c>
      <c r="AK663" s="31" t="s">
        <v>127</v>
      </c>
      <c r="AL663" s="31" t="s">
        <v>141</v>
      </c>
      <c r="AM663" s="26" t="s">
        <v>127</v>
      </c>
      <c r="AN663" s="26" t="s">
        <v>127</v>
      </c>
      <c r="AO663" s="32" t="s">
        <v>127</v>
      </c>
      <c r="AP663" s="31" t="s">
        <v>141</v>
      </c>
      <c r="AQ663" s="26" t="s">
        <v>127</v>
      </c>
      <c r="AR663" s="26" t="s">
        <v>127</v>
      </c>
      <c r="AS663" s="26" t="s">
        <v>127</v>
      </c>
      <c r="AT663" s="26" t="s">
        <v>161</v>
      </c>
      <c r="AU663" s="26" t="s">
        <v>263</v>
      </c>
      <c r="AV663" s="26" t="s">
        <v>6812</v>
      </c>
      <c r="AW663" s="28"/>
      <c r="AX663" s="28"/>
      <c r="AY663" s="28"/>
    </row>
    <row r="664" ht="15.75" customHeight="1">
      <c r="A664" s="26" t="s">
        <v>6813</v>
      </c>
      <c r="B664" s="26" t="s">
        <v>6814</v>
      </c>
      <c r="C664" s="27"/>
      <c r="D664" s="26" t="s">
        <v>6800</v>
      </c>
      <c r="E664" s="28"/>
      <c r="F664" s="26" t="s">
        <v>127</v>
      </c>
      <c r="G664" s="26"/>
      <c r="H664" s="26" t="s">
        <v>6801</v>
      </c>
      <c r="I664" s="26" t="s">
        <v>6802</v>
      </c>
      <c r="J664" s="26" t="s">
        <v>6803</v>
      </c>
      <c r="K664" s="26">
        <v>4.295872493E9</v>
      </c>
      <c r="L664" s="26" t="s">
        <v>6804</v>
      </c>
      <c r="M664" s="26" t="s">
        <v>6805</v>
      </c>
      <c r="N664" s="26" t="s">
        <v>6775</v>
      </c>
      <c r="O664" s="26" t="s">
        <v>6457</v>
      </c>
      <c r="P664" s="26" t="s">
        <v>599</v>
      </c>
      <c r="Q664" s="28"/>
      <c r="R664" s="26" t="s">
        <v>6806</v>
      </c>
      <c r="S664" s="26" t="s">
        <v>156</v>
      </c>
      <c r="T664" s="26" t="s">
        <v>6807</v>
      </c>
      <c r="U664" s="28"/>
      <c r="V664" s="26" t="s">
        <v>189</v>
      </c>
      <c r="W664" s="26">
        <v>2014.0</v>
      </c>
      <c r="X664" s="26" t="s">
        <v>141</v>
      </c>
      <c r="Y664" s="26">
        <v>2025.0</v>
      </c>
      <c r="Z664" s="28">
        <v>-2.0</v>
      </c>
      <c r="AA664" s="26" t="s">
        <v>127</v>
      </c>
      <c r="AB664" s="30">
        <v>40.0</v>
      </c>
      <c r="AC664" s="31" t="s">
        <v>127</v>
      </c>
      <c r="AD664" s="31">
        <v>40.0</v>
      </c>
      <c r="AE664" s="31" t="s">
        <v>127</v>
      </c>
      <c r="AF664" s="31" t="s">
        <v>127</v>
      </c>
      <c r="AG664" s="31" t="s">
        <v>127</v>
      </c>
      <c r="AH664" s="31" t="s">
        <v>127</v>
      </c>
      <c r="AI664" s="31" t="s">
        <v>127</v>
      </c>
      <c r="AJ664" s="31" t="s">
        <v>127</v>
      </c>
      <c r="AK664" s="31" t="s">
        <v>127</v>
      </c>
      <c r="AL664" s="31" t="s">
        <v>127</v>
      </c>
      <c r="AM664" s="26" t="s">
        <v>127</v>
      </c>
      <c r="AN664" s="26" t="s">
        <v>127</v>
      </c>
      <c r="AO664" s="32" t="s">
        <v>127</v>
      </c>
      <c r="AP664" s="31" t="s">
        <v>141</v>
      </c>
      <c r="AQ664" s="26" t="s">
        <v>127</v>
      </c>
      <c r="AR664" s="26" t="s">
        <v>127</v>
      </c>
      <c r="AS664" s="26" t="s">
        <v>127</v>
      </c>
      <c r="AT664" s="26" t="s">
        <v>142</v>
      </c>
      <c r="AU664" s="26" t="s">
        <v>31</v>
      </c>
      <c r="AV664" s="26" t="s">
        <v>6815</v>
      </c>
      <c r="AW664" s="28"/>
      <c r="AX664" s="28"/>
      <c r="AY664" s="28"/>
    </row>
    <row r="665" ht="15.75" customHeight="1">
      <c r="A665" s="26" t="s">
        <v>6816</v>
      </c>
      <c r="B665" s="26" t="s">
        <v>6817</v>
      </c>
      <c r="C665" s="27"/>
      <c r="D665" s="26"/>
      <c r="E665" s="28"/>
      <c r="F665" s="26" t="s">
        <v>173</v>
      </c>
      <c r="G665" s="26" t="s">
        <v>6818</v>
      </c>
      <c r="H665" s="26" t="s">
        <v>6819</v>
      </c>
      <c r="I665" s="26" t="s">
        <v>6820</v>
      </c>
      <c r="J665" s="26" t="s">
        <v>6821</v>
      </c>
      <c r="K665" s="26">
        <v>5.072815458E9</v>
      </c>
      <c r="L665" s="26" t="s">
        <v>6822</v>
      </c>
      <c r="M665" s="26" t="s">
        <v>6823</v>
      </c>
      <c r="N665" s="26" t="s">
        <v>6775</v>
      </c>
      <c r="O665" s="26" t="s">
        <v>6457</v>
      </c>
      <c r="P665" s="26" t="s">
        <v>599</v>
      </c>
      <c r="Q665" s="28"/>
      <c r="R665" s="26" t="s">
        <v>6824</v>
      </c>
      <c r="S665" s="26" t="s">
        <v>156</v>
      </c>
      <c r="T665" s="28"/>
      <c r="U665" s="28"/>
      <c r="V665" s="26" t="s">
        <v>189</v>
      </c>
      <c r="W665" s="26">
        <v>2011.0</v>
      </c>
      <c r="X665" s="26" t="s">
        <v>141</v>
      </c>
      <c r="Y665" s="26">
        <v>2029.0</v>
      </c>
      <c r="Z665" s="28">
        <v>-6.0</v>
      </c>
      <c r="AA665" s="26" t="s">
        <v>127</v>
      </c>
      <c r="AB665" s="30">
        <v>2500.0</v>
      </c>
      <c r="AC665" s="31">
        <v>2500.0</v>
      </c>
      <c r="AD665" s="31" t="s">
        <v>127</v>
      </c>
      <c r="AE665" s="31" t="s">
        <v>127</v>
      </c>
      <c r="AF665" s="31" t="s">
        <v>468</v>
      </c>
      <c r="AG665" s="31" t="s">
        <v>468</v>
      </c>
      <c r="AH665" s="31" t="s">
        <v>141</v>
      </c>
      <c r="AI665" s="31" t="s">
        <v>127</v>
      </c>
      <c r="AJ665" s="31" t="s">
        <v>141</v>
      </c>
      <c r="AK665" s="31" t="s">
        <v>141</v>
      </c>
      <c r="AL665" s="31">
        <f>6000-800</f>
        <v>5200</v>
      </c>
      <c r="AM665" s="26" t="s">
        <v>141</v>
      </c>
      <c r="AN665" s="26" t="s">
        <v>141</v>
      </c>
      <c r="AO665" s="26" t="s">
        <v>141</v>
      </c>
      <c r="AP665" s="31" t="s">
        <v>141</v>
      </c>
      <c r="AQ665" s="26" t="s">
        <v>141</v>
      </c>
      <c r="AR665" s="26" t="s">
        <v>141</v>
      </c>
      <c r="AS665" s="26" t="s">
        <v>127</v>
      </c>
      <c r="AT665" s="26" t="s">
        <v>161</v>
      </c>
      <c r="AU665" s="26" t="s">
        <v>263</v>
      </c>
      <c r="AV665" s="26" t="s">
        <v>27</v>
      </c>
      <c r="AW665" s="28"/>
      <c r="AX665" s="28"/>
      <c r="AY665" s="28"/>
    </row>
    <row r="666" ht="15.75" customHeight="1">
      <c r="A666" s="26" t="s">
        <v>6825</v>
      </c>
      <c r="B666" s="26" t="s">
        <v>6826</v>
      </c>
      <c r="C666" s="27"/>
      <c r="D666" s="26"/>
      <c r="E666" s="28"/>
      <c r="F666" s="26" t="s">
        <v>173</v>
      </c>
      <c r="G666" s="26" t="s">
        <v>6818</v>
      </c>
      <c r="H666" s="26" t="s">
        <v>6819</v>
      </c>
      <c r="I666" s="26" t="s">
        <v>6820</v>
      </c>
      <c r="J666" s="26" t="s">
        <v>6821</v>
      </c>
      <c r="K666" s="26">
        <v>5.072815458E9</v>
      </c>
      <c r="L666" s="26" t="s">
        <v>6822</v>
      </c>
      <c r="M666" s="26" t="s">
        <v>6823</v>
      </c>
      <c r="N666" s="26" t="s">
        <v>6775</v>
      </c>
      <c r="O666" s="26" t="s">
        <v>6457</v>
      </c>
      <c r="P666" s="26" t="s">
        <v>599</v>
      </c>
      <c r="Q666" s="28"/>
      <c r="R666" s="26" t="s">
        <v>6824</v>
      </c>
      <c r="S666" s="26" t="s">
        <v>156</v>
      </c>
      <c r="T666" s="28"/>
      <c r="U666" s="28"/>
      <c r="V666" s="26" t="s">
        <v>189</v>
      </c>
      <c r="W666" s="26">
        <v>2011.0</v>
      </c>
      <c r="X666" s="26" t="s">
        <v>141</v>
      </c>
      <c r="Y666" s="26">
        <v>2036.0</v>
      </c>
      <c r="Z666" s="28">
        <v>-13.0</v>
      </c>
      <c r="AA666" s="26" t="s">
        <v>127</v>
      </c>
      <c r="AB666" s="30">
        <v>2500.0</v>
      </c>
      <c r="AC666" s="31">
        <v>2500.0</v>
      </c>
      <c r="AD666" s="31" t="s">
        <v>127</v>
      </c>
      <c r="AE666" s="31" t="s">
        <v>127</v>
      </c>
      <c r="AF666" s="31" t="s">
        <v>468</v>
      </c>
      <c r="AG666" s="31" t="s">
        <v>468</v>
      </c>
      <c r="AH666" s="31" t="s">
        <v>468</v>
      </c>
      <c r="AI666" s="31" t="s">
        <v>127</v>
      </c>
      <c r="AJ666" s="31" t="s">
        <v>141</v>
      </c>
      <c r="AK666" s="31" t="s">
        <v>141</v>
      </c>
      <c r="AL666" s="31" t="s">
        <v>141</v>
      </c>
      <c r="AM666" s="26" t="s">
        <v>127</v>
      </c>
      <c r="AN666" s="26" t="s">
        <v>127</v>
      </c>
      <c r="AO666" s="32" t="s">
        <v>127</v>
      </c>
      <c r="AP666" s="31" t="s">
        <v>141</v>
      </c>
      <c r="AQ666" s="26" t="s">
        <v>127</v>
      </c>
      <c r="AR666" s="26" t="s">
        <v>127</v>
      </c>
      <c r="AS666" s="26" t="s">
        <v>127</v>
      </c>
      <c r="AT666" s="26" t="s">
        <v>161</v>
      </c>
      <c r="AU666" s="32" t="s">
        <v>263</v>
      </c>
      <c r="AV666" s="26" t="s">
        <v>27</v>
      </c>
      <c r="AW666" s="28"/>
      <c r="AX666" s="28"/>
      <c r="AY666" s="28"/>
    </row>
    <row r="667" ht="15.75" customHeight="1">
      <c r="A667" s="26" t="s">
        <v>6827</v>
      </c>
      <c r="B667" s="26" t="s">
        <v>6828</v>
      </c>
      <c r="C667" s="28"/>
      <c r="D667" s="26" t="s">
        <v>6829</v>
      </c>
      <c r="E667" s="28"/>
      <c r="F667" s="26" t="s">
        <v>127</v>
      </c>
      <c r="G667" s="28"/>
      <c r="H667" s="26" t="s">
        <v>6618</v>
      </c>
      <c r="I667" s="26" t="s">
        <v>6619</v>
      </c>
      <c r="J667" s="26" t="s">
        <v>6830</v>
      </c>
      <c r="K667" s="26">
        <v>4.295872888E9</v>
      </c>
      <c r="L667" s="28" t="s">
        <v>6831</v>
      </c>
      <c r="M667" s="26" t="s">
        <v>6832</v>
      </c>
      <c r="N667" s="26" t="s">
        <v>6775</v>
      </c>
      <c r="O667" s="28" t="s">
        <v>6457</v>
      </c>
      <c r="P667" s="26" t="s">
        <v>599</v>
      </c>
      <c r="Q667" s="28"/>
      <c r="R667" s="28" t="s">
        <v>6833</v>
      </c>
      <c r="S667" s="28" t="s">
        <v>156</v>
      </c>
      <c r="T667" s="28" t="s">
        <v>6834</v>
      </c>
      <c r="U667" s="28"/>
      <c r="V667" s="26" t="s">
        <v>189</v>
      </c>
      <c r="W667" s="26" t="s">
        <v>141</v>
      </c>
      <c r="X667" s="26" t="s">
        <v>141</v>
      </c>
      <c r="Y667" s="26">
        <v>2026.0</v>
      </c>
      <c r="Z667" s="28">
        <v>-3.0</v>
      </c>
      <c r="AA667" s="26" t="s">
        <v>127</v>
      </c>
      <c r="AB667" s="30">
        <v>1800.0</v>
      </c>
      <c r="AC667" s="31">
        <v>1800.0</v>
      </c>
      <c r="AD667" s="31" t="s">
        <v>127</v>
      </c>
      <c r="AE667" s="31" t="s">
        <v>127</v>
      </c>
      <c r="AF667" s="31" t="s">
        <v>141</v>
      </c>
      <c r="AG667" s="31" t="s">
        <v>141</v>
      </c>
      <c r="AH667" s="31" t="s">
        <v>127</v>
      </c>
      <c r="AI667" s="31" t="s">
        <v>127</v>
      </c>
      <c r="AJ667" s="31" t="s">
        <v>127</v>
      </c>
      <c r="AK667" s="31">
        <v>1500.0</v>
      </c>
      <c r="AL667" s="31" t="s">
        <v>127</v>
      </c>
      <c r="AM667" s="26" t="s">
        <v>127</v>
      </c>
      <c r="AN667" s="26" t="s">
        <v>127</v>
      </c>
      <c r="AO667" s="32" t="s">
        <v>127</v>
      </c>
      <c r="AP667" s="31" t="s">
        <v>141</v>
      </c>
      <c r="AQ667" s="26" t="s">
        <v>127</v>
      </c>
      <c r="AR667" s="26" t="s">
        <v>127</v>
      </c>
      <c r="AS667" s="26" t="s">
        <v>127</v>
      </c>
      <c r="AT667" s="26" t="s">
        <v>824</v>
      </c>
      <c r="AU667" s="26" t="s">
        <v>27</v>
      </c>
      <c r="AV667" s="26" t="s">
        <v>6835</v>
      </c>
      <c r="AW667" s="28"/>
      <c r="AX667" s="28"/>
      <c r="AY667" s="28"/>
    </row>
    <row r="668" ht="15.75" customHeight="1">
      <c r="A668" s="26" t="s">
        <v>6836</v>
      </c>
      <c r="B668" s="26" t="s">
        <v>6837</v>
      </c>
      <c r="C668" s="28"/>
      <c r="D668" s="26" t="s">
        <v>6829</v>
      </c>
      <c r="E668" s="28"/>
      <c r="F668" s="26" t="s">
        <v>127</v>
      </c>
      <c r="G668" s="28"/>
      <c r="H668" s="26" t="s">
        <v>6618</v>
      </c>
      <c r="I668" s="26" t="s">
        <v>6619</v>
      </c>
      <c r="J668" s="26" t="s">
        <v>6830</v>
      </c>
      <c r="K668" s="26">
        <v>4.295872888E9</v>
      </c>
      <c r="L668" s="28" t="s">
        <v>6831</v>
      </c>
      <c r="M668" s="26" t="s">
        <v>6832</v>
      </c>
      <c r="N668" s="26" t="s">
        <v>6775</v>
      </c>
      <c r="O668" s="28" t="s">
        <v>6457</v>
      </c>
      <c r="P668" s="26" t="s">
        <v>599</v>
      </c>
      <c r="Q668" s="28"/>
      <c r="R668" s="28" t="s">
        <v>6833</v>
      </c>
      <c r="S668" s="28" t="s">
        <v>156</v>
      </c>
      <c r="T668" s="28" t="s">
        <v>6834</v>
      </c>
      <c r="U668" s="28"/>
      <c r="V668" s="26" t="s">
        <v>189</v>
      </c>
      <c r="W668" s="34">
        <v>44287.0</v>
      </c>
      <c r="X668" s="34">
        <v>44562.0</v>
      </c>
      <c r="Y668" s="26">
        <v>2024.0</v>
      </c>
      <c r="Z668" s="28">
        <v>-1.0</v>
      </c>
      <c r="AA668" s="26" t="s">
        <v>127</v>
      </c>
      <c r="AB668" s="30">
        <v>5000.0</v>
      </c>
      <c r="AC668" s="31">
        <v>5000.0</v>
      </c>
      <c r="AD668" s="31" t="s">
        <v>127</v>
      </c>
      <c r="AE668" s="31" t="s">
        <v>127</v>
      </c>
      <c r="AF668" s="31">
        <v>4500.0</v>
      </c>
      <c r="AG668" s="31">
        <v>4500.0</v>
      </c>
      <c r="AH668" s="31" t="s">
        <v>127</v>
      </c>
      <c r="AI668" s="31" t="s">
        <v>127</v>
      </c>
      <c r="AJ668" s="31">
        <v>5750.0</v>
      </c>
      <c r="AK668" s="31" t="s">
        <v>127</v>
      </c>
      <c r="AL668" s="31" t="s">
        <v>127</v>
      </c>
      <c r="AM668" s="26" t="s">
        <v>127</v>
      </c>
      <c r="AN668" s="26" t="s">
        <v>127</v>
      </c>
      <c r="AO668" s="32" t="s">
        <v>127</v>
      </c>
      <c r="AP668" s="31" t="s">
        <v>141</v>
      </c>
      <c r="AQ668" s="26" t="s">
        <v>127</v>
      </c>
      <c r="AR668" s="26" t="s">
        <v>127</v>
      </c>
      <c r="AS668" s="26" t="s">
        <v>127</v>
      </c>
      <c r="AT668" s="26" t="s">
        <v>161</v>
      </c>
      <c r="AU668" s="26" t="s">
        <v>27</v>
      </c>
      <c r="AV668" s="26" t="s">
        <v>6838</v>
      </c>
      <c r="AW668" s="28"/>
      <c r="AX668" s="28"/>
      <c r="AY668" s="28"/>
    </row>
    <row r="669" ht="15.75" customHeight="1">
      <c r="A669" s="26" t="s">
        <v>6839</v>
      </c>
      <c r="B669" s="26" t="s">
        <v>6840</v>
      </c>
      <c r="C669" s="28"/>
      <c r="D669" s="26" t="s">
        <v>6829</v>
      </c>
      <c r="E669" s="28"/>
      <c r="F669" s="26" t="s">
        <v>127</v>
      </c>
      <c r="G669" s="28"/>
      <c r="H669" s="26" t="s">
        <v>6618</v>
      </c>
      <c r="I669" s="26" t="s">
        <v>6619</v>
      </c>
      <c r="J669" s="26" t="s">
        <v>6830</v>
      </c>
      <c r="K669" s="26">
        <v>4.295872888E9</v>
      </c>
      <c r="L669" s="28" t="s">
        <v>6831</v>
      </c>
      <c r="M669" s="26" t="s">
        <v>6832</v>
      </c>
      <c r="N669" s="26" t="s">
        <v>6775</v>
      </c>
      <c r="O669" s="28" t="s">
        <v>6457</v>
      </c>
      <c r="P669" s="26" t="s">
        <v>599</v>
      </c>
      <c r="Q669" s="28"/>
      <c r="R669" s="28" t="s">
        <v>6833</v>
      </c>
      <c r="S669" s="28" t="s">
        <v>156</v>
      </c>
      <c r="T669" s="28" t="s">
        <v>6834</v>
      </c>
      <c r="U669" s="28"/>
      <c r="V669" s="26" t="s">
        <v>189</v>
      </c>
      <c r="W669" s="34">
        <v>44562.0</v>
      </c>
      <c r="X669" s="26" t="s">
        <v>141</v>
      </c>
      <c r="Y669" s="26">
        <v>2022.0</v>
      </c>
      <c r="Z669" s="28">
        <v>1.0</v>
      </c>
      <c r="AA669" s="26" t="s">
        <v>127</v>
      </c>
      <c r="AB669" s="30">
        <v>1200.0</v>
      </c>
      <c r="AC669" s="31" t="s">
        <v>127</v>
      </c>
      <c r="AD669" s="31">
        <v>1200.0</v>
      </c>
      <c r="AE669" s="31" t="s">
        <v>127</v>
      </c>
      <c r="AF669" s="31" t="s">
        <v>127</v>
      </c>
      <c r="AG669" s="31" t="s">
        <v>127</v>
      </c>
      <c r="AH669" s="31" t="s">
        <v>127</v>
      </c>
      <c r="AI669" s="31" t="s">
        <v>127</v>
      </c>
      <c r="AJ669" s="31" t="s">
        <v>127</v>
      </c>
      <c r="AK669" s="31" t="s">
        <v>127</v>
      </c>
      <c r="AL669" s="31" t="s">
        <v>127</v>
      </c>
      <c r="AM669" s="26" t="s">
        <v>127</v>
      </c>
      <c r="AN669" s="26" t="s">
        <v>127</v>
      </c>
      <c r="AO669" s="32" t="s">
        <v>127</v>
      </c>
      <c r="AP669" s="31" t="s">
        <v>141</v>
      </c>
      <c r="AQ669" s="26" t="s">
        <v>127</v>
      </c>
      <c r="AR669" s="26" t="s">
        <v>127</v>
      </c>
      <c r="AS669" s="26" t="s">
        <v>127</v>
      </c>
      <c r="AT669" s="26" t="s">
        <v>142</v>
      </c>
      <c r="AU669" s="26" t="s">
        <v>31</v>
      </c>
      <c r="AV669" s="26" t="s">
        <v>6841</v>
      </c>
      <c r="AW669" s="28"/>
      <c r="AX669" s="28"/>
      <c r="AY669" s="28"/>
    </row>
    <row r="670" ht="15.75" customHeight="1">
      <c r="A670" s="26" t="s">
        <v>6842</v>
      </c>
      <c r="B670" s="26" t="s">
        <v>6843</v>
      </c>
      <c r="C670" s="28"/>
      <c r="D670" s="26" t="s">
        <v>6829</v>
      </c>
      <c r="E670" s="26"/>
      <c r="F670" s="26" t="s">
        <v>127</v>
      </c>
      <c r="G670" s="28"/>
      <c r="H670" s="26" t="s">
        <v>6618</v>
      </c>
      <c r="I670" s="26" t="s">
        <v>6619</v>
      </c>
      <c r="J670" s="26" t="s">
        <v>6830</v>
      </c>
      <c r="K670" s="26">
        <v>4.295872888E9</v>
      </c>
      <c r="L670" s="28" t="s">
        <v>6831</v>
      </c>
      <c r="M670" s="26" t="s">
        <v>6832</v>
      </c>
      <c r="N670" s="26" t="s">
        <v>6775</v>
      </c>
      <c r="O670" s="28" t="s">
        <v>6457</v>
      </c>
      <c r="P670" s="26" t="s">
        <v>599</v>
      </c>
      <c r="Q670" s="28"/>
      <c r="R670" s="28" t="s">
        <v>6833</v>
      </c>
      <c r="S670" s="28" t="s">
        <v>156</v>
      </c>
      <c r="T670" s="28" t="s">
        <v>6834</v>
      </c>
      <c r="U670" s="28"/>
      <c r="V670" s="26" t="s">
        <v>158</v>
      </c>
      <c r="W670" s="26" t="s">
        <v>141</v>
      </c>
      <c r="X670" s="26" t="s">
        <v>141</v>
      </c>
      <c r="Y670" s="28">
        <v>1994.0</v>
      </c>
      <c r="Z670" s="28">
        <v>29.0</v>
      </c>
      <c r="AA670" s="26" t="s">
        <v>127</v>
      </c>
      <c r="AB670" s="31">
        <v>12000.0</v>
      </c>
      <c r="AC670" s="31">
        <f>3800+6400</f>
        <v>10200</v>
      </c>
      <c r="AD670" s="31">
        <v>1500.0</v>
      </c>
      <c r="AE670" s="31" t="s">
        <v>127</v>
      </c>
      <c r="AF670" s="31">
        <v>11870.0</v>
      </c>
      <c r="AG670" s="31">
        <f>1600+9070</f>
        <v>10670</v>
      </c>
      <c r="AH670" s="30">
        <v>1200.0</v>
      </c>
      <c r="AI670" s="31" t="s">
        <v>127</v>
      </c>
      <c r="AJ670" s="31">
        <f>2300+2300+5750+2300</f>
        <v>12650</v>
      </c>
      <c r="AK670" s="31">
        <v>6500.0</v>
      </c>
      <c r="AL670" s="31">
        <v>10000.0</v>
      </c>
      <c r="AM670" s="26" t="s">
        <v>159</v>
      </c>
      <c r="AN670" s="28" t="s">
        <v>6844</v>
      </c>
      <c r="AO670" s="26" t="s">
        <v>141</v>
      </c>
      <c r="AP670" s="31">
        <f>13000/14</f>
        <v>928.5714286</v>
      </c>
      <c r="AQ670" s="26" t="s">
        <v>127</v>
      </c>
      <c r="AR670" s="26" t="s">
        <v>127</v>
      </c>
      <c r="AS670" s="26" t="s">
        <v>127</v>
      </c>
      <c r="AT670" s="26" t="s">
        <v>509</v>
      </c>
      <c r="AU670" s="32" t="s">
        <v>2868</v>
      </c>
      <c r="AV670" s="26" t="s">
        <v>6845</v>
      </c>
      <c r="AW670" s="28" t="s">
        <v>6846</v>
      </c>
      <c r="AX670" s="26" t="s">
        <v>6847</v>
      </c>
      <c r="AY670" s="28"/>
    </row>
    <row r="671" ht="15.75" customHeight="1">
      <c r="A671" s="26" t="s">
        <v>6848</v>
      </c>
      <c r="B671" s="26" t="s">
        <v>6849</v>
      </c>
      <c r="C671" s="27"/>
      <c r="D671" s="26" t="s">
        <v>6850</v>
      </c>
      <c r="E671" s="28"/>
      <c r="F671" s="26" t="s">
        <v>127</v>
      </c>
      <c r="G671" s="28"/>
      <c r="H671" s="26" t="s">
        <v>6618</v>
      </c>
      <c r="I671" s="26" t="s">
        <v>6619</v>
      </c>
      <c r="J671" s="26" t="s">
        <v>6851</v>
      </c>
      <c r="K671" s="26">
        <v>5.08015325E9</v>
      </c>
      <c r="L671" s="26" t="s">
        <v>6852</v>
      </c>
      <c r="M671" s="26" t="s">
        <v>6832</v>
      </c>
      <c r="N671" s="26" t="s">
        <v>6775</v>
      </c>
      <c r="O671" s="28" t="s">
        <v>6457</v>
      </c>
      <c r="P671" s="26" t="s">
        <v>599</v>
      </c>
      <c r="Q671" s="28"/>
      <c r="R671" s="26" t="s">
        <v>6853</v>
      </c>
      <c r="S671" s="26" t="s">
        <v>137</v>
      </c>
      <c r="T671" s="26" t="s">
        <v>6854</v>
      </c>
      <c r="U671" s="28"/>
      <c r="V671" s="26" t="s">
        <v>189</v>
      </c>
      <c r="W671" s="26">
        <v>2019.0</v>
      </c>
      <c r="X671" s="26" t="s">
        <v>141</v>
      </c>
      <c r="Y671" s="26">
        <v>2024.0</v>
      </c>
      <c r="Z671" s="28">
        <v>-1.0</v>
      </c>
      <c r="AA671" s="26" t="s">
        <v>127</v>
      </c>
      <c r="AB671" s="31">
        <v>5000.0</v>
      </c>
      <c r="AC671" s="31" t="s">
        <v>141</v>
      </c>
      <c r="AD671" s="31" t="s">
        <v>141</v>
      </c>
      <c r="AE671" s="31" t="s">
        <v>127</v>
      </c>
      <c r="AF671" s="31" t="s">
        <v>127</v>
      </c>
      <c r="AG671" s="31" t="s">
        <v>127</v>
      </c>
      <c r="AH671" s="31" t="s">
        <v>127</v>
      </c>
      <c r="AI671" s="31" t="s">
        <v>127</v>
      </c>
      <c r="AJ671" s="31" t="s">
        <v>127</v>
      </c>
      <c r="AK671" s="31" t="s">
        <v>127</v>
      </c>
      <c r="AL671" s="31" t="s">
        <v>127</v>
      </c>
      <c r="AM671" s="26" t="s">
        <v>141</v>
      </c>
      <c r="AN671" s="26" t="s">
        <v>141</v>
      </c>
      <c r="AO671" s="26" t="s">
        <v>141</v>
      </c>
      <c r="AP671" s="31" t="s">
        <v>141</v>
      </c>
      <c r="AQ671" s="26" t="s">
        <v>127</v>
      </c>
      <c r="AR671" s="26" t="s">
        <v>127</v>
      </c>
      <c r="AS671" s="26" t="s">
        <v>127</v>
      </c>
      <c r="AT671" s="26" t="s">
        <v>141</v>
      </c>
      <c r="AU671" s="26" t="s">
        <v>141</v>
      </c>
      <c r="AV671" s="26" t="s">
        <v>141</v>
      </c>
      <c r="AW671" s="28"/>
      <c r="AX671" s="28"/>
      <c r="AY671" s="28"/>
    </row>
    <row r="672" ht="15.75" customHeight="1">
      <c r="A672" s="26" t="s">
        <v>6855</v>
      </c>
      <c r="B672" s="26" t="s">
        <v>6856</v>
      </c>
      <c r="C672" s="28"/>
      <c r="D672" s="28"/>
      <c r="E672" s="28"/>
      <c r="F672" s="26" t="s">
        <v>127</v>
      </c>
      <c r="G672" s="28"/>
      <c r="H672" s="26" t="s">
        <v>6618</v>
      </c>
      <c r="I672" s="26" t="s">
        <v>6619</v>
      </c>
      <c r="J672" s="26" t="s">
        <v>6830</v>
      </c>
      <c r="K672" s="26">
        <v>4.295872888E9</v>
      </c>
      <c r="L672" s="28" t="s">
        <v>6857</v>
      </c>
      <c r="M672" s="26" t="s">
        <v>6858</v>
      </c>
      <c r="N672" s="26" t="s">
        <v>6859</v>
      </c>
      <c r="O672" s="28" t="s">
        <v>6457</v>
      </c>
      <c r="P672" s="26" t="s">
        <v>599</v>
      </c>
      <c r="Q672" s="28"/>
      <c r="R672" s="28" t="s">
        <v>6860</v>
      </c>
      <c r="S672" s="28" t="s">
        <v>156</v>
      </c>
      <c r="T672" s="26" t="s">
        <v>6861</v>
      </c>
      <c r="U672" s="28"/>
      <c r="V672" s="26" t="s">
        <v>158</v>
      </c>
      <c r="W672" s="26">
        <v>2014.0</v>
      </c>
      <c r="X672" s="26" t="s">
        <v>141</v>
      </c>
      <c r="Y672" s="26">
        <v>2022.0</v>
      </c>
      <c r="Z672" s="28">
        <v>1.0</v>
      </c>
      <c r="AA672" s="26" t="s">
        <v>127</v>
      </c>
      <c r="AB672" s="30">
        <v>5000.0</v>
      </c>
      <c r="AC672" s="31">
        <v>5000.0</v>
      </c>
      <c r="AD672" s="31" t="s">
        <v>127</v>
      </c>
      <c r="AE672" s="31" t="s">
        <v>127</v>
      </c>
      <c r="AF672" s="31">
        <v>4500.0</v>
      </c>
      <c r="AG672" s="31">
        <v>4500.0</v>
      </c>
      <c r="AH672" s="31" t="s">
        <v>127</v>
      </c>
      <c r="AI672" s="31" t="s">
        <v>127</v>
      </c>
      <c r="AJ672" s="31" t="s">
        <v>127</v>
      </c>
      <c r="AK672" s="31">
        <v>1500.0</v>
      </c>
      <c r="AL672" s="31">
        <v>4000.0</v>
      </c>
      <c r="AM672" s="26" t="s">
        <v>127</v>
      </c>
      <c r="AN672" s="26" t="s">
        <v>127</v>
      </c>
      <c r="AO672" s="32" t="s">
        <v>127</v>
      </c>
      <c r="AP672" s="31" t="s">
        <v>141</v>
      </c>
      <c r="AQ672" s="26" t="s">
        <v>127</v>
      </c>
      <c r="AR672" s="26" t="s">
        <v>127</v>
      </c>
      <c r="AS672" s="26" t="s">
        <v>127</v>
      </c>
      <c r="AT672" s="26" t="s">
        <v>161</v>
      </c>
      <c r="AU672" s="26" t="s">
        <v>263</v>
      </c>
      <c r="AV672" s="26" t="s">
        <v>6862</v>
      </c>
      <c r="AW672" s="28" t="s">
        <v>6558</v>
      </c>
      <c r="AX672" s="28"/>
      <c r="AY672" s="28"/>
    </row>
    <row r="673" ht="15.75" customHeight="1">
      <c r="A673" s="26" t="s">
        <v>6863</v>
      </c>
      <c r="B673" s="26" t="s">
        <v>6864</v>
      </c>
      <c r="C673" s="28"/>
      <c r="D673" s="28"/>
      <c r="E673" s="28"/>
      <c r="F673" s="26" t="s">
        <v>127</v>
      </c>
      <c r="G673" s="28"/>
      <c r="H673" s="26" t="s">
        <v>6618</v>
      </c>
      <c r="I673" s="26" t="s">
        <v>6619</v>
      </c>
      <c r="J673" s="26" t="s">
        <v>6830</v>
      </c>
      <c r="K673" s="26">
        <v>4.295872888E9</v>
      </c>
      <c r="L673" s="28" t="s">
        <v>6857</v>
      </c>
      <c r="M673" s="26" t="s">
        <v>6858</v>
      </c>
      <c r="N673" s="26" t="s">
        <v>6859</v>
      </c>
      <c r="O673" s="28" t="s">
        <v>6457</v>
      </c>
      <c r="P673" s="26" t="s">
        <v>599</v>
      </c>
      <c r="Q673" s="28"/>
      <c r="R673" s="28" t="s">
        <v>6860</v>
      </c>
      <c r="S673" s="28" t="s">
        <v>156</v>
      </c>
      <c r="T673" s="26" t="s">
        <v>6861</v>
      </c>
      <c r="U673" s="28"/>
      <c r="V673" s="26" t="s">
        <v>158</v>
      </c>
      <c r="W673" s="26" t="s">
        <v>141</v>
      </c>
      <c r="X673" s="26" t="s">
        <v>141</v>
      </c>
      <c r="Y673" s="26">
        <v>1994.0</v>
      </c>
      <c r="Z673" s="28">
        <v>29.0</v>
      </c>
      <c r="AA673" s="26" t="s">
        <v>127</v>
      </c>
      <c r="AB673" s="30">
        <v>5000.0</v>
      </c>
      <c r="AC673" s="31" t="s">
        <v>127</v>
      </c>
      <c r="AD673" s="30">
        <v>5000.0</v>
      </c>
      <c r="AE673" s="31" t="s">
        <v>127</v>
      </c>
      <c r="AF673" s="31">
        <v>5200.0</v>
      </c>
      <c r="AG673" s="31">
        <v>3600.0</v>
      </c>
      <c r="AH673" s="31">
        <v>1600.0</v>
      </c>
      <c r="AI673" s="31" t="s">
        <v>127</v>
      </c>
      <c r="AJ673" s="31">
        <v>5600.0</v>
      </c>
      <c r="AK673" s="30">
        <v>1000.0</v>
      </c>
      <c r="AL673" s="31">
        <v>4000.0</v>
      </c>
      <c r="AM673" s="26" t="s">
        <v>159</v>
      </c>
      <c r="AN673" s="28" t="s">
        <v>6844</v>
      </c>
      <c r="AO673" s="26" t="s">
        <v>416</v>
      </c>
      <c r="AP673" s="31">
        <f>13000/14</f>
        <v>928.5714286</v>
      </c>
      <c r="AQ673" s="26" t="s">
        <v>127</v>
      </c>
      <c r="AR673" s="26" t="s">
        <v>127</v>
      </c>
      <c r="AS673" s="26" t="s">
        <v>127</v>
      </c>
      <c r="AT673" s="26" t="s">
        <v>509</v>
      </c>
      <c r="AU673" s="26" t="s">
        <v>555</v>
      </c>
      <c r="AV673" s="26" t="s">
        <v>6865</v>
      </c>
      <c r="AW673" s="28" t="s">
        <v>6866</v>
      </c>
      <c r="AX673" s="28"/>
      <c r="AY673" s="28"/>
    </row>
    <row r="674" ht="15.75" customHeight="1">
      <c r="A674" s="26" t="s">
        <v>6867</v>
      </c>
      <c r="B674" s="26" t="s">
        <v>6868</v>
      </c>
      <c r="C674" s="28"/>
      <c r="D674" s="28"/>
      <c r="E674" s="28"/>
      <c r="F674" s="26" t="s">
        <v>127</v>
      </c>
      <c r="G674" s="28"/>
      <c r="H674" s="26" t="s">
        <v>6869</v>
      </c>
      <c r="I674" s="26" t="s">
        <v>6870</v>
      </c>
      <c r="J674" s="26" t="s">
        <v>6871</v>
      </c>
      <c r="K674" s="26">
        <v>5.051397834E9</v>
      </c>
      <c r="L674" s="28" t="s">
        <v>6872</v>
      </c>
      <c r="M674" s="26" t="s">
        <v>6873</v>
      </c>
      <c r="N674" s="26" t="s">
        <v>6859</v>
      </c>
      <c r="O674" s="28" t="s">
        <v>6457</v>
      </c>
      <c r="P674" s="26" t="s">
        <v>599</v>
      </c>
      <c r="Q674" s="28"/>
      <c r="R674" s="28" t="s">
        <v>6874</v>
      </c>
      <c r="S674" s="28" t="s">
        <v>156</v>
      </c>
      <c r="T674" s="28" t="s">
        <v>6875</v>
      </c>
      <c r="U674" s="28"/>
      <c r="V674" s="26" t="s">
        <v>158</v>
      </c>
      <c r="W674" s="26" t="s">
        <v>141</v>
      </c>
      <c r="X674" s="26" t="s">
        <v>141</v>
      </c>
      <c r="Y674" s="28">
        <v>1991.0</v>
      </c>
      <c r="Z674" s="28">
        <v>32.0</v>
      </c>
      <c r="AA674" s="26" t="s">
        <v>127</v>
      </c>
      <c r="AB674" s="30">
        <v>641.0</v>
      </c>
      <c r="AC674" s="31" t="s">
        <v>127</v>
      </c>
      <c r="AD674" s="31">
        <v>641.0</v>
      </c>
      <c r="AE674" s="31" t="s">
        <v>127</v>
      </c>
      <c r="AF674" s="31">
        <v>270.0</v>
      </c>
      <c r="AG674" s="31" t="s">
        <v>127</v>
      </c>
      <c r="AH674" s="31">
        <v>270.0</v>
      </c>
      <c r="AI674" s="31" t="s">
        <v>127</v>
      </c>
      <c r="AJ674" s="31" t="s">
        <v>127</v>
      </c>
      <c r="AK674" s="31" t="s">
        <v>127</v>
      </c>
      <c r="AL674" s="31" t="s">
        <v>127</v>
      </c>
      <c r="AM674" s="26" t="s">
        <v>159</v>
      </c>
      <c r="AN674" s="28" t="s">
        <v>6876</v>
      </c>
      <c r="AO674" s="26" t="s">
        <v>6877</v>
      </c>
      <c r="AP674" s="31">
        <v>750.0</v>
      </c>
      <c r="AQ674" s="26" t="s">
        <v>127</v>
      </c>
      <c r="AR674" s="26" t="s">
        <v>127</v>
      </c>
      <c r="AS674" s="26" t="s">
        <v>127</v>
      </c>
      <c r="AT674" s="28" t="s">
        <v>142</v>
      </c>
      <c r="AU674" s="32" t="s">
        <v>31</v>
      </c>
      <c r="AV674" s="28" t="s">
        <v>143</v>
      </c>
      <c r="AW674" s="28"/>
      <c r="AX674" s="28"/>
      <c r="AY674" s="28"/>
    </row>
    <row r="675" ht="15.75" customHeight="1">
      <c r="A675" s="26" t="s">
        <v>6878</v>
      </c>
      <c r="B675" s="26" t="s">
        <v>6879</v>
      </c>
      <c r="C675" s="28"/>
      <c r="D675" s="28"/>
      <c r="E675" s="28"/>
      <c r="F675" s="26" t="s">
        <v>127</v>
      </c>
      <c r="G675" s="28"/>
      <c r="H675" s="26" t="s">
        <v>6587</v>
      </c>
      <c r="I675" s="26" t="s">
        <v>6588</v>
      </c>
      <c r="J675" s="26" t="s">
        <v>6589</v>
      </c>
      <c r="K675" s="26">
        <v>4.295874276E9</v>
      </c>
      <c r="L675" s="28" t="s">
        <v>6880</v>
      </c>
      <c r="M675" s="26" t="s">
        <v>6881</v>
      </c>
      <c r="N675" s="26" t="s">
        <v>6859</v>
      </c>
      <c r="O675" s="28" t="s">
        <v>6457</v>
      </c>
      <c r="P675" s="26" t="s">
        <v>599</v>
      </c>
      <c r="Q675" s="28"/>
      <c r="R675" s="28" t="s">
        <v>6882</v>
      </c>
      <c r="S675" s="28" t="s">
        <v>156</v>
      </c>
      <c r="T675" s="28" t="s">
        <v>6883</v>
      </c>
      <c r="U675" s="28"/>
      <c r="V675" s="26" t="s">
        <v>158</v>
      </c>
      <c r="W675" s="26" t="s">
        <v>141</v>
      </c>
      <c r="X675" s="26" t="s">
        <v>141</v>
      </c>
      <c r="Y675" s="28">
        <v>1972.0</v>
      </c>
      <c r="Z675" s="28">
        <v>51.0</v>
      </c>
      <c r="AA675" s="26" t="s">
        <v>127</v>
      </c>
      <c r="AB675" s="30">
        <v>1000.0</v>
      </c>
      <c r="AC675" s="30">
        <v>1000.0</v>
      </c>
      <c r="AD675" s="31" t="s">
        <v>127</v>
      </c>
      <c r="AE675" s="31" t="s">
        <v>127</v>
      </c>
      <c r="AF675" s="31">
        <v>1000.0</v>
      </c>
      <c r="AG675" s="31">
        <v>700.0</v>
      </c>
      <c r="AH675" s="31">
        <v>300.0</v>
      </c>
      <c r="AI675" s="31" t="s">
        <v>127</v>
      </c>
      <c r="AJ675" s="31">
        <v>600.0</v>
      </c>
      <c r="AK675" s="31">
        <v>200.0</v>
      </c>
      <c r="AL675" s="31" t="s">
        <v>127</v>
      </c>
      <c r="AM675" s="26" t="s">
        <v>159</v>
      </c>
      <c r="AN675" s="28" t="s">
        <v>6884</v>
      </c>
      <c r="AO675" s="26" t="s">
        <v>845</v>
      </c>
      <c r="AP675" s="31" t="s">
        <v>141</v>
      </c>
      <c r="AQ675" s="26" t="s">
        <v>127</v>
      </c>
      <c r="AR675" s="26" t="s">
        <v>127</v>
      </c>
      <c r="AS675" s="26" t="s">
        <v>127</v>
      </c>
      <c r="AT675" s="26" t="s">
        <v>509</v>
      </c>
      <c r="AU675" s="32" t="s">
        <v>510</v>
      </c>
      <c r="AV675" s="26" t="s">
        <v>6885</v>
      </c>
      <c r="AW675" s="26" t="s">
        <v>6886</v>
      </c>
      <c r="AX675" s="28"/>
      <c r="AY675" s="28"/>
    </row>
    <row r="676" ht="15.75" customHeight="1">
      <c r="A676" s="26" t="s">
        <v>6887</v>
      </c>
      <c r="B676" s="26" t="s">
        <v>6888</v>
      </c>
      <c r="C676" s="26"/>
      <c r="D676" s="26"/>
      <c r="E676" s="26"/>
      <c r="F676" s="26" t="s">
        <v>127</v>
      </c>
      <c r="G676" s="28"/>
      <c r="H676" s="26" t="s">
        <v>6618</v>
      </c>
      <c r="I676" s="26" t="s">
        <v>6619</v>
      </c>
      <c r="J676" s="26" t="s">
        <v>6889</v>
      </c>
      <c r="K676" s="26">
        <v>5.034841856E9</v>
      </c>
      <c r="L676" s="26" t="s">
        <v>6890</v>
      </c>
      <c r="M676" s="26" t="s">
        <v>6891</v>
      </c>
      <c r="N676" s="26" t="s">
        <v>6859</v>
      </c>
      <c r="O676" s="26" t="s">
        <v>6457</v>
      </c>
      <c r="P676" s="26" t="s">
        <v>599</v>
      </c>
      <c r="Q676" s="26"/>
      <c r="R676" s="26" t="s">
        <v>6892</v>
      </c>
      <c r="S676" s="26" t="s">
        <v>156</v>
      </c>
      <c r="T676" s="26" t="s">
        <v>6893</v>
      </c>
      <c r="U676" s="29"/>
      <c r="V676" s="26" t="s">
        <v>158</v>
      </c>
      <c r="W676" s="26" t="s">
        <v>141</v>
      </c>
      <c r="X676" s="26" t="s">
        <v>141</v>
      </c>
      <c r="Y676" s="26">
        <v>1993.0</v>
      </c>
      <c r="Z676" s="28">
        <v>30.0</v>
      </c>
      <c r="AA676" s="26" t="s">
        <v>127</v>
      </c>
      <c r="AB676" s="30" t="s">
        <v>127</v>
      </c>
      <c r="AC676" s="31" t="s">
        <v>127</v>
      </c>
      <c r="AD676" s="31" t="s">
        <v>127</v>
      </c>
      <c r="AE676" s="31" t="s">
        <v>127</v>
      </c>
      <c r="AF676" s="31">
        <v>1000.0</v>
      </c>
      <c r="AG676" s="30" t="s">
        <v>127</v>
      </c>
      <c r="AH676" s="31">
        <v>1000.0</v>
      </c>
      <c r="AI676" s="31" t="s">
        <v>127</v>
      </c>
      <c r="AJ676" s="31" t="s">
        <v>141</v>
      </c>
      <c r="AK676" s="31" t="s">
        <v>127</v>
      </c>
      <c r="AL676" s="31" t="s">
        <v>141</v>
      </c>
      <c r="AM676" s="26" t="s">
        <v>3315</v>
      </c>
      <c r="AN676" s="26" t="s">
        <v>6894</v>
      </c>
      <c r="AO676" s="26" t="s">
        <v>141</v>
      </c>
      <c r="AP676" s="31">
        <v>297.0</v>
      </c>
      <c r="AQ676" s="26" t="s">
        <v>141</v>
      </c>
      <c r="AR676" s="26" t="s">
        <v>141</v>
      </c>
      <c r="AS676" s="26" t="s">
        <v>127</v>
      </c>
      <c r="AT676" s="26" t="s">
        <v>167</v>
      </c>
      <c r="AU676" s="26" t="s">
        <v>29</v>
      </c>
      <c r="AV676" s="26" t="s">
        <v>6895</v>
      </c>
      <c r="AW676" s="28"/>
      <c r="AX676" s="28"/>
      <c r="AY676" s="28"/>
    </row>
    <row r="677" ht="15.75" customHeight="1">
      <c r="A677" s="26" t="s">
        <v>6896</v>
      </c>
      <c r="B677" s="26" t="s">
        <v>6897</v>
      </c>
      <c r="C677" s="28"/>
      <c r="D677" s="28"/>
      <c r="E677" s="28"/>
      <c r="F677" s="26" t="s">
        <v>127</v>
      </c>
      <c r="G677" s="28"/>
      <c r="H677" s="26" t="s">
        <v>6898</v>
      </c>
      <c r="I677" s="26" t="s">
        <v>6899</v>
      </c>
      <c r="J677" s="32" t="s">
        <v>6900</v>
      </c>
      <c r="K677" s="26">
        <v>4.295872653E9</v>
      </c>
      <c r="L677" s="26" t="s">
        <v>6901</v>
      </c>
      <c r="M677" s="32" t="s">
        <v>6902</v>
      </c>
      <c r="N677" s="26" t="s">
        <v>6859</v>
      </c>
      <c r="O677" s="26" t="s">
        <v>6457</v>
      </c>
      <c r="P677" s="26" t="s">
        <v>599</v>
      </c>
      <c r="Q677" s="28"/>
      <c r="R677" s="26" t="s">
        <v>6903</v>
      </c>
      <c r="S677" s="26" t="s">
        <v>156</v>
      </c>
      <c r="T677" s="28"/>
      <c r="U677" s="28"/>
      <c r="V677" s="26" t="s">
        <v>158</v>
      </c>
      <c r="W677" s="26" t="s">
        <v>141</v>
      </c>
      <c r="X677" s="26" t="s">
        <v>141</v>
      </c>
      <c r="Y677" s="26">
        <v>1989.0</v>
      </c>
      <c r="Z677" s="28">
        <v>34.0</v>
      </c>
      <c r="AA677" s="26" t="s">
        <v>127</v>
      </c>
      <c r="AB677" s="30">
        <v>500.0</v>
      </c>
      <c r="AC677" s="31" t="s">
        <v>127</v>
      </c>
      <c r="AD677" s="31">
        <v>500.0</v>
      </c>
      <c r="AE677" s="31" t="s">
        <v>127</v>
      </c>
      <c r="AF677" s="31">
        <v>562.0</v>
      </c>
      <c r="AG677" s="31">
        <v>300.0</v>
      </c>
      <c r="AH677" s="31">
        <v>262.0</v>
      </c>
      <c r="AI677" s="31" t="s">
        <v>127</v>
      </c>
      <c r="AJ677" s="31">
        <v>364.0</v>
      </c>
      <c r="AK677" s="31" t="s">
        <v>127</v>
      </c>
      <c r="AL677" s="31" t="s">
        <v>127</v>
      </c>
      <c r="AM677" s="26" t="s">
        <v>278</v>
      </c>
      <c r="AN677" s="26" t="s">
        <v>6904</v>
      </c>
      <c r="AO677" s="26" t="s">
        <v>771</v>
      </c>
      <c r="AP677" s="31" t="s">
        <v>141</v>
      </c>
      <c r="AQ677" s="26">
        <v>2022.0</v>
      </c>
      <c r="AR677" s="26" t="s">
        <v>127</v>
      </c>
      <c r="AS677" s="26" t="s">
        <v>127</v>
      </c>
      <c r="AT677" s="26" t="s">
        <v>509</v>
      </c>
      <c r="AU677" s="26" t="s">
        <v>555</v>
      </c>
      <c r="AV677" s="26" t="s">
        <v>6905</v>
      </c>
      <c r="AW677" s="26" t="s">
        <v>6906</v>
      </c>
      <c r="AX677" s="28"/>
      <c r="AY677" s="28"/>
    </row>
    <row r="678" ht="15.75" customHeight="1">
      <c r="A678" s="26" t="s">
        <v>6907</v>
      </c>
      <c r="B678" s="26" t="s">
        <v>6908</v>
      </c>
      <c r="C678" s="28"/>
      <c r="D678" s="26" t="s">
        <v>6909</v>
      </c>
      <c r="E678" s="28"/>
      <c r="F678" s="26" t="s">
        <v>127</v>
      </c>
      <c r="G678" s="28"/>
      <c r="H678" s="26" t="s">
        <v>6546</v>
      </c>
      <c r="I678" s="26" t="s">
        <v>6547</v>
      </c>
      <c r="J678" s="26" t="s">
        <v>6548</v>
      </c>
      <c r="K678" s="26">
        <v>4.295874065E9</v>
      </c>
      <c r="L678" s="28" t="s">
        <v>6910</v>
      </c>
      <c r="M678" s="26" t="s">
        <v>6911</v>
      </c>
      <c r="N678" s="26" t="s">
        <v>6912</v>
      </c>
      <c r="O678" s="28" t="s">
        <v>6457</v>
      </c>
      <c r="P678" s="26" t="s">
        <v>599</v>
      </c>
      <c r="Q678" s="28"/>
      <c r="R678" s="28" t="s">
        <v>6913</v>
      </c>
      <c r="S678" s="28" t="s">
        <v>156</v>
      </c>
      <c r="T678" s="26" t="s">
        <v>6914</v>
      </c>
      <c r="U678" s="28"/>
      <c r="V678" s="26" t="s">
        <v>189</v>
      </c>
      <c r="W678" s="34">
        <v>44409.0</v>
      </c>
      <c r="X678" s="26">
        <v>2023.0</v>
      </c>
      <c r="Y678" s="26">
        <v>2030.0</v>
      </c>
      <c r="Z678" s="28">
        <v>-7.0</v>
      </c>
      <c r="AA678" s="26" t="s">
        <v>127</v>
      </c>
      <c r="AB678" s="30">
        <v>6500.0</v>
      </c>
      <c r="AC678" s="31">
        <v>6500.0</v>
      </c>
      <c r="AD678" s="31" t="s">
        <v>127</v>
      </c>
      <c r="AE678" s="31" t="s">
        <v>127</v>
      </c>
      <c r="AF678" s="31">
        <v>6950.0</v>
      </c>
      <c r="AG678" s="31">
        <v>4250.0</v>
      </c>
      <c r="AH678" s="31">
        <v>2700.0</v>
      </c>
      <c r="AI678" s="31" t="s">
        <v>127</v>
      </c>
      <c r="AJ678" s="31">
        <f t="shared" ref="AJ678:AJ679" si="4">11500/2</f>
        <v>5750</v>
      </c>
      <c r="AK678" s="31">
        <v>2000.0</v>
      </c>
      <c r="AL678" s="31" t="s">
        <v>127</v>
      </c>
      <c r="AM678" s="26" t="s">
        <v>127</v>
      </c>
      <c r="AN678" s="26" t="s">
        <v>6915</v>
      </c>
      <c r="AO678" s="32" t="s">
        <v>127</v>
      </c>
      <c r="AP678" s="31">
        <f t="shared" ref="AP678:AP679" si="5">6500/2</f>
        <v>3250</v>
      </c>
      <c r="AQ678" s="26" t="s">
        <v>127</v>
      </c>
      <c r="AR678" s="26" t="s">
        <v>127</v>
      </c>
      <c r="AS678" s="26" t="s">
        <v>127</v>
      </c>
      <c r="AT678" s="26" t="s">
        <v>509</v>
      </c>
      <c r="AU678" s="26" t="s">
        <v>2868</v>
      </c>
      <c r="AV678" s="26" t="s">
        <v>6916</v>
      </c>
      <c r="AW678" s="28"/>
      <c r="AX678" s="28"/>
      <c r="AY678" s="28"/>
    </row>
    <row r="679" ht="15.75" customHeight="1">
      <c r="A679" s="26" t="s">
        <v>6917</v>
      </c>
      <c r="B679" s="26" t="s">
        <v>6918</v>
      </c>
      <c r="C679" s="28"/>
      <c r="D679" s="26" t="s">
        <v>6909</v>
      </c>
      <c r="E679" s="28"/>
      <c r="F679" s="26" t="s">
        <v>127</v>
      </c>
      <c r="G679" s="28"/>
      <c r="H679" s="26" t="s">
        <v>6546</v>
      </c>
      <c r="I679" s="26" t="s">
        <v>6547</v>
      </c>
      <c r="J679" s="26" t="s">
        <v>6548</v>
      </c>
      <c r="K679" s="26">
        <v>4.295874065E9</v>
      </c>
      <c r="L679" s="28" t="s">
        <v>6910</v>
      </c>
      <c r="M679" s="26" t="s">
        <v>6911</v>
      </c>
      <c r="N679" s="26" t="s">
        <v>6912</v>
      </c>
      <c r="O679" s="28" t="s">
        <v>6457</v>
      </c>
      <c r="P679" s="26" t="s">
        <v>599</v>
      </c>
      <c r="Q679" s="28"/>
      <c r="R679" s="28" t="s">
        <v>6913</v>
      </c>
      <c r="S679" s="28" t="s">
        <v>156</v>
      </c>
      <c r="T679" s="26" t="s">
        <v>6914</v>
      </c>
      <c r="U679" s="28"/>
      <c r="V679" s="26" t="s">
        <v>189</v>
      </c>
      <c r="W679" s="34">
        <v>44409.0</v>
      </c>
      <c r="X679" s="26">
        <v>2023.0</v>
      </c>
      <c r="Y679" s="26">
        <v>2030.0</v>
      </c>
      <c r="Z679" s="28">
        <v>-7.0</v>
      </c>
      <c r="AA679" s="26" t="s">
        <v>127</v>
      </c>
      <c r="AB679" s="31">
        <v>12700.0</v>
      </c>
      <c r="AC679" s="31">
        <f>13200-6500</f>
        <v>6700</v>
      </c>
      <c r="AD679" s="31">
        <v>6000.0</v>
      </c>
      <c r="AE679" s="31" t="s">
        <v>127</v>
      </c>
      <c r="AF679" s="31">
        <v>12450.0</v>
      </c>
      <c r="AG679" s="31">
        <f>14000-4250</f>
        <v>9750</v>
      </c>
      <c r="AH679" s="31">
        <f>5400-2700</f>
        <v>2700</v>
      </c>
      <c r="AI679" s="31" t="s">
        <v>141</v>
      </c>
      <c r="AJ679" s="31">
        <f t="shared" si="4"/>
        <v>5750</v>
      </c>
      <c r="AK679" s="31">
        <f>5170-2000</f>
        <v>3170</v>
      </c>
      <c r="AL679" s="31" t="s">
        <v>141</v>
      </c>
      <c r="AM679" s="26" t="s">
        <v>127</v>
      </c>
      <c r="AN679" s="26" t="s">
        <v>6915</v>
      </c>
      <c r="AO679" s="32" t="s">
        <v>127</v>
      </c>
      <c r="AP679" s="31">
        <f t="shared" si="5"/>
        <v>3250</v>
      </c>
      <c r="AQ679" s="26" t="s">
        <v>127</v>
      </c>
      <c r="AR679" s="26" t="s">
        <v>127</v>
      </c>
      <c r="AS679" s="26" t="s">
        <v>127</v>
      </c>
      <c r="AT679" s="26" t="s">
        <v>509</v>
      </c>
      <c r="AU679" s="26" t="s">
        <v>2868</v>
      </c>
      <c r="AV679" s="26" t="s">
        <v>6919</v>
      </c>
      <c r="AW679" s="28"/>
      <c r="AX679" s="28"/>
      <c r="AY679" s="28"/>
    </row>
    <row r="680" ht="15.75" customHeight="1">
      <c r="A680" s="26" t="s">
        <v>6920</v>
      </c>
      <c r="B680" s="26" t="s">
        <v>6921</v>
      </c>
      <c r="C680" s="28"/>
      <c r="D680" s="26" t="s">
        <v>6909</v>
      </c>
      <c r="E680" s="28"/>
      <c r="F680" s="26" t="s">
        <v>127</v>
      </c>
      <c r="G680" s="28"/>
      <c r="H680" s="26" t="s">
        <v>6546</v>
      </c>
      <c r="I680" s="26" t="s">
        <v>6547</v>
      </c>
      <c r="J680" s="26" t="s">
        <v>6548</v>
      </c>
      <c r="K680" s="26">
        <v>4.295874065E9</v>
      </c>
      <c r="L680" s="28" t="s">
        <v>6910</v>
      </c>
      <c r="M680" s="26" t="s">
        <v>6911</v>
      </c>
      <c r="N680" s="26" t="s">
        <v>6912</v>
      </c>
      <c r="O680" s="28" t="s">
        <v>6457</v>
      </c>
      <c r="P680" s="26" t="s">
        <v>599</v>
      </c>
      <c r="Q680" s="28"/>
      <c r="R680" s="28" t="s">
        <v>6913</v>
      </c>
      <c r="S680" s="28" t="s">
        <v>156</v>
      </c>
      <c r="T680" s="26" t="s">
        <v>6914</v>
      </c>
      <c r="U680" s="28"/>
      <c r="V680" s="26" t="s">
        <v>158</v>
      </c>
      <c r="W680" s="26" t="s">
        <v>141</v>
      </c>
      <c r="X680" s="26" t="s">
        <v>141</v>
      </c>
      <c r="Y680" s="26">
        <v>2013.0</v>
      </c>
      <c r="Z680" s="28">
        <v>10.0</v>
      </c>
      <c r="AA680" s="26" t="s">
        <v>127</v>
      </c>
      <c r="AB680" s="30">
        <v>6000.0</v>
      </c>
      <c r="AC680" s="30">
        <f>6000-AD680</f>
        <v>3500</v>
      </c>
      <c r="AD680" s="31">
        <v>2500.0</v>
      </c>
      <c r="AE680" s="31" t="s">
        <v>127</v>
      </c>
      <c r="AF680" s="31">
        <v>6050.0</v>
      </c>
      <c r="AG680" s="31">
        <v>4250.0</v>
      </c>
      <c r="AH680" s="31">
        <v>1800.0</v>
      </c>
      <c r="AI680" s="31">
        <v>80.0</v>
      </c>
      <c r="AJ680" s="30">
        <v>5000.0</v>
      </c>
      <c r="AK680" s="31" t="s">
        <v>127</v>
      </c>
      <c r="AL680" s="31">
        <v>5000.0</v>
      </c>
      <c r="AM680" s="26" t="s">
        <v>159</v>
      </c>
      <c r="AN680" s="28" t="s">
        <v>6922</v>
      </c>
      <c r="AO680" s="26" t="s">
        <v>4104</v>
      </c>
      <c r="AP680" s="31" t="s">
        <v>141</v>
      </c>
      <c r="AQ680" s="26" t="s">
        <v>141</v>
      </c>
      <c r="AR680" s="26" t="s">
        <v>141</v>
      </c>
      <c r="AS680" s="26" t="s">
        <v>127</v>
      </c>
      <c r="AT680" s="26" t="s">
        <v>509</v>
      </c>
      <c r="AU680" s="26" t="s">
        <v>2868</v>
      </c>
      <c r="AV680" s="26" t="s">
        <v>6923</v>
      </c>
      <c r="AW680" s="28" t="s">
        <v>6924</v>
      </c>
      <c r="AX680" s="28" t="s">
        <v>6925</v>
      </c>
      <c r="AY680" s="28"/>
    </row>
    <row r="681" ht="15.75" customHeight="1">
      <c r="A681" s="26" t="s">
        <v>6926</v>
      </c>
      <c r="B681" s="26" t="s">
        <v>6927</v>
      </c>
      <c r="C681" s="27"/>
      <c r="D681" s="26" t="s">
        <v>6928</v>
      </c>
      <c r="E681" s="28"/>
      <c r="F681" s="26" t="s">
        <v>127</v>
      </c>
      <c r="G681" s="26"/>
      <c r="H681" s="26" t="s">
        <v>6929</v>
      </c>
      <c r="I681" s="26" t="s">
        <v>6930</v>
      </c>
      <c r="J681" s="26" t="s">
        <v>6931</v>
      </c>
      <c r="K681" s="26">
        <v>4.298502619E9</v>
      </c>
      <c r="L681" s="26" t="s">
        <v>6932</v>
      </c>
      <c r="M681" s="26" t="s">
        <v>6933</v>
      </c>
      <c r="N681" s="26" t="s">
        <v>6912</v>
      </c>
      <c r="O681" s="26" t="s">
        <v>6457</v>
      </c>
      <c r="P681" s="26" t="s">
        <v>599</v>
      </c>
      <c r="Q681" s="28"/>
      <c r="R681" s="26" t="s">
        <v>6934</v>
      </c>
      <c r="S681" s="26" t="s">
        <v>156</v>
      </c>
      <c r="T681" s="28"/>
      <c r="U681" s="28"/>
      <c r="V681" s="26" t="s">
        <v>139</v>
      </c>
      <c r="W681" s="26">
        <v>2018.0</v>
      </c>
      <c r="X681" s="26" t="s">
        <v>141</v>
      </c>
      <c r="Y681" s="26" t="s">
        <v>141</v>
      </c>
      <c r="Z681" s="28" t="s">
        <v>141</v>
      </c>
      <c r="AA681" s="26" t="s">
        <v>127</v>
      </c>
      <c r="AB681" s="30">
        <v>1925.0</v>
      </c>
      <c r="AC681" s="31">
        <v>1232.0</v>
      </c>
      <c r="AD681" s="31">
        <v>693.0</v>
      </c>
      <c r="AE681" s="31" t="s">
        <v>127</v>
      </c>
      <c r="AF681" s="31">
        <v>1568.0</v>
      </c>
      <c r="AG681" s="31">
        <v>567.0</v>
      </c>
      <c r="AH681" s="31">
        <v>1001.0</v>
      </c>
      <c r="AI681" s="31" t="s">
        <v>127</v>
      </c>
      <c r="AJ681" s="31">
        <v>2700.0</v>
      </c>
      <c r="AK681" s="31">
        <v>420.0</v>
      </c>
      <c r="AL681" s="31">
        <v>1470.0</v>
      </c>
      <c r="AM681" s="26" t="s">
        <v>141</v>
      </c>
      <c r="AN681" s="26" t="s">
        <v>141</v>
      </c>
      <c r="AO681" s="26" t="s">
        <v>141</v>
      </c>
      <c r="AP681" s="31" t="s">
        <v>141</v>
      </c>
      <c r="AQ681" s="26" t="s">
        <v>127</v>
      </c>
      <c r="AR681" s="26" t="s">
        <v>127</v>
      </c>
      <c r="AS681" s="26" t="s">
        <v>127</v>
      </c>
      <c r="AT681" s="26" t="s">
        <v>509</v>
      </c>
      <c r="AU681" s="26" t="s">
        <v>2868</v>
      </c>
      <c r="AV681" s="26" t="s">
        <v>6935</v>
      </c>
      <c r="AW681" s="28"/>
      <c r="AX681" s="28"/>
      <c r="AY681" s="28"/>
    </row>
    <row r="682" ht="15.75" customHeight="1">
      <c r="A682" s="26" t="s">
        <v>6936</v>
      </c>
      <c r="B682" s="26" t="s">
        <v>6937</v>
      </c>
      <c r="C682" s="27"/>
      <c r="D682" s="26" t="s">
        <v>6928</v>
      </c>
      <c r="E682" s="28"/>
      <c r="F682" s="26" t="s">
        <v>127</v>
      </c>
      <c r="G682" s="26"/>
      <c r="H682" s="26" t="s">
        <v>6929</v>
      </c>
      <c r="I682" s="26" t="s">
        <v>6930</v>
      </c>
      <c r="J682" s="26" t="s">
        <v>6931</v>
      </c>
      <c r="K682" s="26">
        <v>4.298502619E9</v>
      </c>
      <c r="L682" s="26" t="s">
        <v>6932</v>
      </c>
      <c r="M682" s="26" t="s">
        <v>6933</v>
      </c>
      <c r="N682" s="26" t="s">
        <v>6912</v>
      </c>
      <c r="O682" s="26" t="s">
        <v>6457</v>
      </c>
      <c r="P682" s="26" t="s">
        <v>599</v>
      </c>
      <c r="Q682" s="28"/>
      <c r="R682" s="26" t="s">
        <v>6934</v>
      </c>
      <c r="S682" s="26" t="s">
        <v>156</v>
      </c>
      <c r="T682" s="28"/>
      <c r="U682" s="28"/>
      <c r="V682" s="26" t="s">
        <v>189</v>
      </c>
      <c r="W682" s="26">
        <v>2018.0</v>
      </c>
      <c r="X682" s="26" t="s">
        <v>141</v>
      </c>
      <c r="Y682" s="26">
        <v>2030.0</v>
      </c>
      <c r="Z682" s="28">
        <v>-7.0</v>
      </c>
      <c r="AA682" s="26" t="s">
        <v>127</v>
      </c>
      <c r="AB682" s="30">
        <v>2464.0</v>
      </c>
      <c r="AC682" s="31">
        <v>1232.0</v>
      </c>
      <c r="AD682" s="31">
        <v>1232.0</v>
      </c>
      <c r="AE682" s="31" t="s">
        <v>127</v>
      </c>
      <c r="AF682" s="31">
        <v>1538.0</v>
      </c>
      <c r="AG682" s="31">
        <v>992.0</v>
      </c>
      <c r="AH682" s="31">
        <v>546.0</v>
      </c>
      <c r="AI682" s="31" t="s">
        <v>127</v>
      </c>
      <c r="AJ682" s="31">
        <v>2700.0</v>
      </c>
      <c r="AK682" s="31">
        <v>70.0</v>
      </c>
      <c r="AL682" s="31">
        <v>1470.0</v>
      </c>
      <c r="AM682" s="26" t="s">
        <v>127</v>
      </c>
      <c r="AN682" s="26" t="s">
        <v>127</v>
      </c>
      <c r="AO682" s="32" t="s">
        <v>127</v>
      </c>
      <c r="AP682" s="31" t="s">
        <v>141</v>
      </c>
      <c r="AQ682" s="26" t="s">
        <v>127</v>
      </c>
      <c r="AR682" s="26" t="s">
        <v>127</v>
      </c>
      <c r="AS682" s="26" t="s">
        <v>127</v>
      </c>
      <c r="AT682" s="26" t="s">
        <v>509</v>
      </c>
      <c r="AU682" s="26" t="s">
        <v>2868</v>
      </c>
      <c r="AV682" s="26" t="s">
        <v>6935</v>
      </c>
      <c r="AW682" s="28"/>
      <c r="AX682" s="28"/>
      <c r="AY682" s="28"/>
    </row>
    <row r="683" ht="15.75" customHeight="1">
      <c r="A683" s="26" t="s">
        <v>6938</v>
      </c>
      <c r="B683" s="26" t="s">
        <v>6939</v>
      </c>
      <c r="C683" s="27"/>
      <c r="D683" s="26" t="s">
        <v>6940</v>
      </c>
      <c r="E683" s="28"/>
      <c r="F683" s="26" t="s">
        <v>127</v>
      </c>
      <c r="G683" s="28"/>
      <c r="H683" s="26" t="s">
        <v>6941</v>
      </c>
      <c r="I683" s="26" t="s">
        <v>6942</v>
      </c>
      <c r="J683" s="26" t="s">
        <v>6943</v>
      </c>
      <c r="K683" s="26">
        <v>4.296902087E9</v>
      </c>
      <c r="L683" s="26" t="s">
        <v>6944</v>
      </c>
      <c r="M683" s="26" t="s">
        <v>6945</v>
      </c>
      <c r="N683" s="26" t="s">
        <v>6912</v>
      </c>
      <c r="O683" s="28" t="s">
        <v>6457</v>
      </c>
      <c r="P683" s="26" t="s">
        <v>599</v>
      </c>
      <c r="Q683" s="28"/>
      <c r="R683" s="26" t="s">
        <v>6946</v>
      </c>
      <c r="S683" s="26" t="s">
        <v>156</v>
      </c>
      <c r="T683" s="26" t="s">
        <v>6947</v>
      </c>
      <c r="U683" s="28"/>
      <c r="V683" s="26" t="s">
        <v>158</v>
      </c>
      <c r="W683" s="26" t="s">
        <v>141</v>
      </c>
      <c r="X683" s="26" t="s">
        <v>141</v>
      </c>
      <c r="Y683" s="26">
        <v>1982.0</v>
      </c>
      <c r="Z683" s="28">
        <v>41.0</v>
      </c>
      <c r="AA683" s="26" t="s">
        <v>127</v>
      </c>
      <c r="AB683" s="30">
        <v>1100.0</v>
      </c>
      <c r="AC683" s="31">
        <v>1100.0</v>
      </c>
      <c r="AD683" s="31" t="s">
        <v>127</v>
      </c>
      <c r="AE683" s="31" t="s">
        <v>127</v>
      </c>
      <c r="AF683" s="31">
        <v>1100.0</v>
      </c>
      <c r="AG683" s="31">
        <v>1100.0</v>
      </c>
      <c r="AH683" s="31" t="s">
        <v>127</v>
      </c>
      <c r="AI683" s="31" t="s">
        <v>127</v>
      </c>
      <c r="AJ683" s="31">
        <v>1710.0</v>
      </c>
      <c r="AK683" s="31">
        <v>880.0</v>
      </c>
      <c r="AL683" s="31" t="s">
        <v>127</v>
      </c>
      <c r="AM683" s="26" t="s">
        <v>6528</v>
      </c>
      <c r="AN683" s="26" t="s">
        <v>6948</v>
      </c>
      <c r="AO683" s="26" t="s">
        <v>141</v>
      </c>
      <c r="AP683" s="31" t="s">
        <v>141</v>
      </c>
      <c r="AQ683" s="26" t="s">
        <v>327</v>
      </c>
      <c r="AR683" s="26" t="s">
        <v>127</v>
      </c>
      <c r="AS683" s="26" t="s">
        <v>127</v>
      </c>
      <c r="AT683" s="26" t="s">
        <v>161</v>
      </c>
      <c r="AU683" s="26" t="s">
        <v>263</v>
      </c>
      <c r="AV683" s="26" t="s">
        <v>6476</v>
      </c>
      <c r="AW683" s="26" t="s">
        <v>6949</v>
      </c>
      <c r="AX683" s="26"/>
      <c r="AY683" s="28"/>
    </row>
    <row r="684" ht="15.75" customHeight="1">
      <c r="A684" s="26" t="s">
        <v>6950</v>
      </c>
      <c r="B684" s="26" t="s">
        <v>6951</v>
      </c>
      <c r="C684" s="27"/>
      <c r="D684" s="26" t="s">
        <v>6940</v>
      </c>
      <c r="E684" s="28"/>
      <c r="F684" s="26" t="s">
        <v>127</v>
      </c>
      <c r="G684" s="28"/>
      <c r="H684" s="26" t="s">
        <v>6941</v>
      </c>
      <c r="I684" s="26" t="s">
        <v>6942</v>
      </c>
      <c r="J684" s="26" t="s">
        <v>6943</v>
      </c>
      <c r="K684" s="26">
        <v>4.296902087E9</v>
      </c>
      <c r="L684" s="26" t="s">
        <v>6944</v>
      </c>
      <c r="M684" s="26" t="s">
        <v>6945</v>
      </c>
      <c r="N684" s="26" t="s">
        <v>6912</v>
      </c>
      <c r="O684" s="28" t="s">
        <v>6457</v>
      </c>
      <c r="P684" s="26" t="s">
        <v>599</v>
      </c>
      <c r="Q684" s="28"/>
      <c r="R684" s="26" t="s">
        <v>6946</v>
      </c>
      <c r="S684" s="26" t="s">
        <v>156</v>
      </c>
      <c r="T684" s="26" t="s">
        <v>6947</v>
      </c>
      <c r="U684" s="28"/>
      <c r="V684" s="26" t="s">
        <v>189</v>
      </c>
      <c r="W684" s="26" t="s">
        <v>141</v>
      </c>
      <c r="X684" s="26" t="s">
        <v>141</v>
      </c>
      <c r="Y684" s="26" t="s">
        <v>141</v>
      </c>
      <c r="Z684" s="28" t="s">
        <v>141</v>
      </c>
      <c r="AA684" s="26" t="s">
        <v>127</v>
      </c>
      <c r="AB684" s="30">
        <v>1000.0</v>
      </c>
      <c r="AC684" s="31">
        <v>1000.0</v>
      </c>
      <c r="AD684" s="31" t="s">
        <v>127</v>
      </c>
      <c r="AE684" s="31" t="s">
        <v>127</v>
      </c>
      <c r="AF684" s="31" t="s">
        <v>141</v>
      </c>
      <c r="AG684" s="31" t="s">
        <v>141</v>
      </c>
      <c r="AH684" s="31" t="s">
        <v>127</v>
      </c>
      <c r="AI684" s="31" t="s">
        <v>127</v>
      </c>
      <c r="AJ684" s="31" t="s">
        <v>127</v>
      </c>
      <c r="AK684" s="31" t="s">
        <v>127</v>
      </c>
      <c r="AL684" s="31" t="s">
        <v>127</v>
      </c>
      <c r="AM684" s="26" t="s">
        <v>127</v>
      </c>
      <c r="AN684" s="26" t="s">
        <v>127</v>
      </c>
      <c r="AO684" s="32" t="s">
        <v>127</v>
      </c>
      <c r="AP684" s="31" t="s">
        <v>141</v>
      </c>
      <c r="AQ684" s="26" t="s">
        <v>127</v>
      </c>
      <c r="AR684" s="26" t="s">
        <v>127</v>
      </c>
      <c r="AS684" s="26" t="s">
        <v>127</v>
      </c>
      <c r="AT684" s="26" t="s">
        <v>824</v>
      </c>
      <c r="AU684" s="26" t="s">
        <v>27</v>
      </c>
      <c r="AV684" s="26" t="s">
        <v>27</v>
      </c>
      <c r="AW684" s="28"/>
      <c r="AX684" s="28"/>
      <c r="AY684" s="28"/>
    </row>
    <row r="685" ht="15.75" customHeight="1">
      <c r="A685" s="26" t="s">
        <v>6952</v>
      </c>
      <c r="B685" s="26" t="s">
        <v>6953</v>
      </c>
      <c r="C685" s="27"/>
      <c r="D685" s="26" t="s">
        <v>6954</v>
      </c>
      <c r="E685" s="28"/>
      <c r="F685" s="26" t="s">
        <v>127</v>
      </c>
      <c r="G685" s="28"/>
      <c r="H685" s="26" t="s">
        <v>6663</v>
      </c>
      <c r="I685" s="26" t="s">
        <v>6664</v>
      </c>
      <c r="J685" s="26" t="s">
        <v>6955</v>
      </c>
      <c r="K685" s="26">
        <v>4.295873341E9</v>
      </c>
      <c r="L685" s="26" t="s">
        <v>6956</v>
      </c>
      <c r="M685" s="26" t="s">
        <v>6945</v>
      </c>
      <c r="N685" s="26" t="s">
        <v>6912</v>
      </c>
      <c r="O685" s="26" t="s">
        <v>6457</v>
      </c>
      <c r="P685" s="26" t="s">
        <v>599</v>
      </c>
      <c r="Q685" s="28"/>
      <c r="R685" s="26" t="s">
        <v>6957</v>
      </c>
      <c r="S685" s="26" t="s">
        <v>156</v>
      </c>
      <c r="T685" s="26" t="s">
        <v>6958</v>
      </c>
      <c r="U685" s="28"/>
      <c r="V685" s="26" t="s">
        <v>158</v>
      </c>
      <c r="W685" s="26" t="s">
        <v>141</v>
      </c>
      <c r="X685" s="26" t="s">
        <v>141</v>
      </c>
      <c r="Y685" s="26">
        <v>1970.0</v>
      </c>
      <c r="Z685" s="28">
        <v>53.0</v>
      </c>
      <c r="AA685" s="26" t="s">
        <v>127</v>
      </c>
      <c r="AB685" s="30">
        <v>1100.0</v>
      </c>
      <c r="AC685" s="31" t="s">
        <v>127</v>
      </c>
      <c r="AD685" s="31">
        <v>1100.0</v>
      </c>
      <c r="AE685" s="31" t="s">
        <v>127</v>
      </c>
      <c r="AF685" s="31" t="s">
        <v>127</v>
      </c>
      <c r="AG685" s="31" t="s">
        <v>127</v>
      </c>
      <c r="AH685" s="31" t="s">
        <v>127</v>
      </c>
      <c r="AI685" s="31">
        <v>250.0</v>
      </c>
      <c r="AJ685" s="31" t="s">
        <v>127</v>
      </c>
      <c r="AK685" s="31" t="s">
        <v>127</v>
      </c>
      <c r="AL685" s="31" t="s">
        <v>127</v>
      </c>
      <c r="AM685" s="26" t="s">
        <v>159</v>
      </c>
      <c r="AN685" s="26" t="s">
        <v>6959</v>
      </c>
      <c r="AO685" s="26" t="s">
        <v>416</v>
      </c>
      <c r="AP685" s="31">
        <f>2190/2</f>
        <v>1095</v>
      </c>
      <c r="AQ685" s="26" t="s">
        <v>327</v>
      </c>
      <c r="AR685" s="26" t="s">
        <v>327</v>
      </c>
      <c r="AS685" s="26" t="s">
        <v>127</v>
      </c>
      <c r="AT685" s="26" t="s">
        <v>142</v>
      </c>
      <c r="AU685" s="26" t="s">
        <v>31</v>
      </c>
      <c r="AV685" s="26" t="s">
        <v>31</v>
      </c>
      <c r="AW685" s="28"/>
      <c r="AX685" s="28"/>
      <c r="AY685" s="28"/>
    </row>
    <row r="686" ht="15.75" customHeight="1">
      <c r="A686" s="26" t="s">
        <v>6960</v>
      </c>
      <c r="B686" s="26" t="s">
        <v>6961</v>
      </c>
      <c r="C686" s="27"/>
      <c r="D686" s="26" t="s">
        <v>6954</v>
      </c>
      <c r="E686" s="28"/>
      <c r="F686" s="26" t="s">
        <v>127</v>
      </c>
      <c r="G686" s="28"/>
      <c r="H686" s="26" t="s">
        <v>6663</v>
      </c>
      <c r="I686" s="26" t="s">
        <v>6664</v>
      </c>
      <c r="J686" s="26" t="s">
        <v>6955</v>
      </c>
      <c r="K686" s="26">
        <v>4.295873341E9</v>
      </c>
      <c r="L686" s="26" t="s">
        <v>6956</v>
      </c>
      <c r="M686" s="26" t="s">
        <v>6945</v>
      </c>
      <c r="N686" s="26" t="s">
        <v>6912</v>
      </c>
      <c r="O686" s="26" t="s">
        <v>6457</v>
      </c>
      <c r="P686" s="26" t="s">
        <v>599</v>
      </c>
      <c r="Q686" s="28"/>
      <c r="R686" s="26" t="s">
        <v>6957</v>
      </c>
      <c r="S686" s="26" t="s">
        <v>156</v>
      </c>
      <c r="T686" s="26" t="s">
        <v>6958</v>
      </c>
      <c r="U686" s="28"/>
      <c r="V686" s="26" t="s">
        <v>139</v>
      </c>
      <c r="W686" s="26" t="s">
        <v>141</v>
      </c>
      <c r="X686" s="26">
        <v>2022.0</v>
      </c>
      <c r="Y686" s="26">
        <v>2023.0</v>
      </c>
      <c r="Z686" s="28">
        <v>0.0</v>
      </c>
      <c r="AA686" s="26" t="s">
        <v>127</v>
      </c>
      <c r="AB686" s="30" t="s">
        <v>127</v>
      </c>
      <c r="AC686" s="31" t="s">
        <v>127</v>
      </c>
      <c r="AD686" s="31" t="s">
        <v>127</v>
      </c>
      <c r="AE686" s="31" t="s">
        <v>127</v>
      </c>
      <c r="AF686" s="31">
        <v>2000.0</v>
      </c>
      <c r="AG686" s="31">
        <v>2000.0</v>
      </c>
      <c r="AH686" s="31" t="s">
        <v>127</v>
      </c>
      <c r="AI686" s="31" t="s">
        <v>127</v>
      </c>
      <c r="AJ686" s="31" t="s">
        <v>127</v>
      </c>
      <c r="AK686" s="31" t="s">
        <v>127</v>
      </c>
      <c r="AL686" s="31" t="s">
        <v>127</v>
      </c>
      <c r="AM686" s="26" t="s">
        <v>159</v>
      </c>
      <c r="AN686" s="26" t="s">
        <v>6959</v>
      </c>
      <c r="AO686" s="26" t="s">
        <v>416</v>
      </c>
      <c r="AP686" s="31" t="s">
        <v>141</v>
      </c>
      <c r="AQ686" s="26" t="s">
        <v>127</v>
      </c>
      <c r="AR686" s="26" t="s">
        <v>127</v>
      </c>
      <c r="AS686" s="26" t="s">
        <v>127</v>
      </c>
      <c r="AT686" s="26" t="s">
        <v>974</v>
      </c>
      <c r="AU686" s="26" t="s">
        <v>25</v>
      </c>
      <c r="AV686" s="26" t="s">
        <v>141</v>
      </c>
      <c r="AW686" s="28"/>
      <c r="AX686" s="28"/>
      <c r="AY686" s="28"/>
    </row>
    <row r="687" ht="15.75" customHeight="1">
      <c r="A687" s="26" t="s">
        <v>6962</v>
      </c>
      <c r="B687" s="26" t="s">
        <v>6963</v>
      </c>
      <c r="C687" s="27"/>
      <c r="D687" s="26"/>
      <c r="E687" s="28"/>
      <c r="F687" s="26" t="s">
        <v>127</v>
      </c>
      <c r="G687" s="26"/>
      <c r="H687" s="26" t="s">
        <v>6964</v>
      </c>
      <c r="I687" s="26" t="s">
        <v>6965</v>
      </c>
      <c r="J687" s="26" t="s">
        <v>6966</v>
      </c>
      <c r="K687" s="26">
        <v>5.00134591E9</v>
      </c>
      <c r="L687" s="26" t="s">
        <v>6967</v>
      </c>
      <c r="M687" s="26" t="s">
        <v>6968</v>
      </c>
      <c r="N687" s="26" t="s">
        <v>6912</v>
      </c>
      <c r="O687" s="26" t="s">
        <v>6457</v>
      </c>
      <c r="P687" s="26" t="s">
        <v>599</v>
      </c>
      <c r="Q687" s="28"/>
      <c r="R687" s="26" t="s">
        <v>6969</v>
      </c>
      <c r="S687" s="26" t="s">
        <v>156</v>
      </c>
      <c r="T687" s="28"/>
      <c r="U687" s="28"/>
      <c r="V687" s="26" t="s">
        <v>139</v>
      </c>
      <c r="W687" s="26">
        <v>2004.0</v>
      </c>
      <c r="X687" s="26" t="s">
        <v>141</v>
      </c>
      <c r="Y687" s="26" t="s">
        <v>141</v>
      </c>
      <c r="Z687" s="28" t="s">
        <v>141</v>
      </c>
      <c r="AA687" s="26" t="s">
        <v>127</v>
      </c>
      <c r="AB687" s="31">
        <v>800.0</v>
      </c>
      <c r="AC687" s="31" t="s">
        <v>468</v>
      </c>
      <c r="AD687" s="31" t="s">
        <v>468</v>
      </c>
      <c r="AE687" s="31" t="s">
        <v>127</v>
      </c>
      <c r="AF687" s="31">
        <v>900.0</v>
      </c>
      <c r="AG687" s="31">
        <v>300.0</v>
      </c>
      <c r="AH687" s="31">
        <v>600.0</v>
      </c>
      <c r="AI687" s="31" t="s">
        <v>141</v>
      </c>
      <c r="AJ687" s="31">
        <v>920.0</v>
      </c>
      <c r="AK687" s="31" t="s">
        <v>141</v>
      </c>
      <c r="AL687" s="31">
        <v>1200.0</v>
      </c>
      <c r="AM687" s="26" t="s">
        <v>6528</v>
      </c>
      <c r="AN687" s="26" t="s">
        <v>6970</v>
      </c>
      <c r="AO687" s="26" t="s">
        <v>141</v>
      </c>
      <c r="AP687" s="31" t="s">
        <v>141</v>
      </c>
      <c r="AQ687" s="26" t="s">
        <v>141</v>
      </c>
      <c r="AR687" s="26" t="s">
        <v>141</v>
      </c>
      <c r="AS687" s="26" t="s">
        <v>127</v>
      </c>
      <c r="AT687" s="26" t="s">
        <v>509</v>
      </c>
      <c r="AU687" s="26" t="s">
        <v>2868</v>
      </c>
      <c r="AV687" s="26" t="s">
        <v>6935</v>
      </c>
      <c r="AW687" s="28"/>
      <c r="AX687" s="28"/>
      <c r="AY687" s="28"/>
    </row>
    <row r="688" ht="15.75" customHeight="1">
      <c r="A688" s="26" t="s">
        <v>6971</v>
      </c>
      <c r="B688" s="26" t="s">
        <v>6972</v>
      </c>
      <c r="C688" s="28"/>
      <c r="D688" s="28"/>
      <c r="E688" s="28"/>
      <c r="F688" s="26" t="s">
        <v>127</v>
      </c>
      <c r="G688" s="28"/>
      <c r="H688" s="26" t="s">
        <v>6675</v>
      </c>
      <c r="I688" s="26" t="s">
        <v>6676</v>
      </c>
      <c r="J688" s="26" t="s">
        <v>6677</v>
      </c>
      <c r="K688" s="26">
        <v>4.29587242E9</v>
      </c>
      <c r="L688" s="26" t="s">
        <v>6973</v>
      </c>
      <c r="M688" s="26" t="s">
        <v>6974</v>
      </c>
      <c r="N688" s="26" t="s">
        <v>6912</v>
      </c>
      <c r="O688" s="28" t="s">
        <v>6457</v>
      </c>
      <c r="P688" s="26" t="s">
        <v>599</v>
      </c>
      <c r="Q688" s="28"/>
      <c r="R688" s="28" t="s">
        <v>6975</v>
      </c>
      <c r="S688" s="28" t="s">
        <v>156</v>
      </c>
      <c r="T688" s="26" t="s">
        <v>6976</v>
      </c>
      <c r="U688" s="28"/>
      <c r="V688" s="26" t="s">
        <v>139</v>
      </c>
      <c r="W688" s="26">
        <v>2012.0</v>
      </c>
      <c r="X688" s="26" t="s">
        <v>141</v>
      </c>
      <c r="Y688" s="26">
        <v>2024.0</v>
      </c>
      <c r="Z688" s="28">
        <v>-1.0</v>
      </c>
      <c r="AA688" s="26" t="s">
        <v>127</v>
      </c>
      <c r="AB688" s="30">
        <v>5000.0</v>
      </c>
      <c r="AC688" s="31">
        <v>5000.0</v>
      </c>
      <c r="AD688" s="31" t="s">
        <v>127</v>
      </c>
      <c r="AE688" s="31" t="s">
        <v>127</v>
      </c>
      <c r="AF688" s="31">
        <v>3200.0</v>
      </c>
      <c r="AG688" s="31">
        <v>3200.0</v>
      </c>
      <c r="AH688" s="31" t="s">
        <v>127</v>
      </c>
      <c r="AI688" s="31" t="s">
        <v>127</v>
      </c>
      <c r="AJ688" s="31" t="s">
        <v>141</v>
      </c>
      <c r="AK688" s="31" t="s">
        <v>141</v>
      </c>
      <c r="AL688" s="31" t="s">
        <v>141</v>
      </c>
      <c r="AM688" s="26" t="s">
        <v>127</v>
      </c>
      <c r="AN688" s="26" t="s">
        <v>127</v>
      </c>
      <c r="AO688" s="32" t="s">
        <v>127</v>
      </c>
      <c r="AP688" s="31" t="s">
        <v>141</v>
      </c>
      <c r="AQ688" s="26" t="s">
        <v>127</v>
      </c>
      <c r="AR688" s="26" t="s">
        <v>127</v>
      </c>
      <c r="AS688" s="26" t="s">
        <v>127</v>
      </c>
      <c r="AT688" s="26" t="s">
        <v>161</v>
      </c>
      <c r="AU688" s="26" t="s">
        <v>263</v>
      </c>
      <c r="AV688" s="26" t="s">
        <v>27</v>
      </c>
      <c r="AW688" s="28"/>
      <c r="AX688" s="28"/>
      <c r="AY688" s="28"/>
    </row>
    <row r="689" ht="15.75" customHeight="1">
      <c r="A689" s="26" t="s">
        <v>6977</v>
      </c>
      <c r="B689" s="26" t="s">
        <v>6978</v>
      </c>
      <c r="C689" s="28"/>
      <c r="D689" s="28"/>
      <c r="E689" s="28"/>
      <c r="F689" s="26" t="s">
        <v>127</v>
      </c>
      <c r="G689" s="28"/>
      <c r="H689" s="26" t="s">
        <v>6675</v>
      </c>
      <c r="I689" s="26" t="s">
        <v>6676</v>
      </c>
      <c r="J689" s="26" t="s">
        <v>6677</v>
      </c>
      <c r="K689" s="26">
        <v>4.29587242E9</v>
      </c>
      <c r="L689" s="26" t="s">
        <v>6973</v>
      </c>
      <c r="M689" s="26" t="s">
        <v>6974</v>
      </c>
      <c r="N689" s="26" t="s">
        <v>6912</v>
      </c>
      <c r="O689" s="28" t="s">
        <v>6457</v>
      </c>
      <c r="P689" s="26" t="s">
        <v>599</v>
      </c>
      <c r="Q689" s="28"/>
      <c r="R689" s="28" t="s">
        <v>6975</v>
      </c>
      <c r="S689" s="28" t="s">
        <v>156</v>
      </c>
      <c r="T689" s="26" t="s">
        <v>6976</v>
      </c>
      <c r="U689" s="28"/>
      <c r="V689" s="26" t="s">
        <v>158</v>
      </c>
      <c r="W689" s="26" t="s">
        <v>141</v>
      </c>
      <c r="X689" s="26" t="s">
        <v>141</v>
      </c>
      <c r="Y689" s="28">
        <v>2016.0</v>
      </c>
      <c r="Z689" s="28">
        <v>7.0</v>
      </c>
      <c r="AA689" s="26" t="s">
        <v>127</v>
      </c>
      <c r="AB689" s="30">
        <v>3000.0</v>
      </c>
      <c r="AC689" s="30">
        <v>3000.0</v>
      </c>
      <c r="AD689" s="31" t="s">
        <v>127</v>
      </c>
      <c r="AE689" s="31" t="s">
        <v>127</v>
      </c>
      <c r="AF689" s="31">
        <v>3000.0</v>
      </c>
      <c r="AG689" s="31">
        <v>3000.0</v>
      </c>
      <c r="AH689" s="31" t="s">
        <v>127</v>
      </c>
      <c r="AI689" s="31" t="s">
        <v>127</v>
      </c>
      <c r="AJ689" s="31" t="s">
        <v>468</v>
      </c>
      <c r="AK689" s="31" t="s">
        <v>468</v>
      </c>
      <c r="AL689" s="31" t="s">
        <v>141</v>
      </c>
      <c r="AM689" s="26" t="s">
        <v>140</v>
      </c>
      <c r="AN689" s="26" t="s">
        <v>141</v>
      </c>
      <c r="AO689" s="28" t="s">
        <v>6979</v>
      </c>
      <c r="AP689" s="31">
        <v>3611.0</v>
      </c>
      <c r="AQ689" s="26">
        <v>2020.0</v>
      </c>
      <c r="AR689" s="26" t="s">
        <v>141</v>
      </c>
      <c r="AS689" s="26" t="s">
        <v>127</v>
      </c>
      <c r="AT689" s="26" t="s">
        <v>161</v>
      </c>
      <c r="AU689" s="32" t="s">
        <v>263</v>
      </c>
      <c r="AV689" s="26" t="s">
        <v>603</v>
      </c>
      <c r="AW689" s="28"/>
      <c r="AX689" s="28" t="s">
        <v>6727</v>
      </c>
      <c r="AY689" s="28"/>
    </row>
    <row r="690" ht="15.75" customHeight="1">
      <c r="A690" s="26" t="s">
        <v>6980</v>
      </c>
      <c r="B690" s="26" t="s">
        <v>6981</v>
      </c>
      <c r="C690" s="43"/>
      <c r="D690" s="26" t="s">
        <v>6982</v>
      </c>
      <c r="E690" s="28"/>
      <c r="F690" s="26" t="s">
        <v>127</v>
      </c>
      <c r="G690" s="26"/>
      <c r="H690" s="26" t="s">
        <v>6983</v>
      </c>
      <c r="I690" s="26" t="s">
        <v>6984</v>
      </c>
      <c r="J690" s="26" t="s">
        <v>6985</v>
      </c>
      <c r="K690" s="26">
        <v>4.296917434E9</v>
      </c>
      <c r="L690" s="26" t="s">
        <v>6986</v>
      </c>
      <c r="M690" s="26" t="s">
        <v>6974</v>
      </c>
      <c r="N690" s="26" t="s">
        <v>6912</v>
      </c>
      <c r="O690" s="28" t="s">
        <v>6457</v>
      </c>
      <c r="P690" s="26" t="s">
        <v>599</v>
      </c>
      <c r="Q690" s="28"/>
      <c r="R690" s="26" t="s">
        <v>6987</v>
      </c>
      <c r="S690" s="26" t="s">
        <v>156</v>
      </c>
      <c r="T690" s="26" t="s">
        <v>6988</v>
      </c>
      <c r="U690" s="28"/>
      <c r="V690" s="26" t="s">
        <v>158</v>
      </c>
      <c r="W690" s="26" t="s">
        <v>141</v>
      </c>
      <c r="X690" s="26" t="s">
        <v>141</v>
      </c>
      <c r="Y690" s="26">
        <v>2005.0</v>
      </c>
      <c r="Z690" s="28">
        <v>18.0</v>
      </c>
      <c r="AA690" s="26" t="s">
        <v>127</v>
      </c>
      <c r="AB690" s="31">
        <v>1250.0</v>
      </c>
      <c r="AC690" s="31">
        <v>1200.0</v>
      </c>
      <c r="AD690" s="31" t="s">
        <v>127</v>
      </c>
      <c r="AE690" s="31" t="s">
        <v>127</v>
      </c>
      <c r="AF690" s="31">
        <v>1200.0</v>
      </c>
      <c r="AG690" s="31">
        <v>1200.0</v>
      </c>
      <c r="AH690" s="31" t="s">
        <v>127</v>
      </c>
      <c r="AI690" s="31" t="s">
        <v>127</v>
      </c>
      <c r="AJ690" s="31">
        <v>770.0</v>
      </c>
      <c r="AK690" s="31" t="s">
        <v>127</v>
      </c>
      <c r="AL690" s="31" t="s">
        <v>141</v>
      </c>
      <c r="AM690" s="26" t="s">
        <v>6528</v>
      </c>
      <c r="AN690" s="26" t="s">
        <v>6989</v>
      </c>
      <c r="AO690" s="26" t="s">
        <v>141</v>
      </c>
      <c r="AP690" s="31" t="s">
        <v>141</v>
      </c>
      <c r="AQ690" s="26" t="s">
        <v>141</v>
      </c>
      <c r="AR690" s="26" t="s">
        <v>141</v>
      </c>
      <c r="AS690" s="26" t="s">
        <v>127</v>
      </c>
      <c r="AT690" s="26" t="s">
        <v>161</v>
      </c>
      <c r="AU690" s="26" t="s">
        <v>263</v>
      </c>
      <c r="AV690" s="26" t="s">
        <v>6990</v>
      </c>
      <c r="AW690" s="26" t="s">
        <v>6991</v>
      </c>
      <c r="AX690" s="28"/>
      <c r="AY690" s="28"/>
    </row>
    <row r="691" ht="15.75" customHeight="1">
      <c r="A691" s="26" t="s">
        <v>6992</v>
      </c>
      <c r="B691" s="26" t="s">
        <v>6993</v>
      </c>
      <c r="C691" s="27"/>
      <c r="D691" s="26" t="s">
        <v>6982</v>
      </c>
      <c r="E691" s="28"/>
      <c r="F691" s="26" t="s">
        <v>127</v>
      </c>
      <c r="G691" s="26"/>
      <c r="H691" s="26" t="s">
        <v>6983</v>
      </c>
      <c r="I691" s="26" t="s">
        <v>6984</v>
      </c>
      <c r="J691" s="26" t="s">
        <v>6985</v>
      </c>
      <c r="K691" s="26">
        <v>4.296917434E9</v>
      </c>
      <c r="L691" s="26" t="s">
        <v>6986</v>
      </c>
      <c r="M691" s="26" t="s">
        <v>6974</v>
      </c>
      <c r="N691" s="26" t="s">
        <v>6912</v>
      </c>
      <c r="O691" s="26" t="s">
        <v>6457</v>
      </c>
      <c r="P691" s="26" t="s">
        <v>599</v>
      </c>
      <c r="Q691" s="28"/>
      <c r="R691" s="26" t="s">
        <v>6987</v>
      </c>
      <c r="S691" s="26" t="s">
        <v>156</v>
      </c>
      <c r="T691" s="26" t="s">
        <v>6988</v>
      </c>
      <c r="U691" s="28"/>
      <c r="V691" s="26" t="s">
        <v>189</v>
      </c>
      <c r="W691" s="26">
        <v>2013.0</v>
      </c>
      <c r="X691" s="26" t="s">
        <v>141</v>
      </c>
      <c r="Y691" s="26">
        <v>2021.0</v>
      </c>
      <c r="Z691" s="28">
        <v>2.0</v>
      </c>
      <c r="AA691" s="26" t="s">
        <v>127</v>
      </c>
      <c r="AB691" s="30">
        <v>2300.0</v>
      </c>
      <c r="AC691" s="31">
        <v>2300.0</v>
      </c>
      <c r="AD691" s="31" t="s">
        <v>127</v>
      </c>
      <c r="AE691" s="31" t="s">
        <v>127</v>
      </c>
      <c r="AF691" s="31">
        <v>2300.0</v>
      </c>
      <c r="AG691" s="31">
        <f>3500-1200</f>
        <v>2300</v>
      </c>
      <c r="AH691" s="31" t="s">
        <v>127</v>
      </c>
      <c r="AI691" s="31" t="s">
        <v>127</v>
      </c>
      <c r="AJ691" s="31">
        <v>3300.0</v>
      </c>
      <c r="AK691" s="31">
        <v>1500.0</v>
      </c>
      <c r="AL691" s="31" t="s">
        <v>141</v>
      </c>
      <c r="AM691" s="26" t="s">
        <v>127</v>
      </c>
      <c r="AN691" s="26" t="s">
        <v>127</v>
      </c>
      <c r="AO691" s="32" t="s">
        <v>127</v>
      </c>
      <c r="AP691" s="31" t="s">
        <v>141</v>
      </c>
      <c r="AQ691" s="26" t="s">
        <v>127</v>
      </c>
      <c r="AR691" s="26" t="s">
        <v>127</v>
      </c>
      <c r="AS691" s="26" t="s">
        <v>127</v>
      </c>
      <c r="AT691" s="26" t="s">
        <v>161</v>
      </c>
      <c r="AU691" s="26" t="s">
        <v>263</v>
      </c>
      <c r="AV691" s="26" t="s">
        <v>6994</v>
      </c>
      <c r="AW691" s="28"/>
      <c r="AX691" s="28"/>
      <c r="AY691" s="28"/>
    </row>
    <row r="692" ht="15.75" customHeight="1">
      <c r="A692" s="26" t="s">
        <v>6995</v>
      </c>
      <c r="B692" s="26" t="s">
        <v>6996</v>
      </c>
      <c r="C692" s="26"/>
      <c r="D692" s="28"/>
      <c r="E692" s="28"/>
      <c r="F692" s="26" t="s">
        <v>127</v>
      </c>
      <c r="G692" s="28"/>
      <c r="H692" s="26" t="s">
        <v>6646</v>
      </c>
      <c r="I692" s="26" t="s">
        <v>6647</v>
      </c>
      <c r="J692" s="26" t="s">
        <v>6997</v>
      </c>
      <c r="K692" s="26">
        <v>5.082050876E9</v>
      </c>
      <c r="L692" s="26" t="s">
        <v>6998</v>
      </c>
      <c r="M692" s="26" t="s">
        <v>6999</v>
      </c>
      <c r="N692" s="26" t="s">
        <v>6912</v>
      </c>
      <c r="O692" s="28" t="s">
        <v>6457</v>
      </c>
      <c r="P692" s="26" t="s">
        <v>599</v>
      </c>
      <c r="Q692" s="26"/>
      <c r="R692" s="26" t="s">
        <v>7000</v>
      </c>
      <c r="S692" s="26" t="s">
        <v>137</v>
      </c>
      <c r="T692" s="26"/>
      <c r="U692" s="26"/>
      <c r="V692" s="26" t="s">
        <v>189</v>
      </c>
      <c r="W692" s="33">
        <v>44256.0</v>
      </c>
      <c r="X692" s="26" t="s">
        <v>141</v>
      </c>
      <c r="Y692" s="26">
        <v>2028.0</v>
      </c>
      <c r="Z692" s="28">
        <v>-5.0</v>
      </c>
      <c r="AA692" s="26" t="s">
        <v>127</v>
      </c>
      <c r="AB692" s="30">
        <v>12000.0</v>
      </c>
      <c r="AC692" s="31">
        <v>12000.0</v>
      </c>
      <c r="AD692" s="31" t="s">
        <v>127</v>
      </c>
      <c r="AE692" s="31" t="s">
        <v>127</v>
      </c>
      <c r="AF692" s="31" t="s">
        <v>141</v>
      </c>
      <c r="AG692" s="31" t="s">
        <v>141</v>
      </c>
      <c r="AH692" s="31" t="s">
        <v>141</v>
      </c>
      <c r="AI692" s="31" t="s">
        <v>141</v>
      </c>
      <c r="AJ692" s="31" t="s">
        <v>141</v>
      </c>
      <c r="AK692" s="31" t="s">
        <v>141</v>
      </c>
      <c r="AL692" s="31" t="s">
        <v>141</v>
      </c>
      <c r="AM692" s="26" t="s">
        <v>141</v>
      </c>
      <c r="AN692" s="26" t="s">
        <v>141</v>
      </c>
      <c r="AO692" s="26" t="s">
        <v>141</v>
      </c>
      <c r="AP692" s="31">
        <f t="shared" ref="AP692:AP693" si="6">16000/2</f>
        <v>8000</v>
      </c>
      <c r="AQ692" s="26" t="s">
        <v>127</v>
      </c>
      <c r="AR692" s="26" t="s">
        <v>127</v>
      </c>
      <c r="AS692" s="26" t="s">
        <v>127</v>
      </c>
      <c r="AT692" s="26" t="s">
        <v>824</v>
      </c>
      <c r="AU692" s="26" t="s">
        <v>27</v>
      </c>
      <c r="AV692" s="31" t="s">
        <v>674</v>
      </c>
      <c r="AW692" s="28"/>
      <c r="AX692" s="28"/>
      <c r="AY692" s="28"/>
    </row>
    <row r="693" ht="15.75" customHeight="1">
      <c r="A693" s="26" t="s">
        <v>7001</v>
      </c>
      <c r="B693" s="26" t="s">
        <v>7002</v>
      </c>
      <c r="C693" s="26"/>
      <c r="D693" s="28"/>
      <c r="E693" s="28"/>
      <c r="F693" s="26" t="s">
        <v>127</v>
      </c>
      <c r="G693" s="28"/>
      <c r="H693" s="26" t="s">
        <v>6646</v>
      </c>
      <c r="I693" s="26" t="s">
        <v>6647</v>
      </c>
      <c r="J693" s="26" t="s">
        <v>6997</v>
      </c>
      <c r="K693" s="26">
        <v>5.082050876E9</v>
      </c>
      <c r="L693" s="26" t="s">
        <v>6998</v>
      </c>
      <c r="M693" s="26" t="s">
        <v>6999</v>
      </c>
      <c r="N693" s="26" t="s">
        <v>6912</v>
      </c>
      <c r="O693" s="28" t="s">
        <v>6457</v>
      </c>
      <c r="P693" s="26" t="s">
        <v>599</v>
      </c>
      <c r="Q693" s="26"/>
      <c r="R693" s="26" t="s">
        <v>7000</v>
      </c>
      <c r="S693" s="26" t="s">
        <v>137</v>
      </c>
      <c r="T693" s="26"/>
      <c r="U693" s="26"/>
      <c r="V693" s="26" t="s">
        <v>189</v>
      </c>
      <c r="W693" s="33">
        <v>44256.0</v>
      </c>
      <c r="X693" s="26" t="s">
        <v>141</v>
      </c>
      <c r="Y693" s="26">
        <v>2028.0</v>
      </c>
      <c r="Z693" s="28">
        <v>-5.0</v>
      </c>
      <c r="AA693" s="26" t="s">
        <v>127</v>
      </c>
      <c r="AB693" s="30">
        <v>12000.0</v>
      </c>
      <c r="AC693" s="31">
        <v>12000.0</v>
      </c>
      <c r="AD693" s="31" t="s">
        <v>127</v>
      </c>
      <c r="AE693" s="31" t="s">
        <v>127</v>
      </c>
      <c r="AF693" s="31" t="s">
        <v>141</v>
      </c>
      <c r="AG693" s="31" t="s">
        <v>141</v>
      </c>
      <c r="AH693" s="31" t="s">
        <v>141</v>
      </c>
      <c r="AI693" s="31" t="s">
        <v>141</v>
      </c>
      <c r="AJ693" s="31" t="s">
        <v>141</v>
      </c>
      <c r="AK693" s="31" t="s">
        <v>141</v>
      </c>
      <c r="AL693" s="31" t="s">
        <v>141</v>
      </c>
      <c r="AM693" s="26" t="s">
        <v>141</v>
      </c>
      <c r="AN693" s="26" t="s">
        <v>141</v>
      </c>
      <c r="AO693" s="26" t="s">
        <v>141</v>
      </c>
      <c r="AP693" s="31">
        <f t="shared" si="6"/>
        <v>8000</v>
      </c>
      <c r="AQ693" s="26" t="s">
        <v>127</v>
      </c>
      <c r="AR693" s="26" t="s">
        <v>127</v>
      </c>
      <c r="AS693" s="26" t="s">
        <v>127</v>
      </c>
      <c r="AT693" s="26" t="s">
        <v>824</v>
      </c>
      <c r="AU693" s="26" t="s">
        <v>27</v>
      </c>
      <c r="AV693" s="31" t="s">
        <v>674</v>
      </c>
      <c r="AW693" s="28"/>
      <c r="AX693" s="28"/>
      <c r="AY693" s="28"/>
    </row>
    <row r="694" ht="15.75" customHeight="1">
      <c r="A694" s="26" t="s">
        <v>7003</v>
      </c>
      <c r="B694" s="26" t="s">
        <v>7004</v>
      </c>
      <c r="C694" s="27"/>
      <c r="D694" s="26" t="s">
        <v>7005</v>
      </c>
      <c r="E694" s="28"/>
      <c r="F694" s="26" t="s">
        <v>127</v>
      </c>
      <c r="G694" s="28"/>
      <c r="H694" s="26" t="s">
        <v>6731</v>
      </c>
      <c r="I694" s="26" t="s">
        <v>6732</v>
      </c>
      <c r="J694" s="26" t="s">
        <v>6733</v>
      </c>
      <c r="K694" s="26">
        <v>4.295874051E9</v>
      </c>
      <c r="L694" s="26" t="s">
        <v>7006</v>
      </c>
      <c r="M694" s="26" t="s">
        <v>7007</v>
      </c>
      <c r="N694" s="26" t="s">
        <v>6912</v>
      </c>
      <c r="O694" s="26" t="s">
        <v>6457</v>
      </c>
      <c r="P694" s="26" t="s">
        <v>599</v>
      </c>
      <c r="Q694" s="28"/>
      <c r="R694" s="26" t="s">
        <v>7008</v>
      </c>
      <c r="S694" s="26" t="s">
        <v>156</v>
      </c>
      <c r="T694" s="26" t="s">
        <v>7009</v>
      </c>
      <c r="U694" s="28"/>
      <c r="V694" s="26" t="s">
        <v>158</v>
      </c>
      <c r="W694" s="26" t="s">
        <v>141</v>
      </c>
      <c r="X694" s="26" t="s">
        <v>141</v>
      </c>
      <c r="Y694" s="26">
        <v>1982.0</v>
      </c>
      <c r="Z694" s="28">
        <v>41.0</v>
      </c>
      <c r="AA694" s="26" t="s">
        <v>127</v>
      </c>
      <c r="AB694" s="30" t="s">
        <v>127</v>
      </c>
      <c r="AC694" s="31" t="s">
        <v>127</v>
      </c>
      <c r="AD694" s="31" t="s">
        <v>127</v>
      </c>
      <c r="AE694" s="31" t="s">
        <v>127</v>
      </c>
      <c r="AF694" s="31">
        <v>400.0</v>
      </c>
      <c r="AG694" s="31" t="s">
        <v>127</v>
      </c>
      <c r="AH694" s="31">
        <v>400.0</v>
      </c>
      <c r="AI694" s="31" t="s">
        <v>127</v>
      </c>
      <c r="AJ694" s="31" t="s">
        <v>141</v>
      </c>
      <c r="AK694" s="31" t="s">
        <v>141</v>
      </c>
      <c r="AL694" s="31" t="s">
        <v>141</v>
      </c>
      <c r="AM694" s="26" t="s">
        <v>3315</v>
      </c>
      <c r="AN694" s="26" t="s">
        <v>29</v>
      </c>
      <c r="AO694" s="26" t="s">
        <v>141</v>
      </c>
      <c r="AP694" s="31" t="s">
        <v>141</v>
      </c>
      <c r="AQ694" s="26" t="s">
        <v>327</v>
      </c>
      <c r="AR694" s="26" t="s">
        <v>127</v>
      </c>
      <c r="AS694" s="26" t="s">
        <v>127</v>
      </c>
      <c r="AT694" s="26" t="s">
        <v>167</v>
      </c>
      <c r="AU694" s="26" t="s">
        <v>29</v>
      </c>
      <c r="AV694" s="26" t="s">
        <v>574</v>
      </c>
      <c r="AW694" s="26" t="s">
        <v>7010</v>
      </c>
      <c r="AX694" s="28"/>
      <c r="AY694" s="28"/>
    </row>
    <row r="695" ht="15.75" customHeight="1">
      <c r="A695" s="26" t="s">
        <v>7011</v>
      </c>
      <c r="B695" s="26" t="s">
        <v>7012</v>
      </c>
      <c r="C695" s="27"/>
      <c r="D695" s="26" t="s">
        <v>7005</v>
      </c>
      <c r="E695" s="28"/>
      <c r="F695" s="26" t="s">
        <v>127</v>
      </c>
      <c r="G695" s="28"/>
      <c r="H695" s="26" t="s">
        <v>6731</v>
      </c>
      <c r="I695" s="26" t="s">
        <v>6732</v>
      </c>
      <c r="J695" s="26" t="s">
        <v>6733</v>
      </c>
      <c r="K695" s="26">
        <v>4.295874051E9</v>
      </c>
      <c r="L695" s="26" t="s">
        <v>7006</v>
      </c>
      <c r="M695" s="26" t="s">
        <v>7007</v>
      </c>
      <c r="N695" s="26" t="s">
        <v>6912</v>
      </c>
      <c r="O695" s="26" t="s">
        <v>6457</v>
      </c>
      <c r="P695" s="26" t="s">
        <v>599</v>
      </c>
      <c r="Q695" s="28"/>
      <c r="R695" s="26" t="s">
        <v>7008</v>
      </c>
      <c r="S695" s="26" t="s">
        <v>156</v>
      </c>
      <c r="T695" s="26" t="s">
        <v>7009</v>
      </c>
      <c r="U695" s="28"/>
      <c r="V695" s="26" t="s">
        <v>189</v>
      </c>
      <c r="W695" s="26" t="s">
        <v>141</v>
      </c>
      <c r="X695" s="26" t="s">
        <v>141</v>
      </c>
      <c r="Y695" s="26">
        <v>2022.0</v>
      </c>
      <c r="Z695" s="28">
        <v>1.0</v>
      </c>
      <c r="AA695" s="26" t="s">
        <v>127</v>
      </c>
      <c r="AB695" s="30">
        <v>1500.0</v>
      </c>
      <c r="AC695" s="31">
        <v>1500.0</v>
      </c>
      <c r="AD695" s="31" t="s">
        <v>127</v>
      </c>
      <c r="AE695" s="31" t="s">
        <v>127</v>
      </c>
      <c r="AF695" s="31" t="s">
        <v>141</v>
      </c>
      <c r="AG695" s="31" t="s">
        <v>141</v>
      </c>
      <c r="AH695" s="31" t="s">
        <v>127</v>
      </c>
      <c r="AI695" s="31" t="s">
        <v>127</v>
      </c>
      <c r="AJ695" s="31" t="s">
        <v>141</v>
      </c>
      <c r="AK695" s="31" t="s">
        <v>141</v>
      </c>
      <c r="AL695" s="31" t="s">
        <v>141</v>
      </c>
      <c r="AM695" s="26" t="s">
        <v>127</v>
      </c>
      <c r="AN695" s="26" t="s">
        <v>127</v>
      </c>
      <c r="AO695" s="32" t="s">
        <v>127</v>
      </c>
      <c r="AP695" s="31" t="s">
        <v>141</v>
      </c>
      <c r="AQ695" s="26" t="s">
        <v>127</v>
      </c>
      <c r="AR695" s="26" t="s">
        <v>127</v>
      </c>
      <c r="AS695" s="26" t="s">
        <v>127</v>
      </c>
      <c r="AT695" s="26" t="s">
        <v>824</v>
      </c>
      <c r="AU695" s="26" t="s">
        <v>27</v>
      </c>
      <c r="AV695" s="26" t="s">
        <v>27</v>
      </c>
      <c r="AW695" s="28"/>
      <c r="AX695" s="28"/>
      <c r="AY695" s="28"/>
    </row>
    <row r="696" ht="15.75" customHeight="1">
      <c r="A696" s="26" t="s">
        <v>7013</v>
      </c>
      <c r="B696" s="26" t="s">
        <v>7014</v>
      </c>
      <c r="C696" s="27"/>
      <c r="D696" s="26" t="s">
        <v>7005</v>
      </c>
      <c r="E696" s="28"/>
      <c r="F696" s="26" t="s">
        <v>127</v>
      </c>
      <c r="G696" s="28"/>
      <c r="H696" s="26" t="s">
        <v>6731</v>
      </c>
      <c r="I696" s="26" t="s">
        <v>6732</v>
      </c>
      <c r="J696" s="26" t="s">
        <v>6733</v>
      </c>
      <c r="K696" s="26">
        <v>4.295874051E9</v>
      </c>
      <c r="L696" s="26" t="s">
        <v>7006</v>
      </c>
      <c r="M696" s="26" t="s">
        <v>7007</v>
      </c>
      <c r="N696" s="26" t="s">
        <v>6912</v>
      </c>
      <c r="O696" s="26" t="s">
        <v>6457</v>
      </c>
      <c r="P696" s="26" t="s">
        <v>599</v>
      </c>
      <c r="Q696" s="28"/>
      <c r="R696" s="26" t="s">
        <v>7008</v>
      </c>
      <c r="S696" s="26" t="s">
        <v>156</v>
      </c>
      <c r="T696" s="26" t="s">
        <v>7009</v>
      </c>
      <c r="U696" s="28"/>
      <c r="V696" s="26" t="s">
        <v>189</v>
      </c>
      <c r="W696" s="26" t="s">
        <v>141</v>
      </c>
      <c r="X696" s="26" t="s">
        <v>141</v>
      </c>
      <c r="Y696" s="26">
        <v>2025.0</v>
      </c>
      <c r="Z696" s="28">
        <v>-2.0</v>
      </c>
      <c r="AA696" s="26" t="s">
        <v>127</v>
      </c>
      <c r="AB696" s="30">
        <v>560.0</v>
      </c>
      <c r="AC696" s="31" t="s">
        <v>127</v>
      </c>
      <c r="AD696" s="31">
        <v>560.0</v>
      </c>
      <c r="AE696" s="31" t="s">
        <v>127</v>
      </c>
      <c r="AF696" s="31" t="s">
        <v>141</v>
      </c>
      <c r="AG696" s="31" t="s">
        <v>127</v>
      </c>
      <c r="AH696" s="31" t="s">
        <v>141</v>
      </c>
      <c r="AI696" s="31" t="s">
        <v>127</v>
      </c>
      <c r="AJ696" s="31" t="s">
        <v>141</v>
      </c>
      <c r="AK696" s="31" t="s">
        <v>127</v>
      </c>
      <c r="AL696" s="31" t="s">
        <v>141</v>
      </c>
      <c r="AM696" s="26" t="s">
        <v>127</v>
      </c>
      <c r="AN696" s="26" t="s">
        <v>127</v>
      </c>
      <c r="AO696" s="32" t="s">
        <v>127</v>
      </c>
      <c r="AP696" s="31" t="s">
        <v>141</v>
      </c>
      <c r="AQ696" s="26" t="s">
        <v>127</v>
      </c>
      <c r="AR696" s="26" t="s">
        <v>127</v>
      </c>
      <c r="AS696" s="26" t="s">
        <v>127</v>
      </c>
      <c r="AT696" s="26" t="s">
        <v>142</v>
      </c>
      <c r="AU696" s="26" t="s">
        <v>31</v>
      </c>
      <c r="AV696" s="26" t="s">
        <v>31</v>
      </c>
      <c r="AW696" s="28"/>
      <c r="AX696" s="28"/>
      <c r="AY696" s="28"/>
    </row>
    <row r="697" ht="15.75" customHeight="1">
      <c r="A697" s="26" t="s">
        <v>7015</v>
      </c>
      <c r="B697" s="26" t="s">
        <v>7016</v>
      </c>
      <c r="C697" s="27"/>
      <c r="D697" s="26" t="s">
        <v>7017</v>
      </c>
      <c r="E697" s="28"/>
      <c r="F697" s="26" t="s">
        <v>127</v>
      </c>
      <c r="G697" s="26"/>
      <c r="H697" s="26" t="s">
        <v>7018</v>
      </c>
      <c r="I697" s="26" t="s">
        <v>7019</v>
      </c>
      <c r="J697" s="26" t="s">
        <v>7020</v>
      </c>
      <c r="K697" s="26">
        <v>4.298177873E9</v>
      </c>
      <c r="L697" s="26" t="s">
        <v>7021</v>
      </c>
      <c r="M697" s="26" t="s">
        <v>7007</v>
      </c>
      <c r="N697" s="26" t="s">
        <v>6912</v>
      </c>
      <c r="O697" s="28" t="s">
        <v>6457</v>
      </c>
      <c r="P697" s="26" t="s">
        <v>599</v>
      </c>
      <c r="Q697" s="28"/>
      <c r="R697" s="26" t="s">
        <v>7022</v>
      </c>
      <c r="S697" s="26" t="s">
        <v>156</v>
      </c>
      <c r="T697" s="26" t="s">
        <v>7023</v>
      </c>
      <c r="U697" s="28"/>
      <c r="V697" s="26" t="s">
        <v>158</v>
      </c>
      <c r="W697" s="26" t="s">
        <v>141</v>
      </c>
      <c r="X697" s="26" t="s">
        <v>141</v>
      </c>
      <c r="Y697" s="26">
        <v>2001.0</v>
      </c>
      <c r="Z697" s="28">
        <v>22.0</v>
      </c>
      <c r="AA697" s="26" t="s">
        <v>127</v>
      </c>
      <c r="AB697" s="31">
        <v>700.0</v>
      </c>
      <c r="AC697" s="31" t="s">
        <v>141</v>
      </c>
      <c r="AD697" s="31" t="s">
        <v>141</v>
      </c>
      <c r="AE697" s="31" t="s">
        <v>127</v>
      </c>
      <c r="AF697" s="31">
        <v>270.0</v>
      </c>
      <c r="AG697" s="31">
        <v>30.0</v>
      </c>
      <c r="AH697" s="31">
        <v>240.0</v>
      </c>
      <c r="AI697" s="31" t="s">
        <v>127</v>
      </c>
      <c r="AJ697" s="31" t="s">
        <v>141</v>
      </c>
      <c r="AK697" s="31" t="s">
        <v>141</v>
      </c>
      <c r="AL697" s="31" t="s">
        <v>141</v>
      </c>
      <c r="AM697" s="26" t="s">
        <v>6528</v>
      </c>
      <c r="AN697" s="26" t="s">
        <v>7024</v>
      </c>
      <c r="AO697" s="26" t="s">
        <v>141</v>
      </c>
      <c r="AP697" s="31" t="s">
        <v>141</v>
      </c>
      <c r="AQ697" s="26" t="s">
        <v>141</v>
      </c>
      <c r="AR697" s="26" t="s">
        <v>141</v>
      </c>
      <c r="AS697" s="26" t="s">
        <v>127</v>
      </c>
      <c r="AT697" s="26" t="s">
        <v>509</v>
      </c>
      <c r="AU697" s="26" t="s">
        <v>2868</v>
      </c>
      <c r="AV697" s="26" t="s">
        <v>6935</v>
      </c>
      <c r="AW697" s="28"/>
      <c r="AX697" s="26" t="s">
        <v>7025</v>
      </c>
      <c r="AY697" s="28"/>
    </row>
    <row r="698" ht="15.75" customHeight="1">
      <c r="A698" s="26" t="s">
        <v>7026</v>
      </c>
      <c r="B698" s="26" t="s">
        <v>7027</v>
      </c>
      <c r="C698" s="27"/>
      <c r="D698" s="26" t="s">
        <v>7028</v>
      </c>
      <c r="E698" s="28"/>
      <c r="F698" s="26" t="s">
        <v>127</v>
      </c>
      <c r="G698" s="26"/>
      <c r="H698" s="26" t="s">
        <v>7029</v>
      </c>
      <c r="I698" s="26" t="s">
        <v>7030</v>
      </c>
      <c r="J698" s="26" t="s">
        <v>7031</v>
      </c>
      <c r="K698" s="26">
        <v>4.295872376E9</v>
      </c>
      <c r="L698" s="26" t="s">
        <v>7032</v>
      </c>
      <c r="M698" s="26" t="s">
        <v>7007</v>
      </c>
      <c r="N698" s="26" t="s">
        <v>6912</v>
      </c>
      <c r="O698" s="26" t="s">
        <v>6457</v>
      </c>
      <c r="P698" s="26" t="s">
        <v>599</v>
      </c>
      <c r="Q698" s="28"/>
      <c r="R698" s="26" t="s">
        <v>7033</v>
      </c>
      <c r="S698" s="26" t="s">
        <v>156</v>
      </c>
      <c r="T698" s="26" t="s">
        <v>7034</v>
      </c>
      <c r="U698" s="28"/>
      <c r="V698" s="26" t="s">
        <v>158</v>
      </c>
      <c r="W698" s="26" t="s">
        <v>141</v>
      </c>
      <c r="X698" s="26" t="s">
        <v>141</v>
      </c>
      <c r="Y698" s="26">
        <v>1979.0</v>
      </c>
      <c r="Z698" s="28">
        <v>44.0</v>
      </c>
      <c r="AA698" s="26" t="s">
        <v>127</v>
      </c>
      <c r="AB698" s="30">
        <v>100.0</v>
      </c>
      <c r="AC698" s="31" t="s">
        <v>127</v>
      </c>
      <c r="AD698" s="31">
        <v>100.0</v>
      </c>
      <c r="AE698" s="31" t="s">
        <v>127</v>
      </c>
      <c r="AF698" s="31">
        <v>250.0</v>
      </c>
      <c r="AG698" s="31" t="s">
        <v>127</v>
      </c>
      <c r="AH698" s="31">
        <v>250.0</v>
      </c>
      <c r="AI698" s="31" t="s">
        <v>127</v>
      </c>
      <c r="AJ698" s="31" t="s">
        <v>141</v>
      </c>
      <c r="AK698" s="31" t="s">
        <v>141</v>
      </c>
      <c r="AL698" s="31" t="s">
        <v>141</v>
      </c>
      <c r="AM698" s="26" t="s">
        <v>6528</v>
      </c>
      <c r="AN698" s="26" t="s">
        <v>7035</v>
      </c>
      <c r="AO698" s="26" t="s">
        <v>141</v>
      </c>
      <c r="AP698" s="31">
        <v>186.0</v>
      </c>
      <c r="AQ698" s="26" t="s">
        <v>327</v>
      </c>
      <c r="AR698" s="26" t="s">
        <v>127</v>
      </c>
      <c r="AS698" s="26" t="s">
        <v>127</v>
      </c>
      <c r="AT698" s="26" t="s">
        <v>184</v>
      </c>
      <c r="AU698" s="26" t="s">
        <v>185</v>
      </c>
      <c r="AV698" s="26" t="s">
        <v>7036</v>
      </c>
      <c r="AW698" s="28"/>
      <c r="AX698" s="28"/>
      <c r="AY698" s="28"/>
    </row>
    <row r="699" ht="15.75" customHeight="1">
      <c r="A699" s="26" t="s">
        <v>7037</v>
      </c>
      <c r="B699" s="26" t="s">
        <v>7038</v>
      </c>
      <c r="C699" s="27"/>
      <c r="D699" s="26" t="s">
        <v>7028</v>
      </c>
      <c r="E699" s="28"/>
      <c r="F699" s="26" t="s">
        <v>127</v>
      </c>
      <c r="G699" s="26"/>
      <c r="H699" s="26" t="s">
        <v>7029</v>
      </c>
      <c r="I699" s="26" t="s">
        <v>7030</v>
      </c>
      <c r="J699" s="26" t="s">
        <v>7031</v>
      </c>
      <c r="K699" s="26">
        <v>4.295872376E9</v>
      </c>
      <c r="L699" s="26" t="s">
        <v>7032</v>
      </c>
      <c r="M699" s="26" t="s">
        <v>7007</v>
      </c>
      <c r="N699" s="26" t="s">
        <v>6912</v>
      </c>
      <c r="O699" s="26" t="s">
        <v>6457</v>
      </c>
      <c r="P699" s="26" t="s">
        <v>599</v>
      </c>
      <c r="Q699" s="28"/>
      <c r="R699" s="26" t="s">
        <v>7033</v>
      </c>
      <c r="S699" s="26" t="s">
        <v>156</v>
      </c>
      <c r="T699" s="26" t="s">
        <v>7034</v>
      </c>
      <c r="U699" s="28"/>
      <c r="V699" s="26" t="s">
        <v>189</v>
      </c>
      <c r="W699" s="26" t="s">
        <v>141</v>
      </c>
      <c r="X699" s="26" t="s">
        <v>141</v>
      </c>
      <c r="Y699" s="26">
        <v>2025.0</v>
      </c>
      <c r="Z699" s="28">
        <v>-2.0</v>
      </c>
      <c r="AA699" s="26" t="s">
        <v>127</v>
      </c>
      <c r="AB699" s="30">
        <v>900.0</v>
      </c>
      <c r="AC699" s="31" t="s">
        <v>127</v>
      </c>
      <c r="AD699" s="31">
        <v>900.0</v>
      </c>
      <c r="AE699" s="31" t="s">
        <v>127</v>
      </c>
      <c r="AF699" s="31">
        <v>396.0</v>
      </c>
      <c r="AG699" s="31" t="s">
        <v>127</v>
      </c>
      <c r="AH699" s="31">
        <v>396.0</v>
      </c>
      <c r="AI699" s="31" t="s">
        <v>127</v>
      </c>
      <c r="AJ699" s="31" t="s">
        <v>141</v>
      </c>
      <c r="AK699" s="31" t="s">
        <v>141</v>
      </c>
      <c r="AL699" s="31" t="s">
        <v>141</v>
      </c>
      <c r="AM699" s="26" t="s">
        <v>127</v>
      </c>
      <c r="AN699" s="26" t="s">
        <v>127</v>
      </c>
      <c r="AO699" s="32" t="s">
        <v>127</v>
      </c>
      <c r="AP699" s="31" t="s">
        <v>141</v>
      </c>
      <c r="AQ699" s="26" t="s">
        <v>127</v>
      </c>
      <c r="AR699" s="26" t="s">
        <v>127</v>
      </c>
      <c r="AS699" s="26" t="s">
        <v>127</v>
      </c>
      <c r="AT699" s="26" t="s">
        <v>184</v>
      </c>
      <c r="AU699" s="26" t="s">
        <v>185</v>
      </c>
      <c r="AV699" s="26" t="s">
        <v>7039</v>
      </c>
      <c r="AW699" s="28"/>
      <c r="AX699" s="28"/>
      <c r="AY699" s="28"/>
    </row>
    <row r="700" ht="15.75" customHeight="1">
      <c r="A700" s="26" t="s">
        <v>7040</v>
      </c>
      <c r="B700" s="26" t="s">
        <v>7041</v>
      </c>
      <c r="C700" s="28"/>
      <c r="D700" s="26" t="s">
        <v>7042</v>
      </c>
      <c r="E700" s="28"/>
      <c r="F700" s="26" t="s">
        <v>127</v>
      </c>
      <c r="G700" s="28"/>
      <c r="H700" s="26" t="s">
        <v>7043</v>
      </c>
      <c r="I700" s="26" t="s">
        <v>7044</v>
      </c>
      <c r="J700" s="26" t="s">
        <v>7045</v>
      </c>
      <c r="K700" s="26">
        <v>4.295873662E9</v>
      </c>
      <c r="L700" s="28" t="s">
        <v>7046</v>
      </c>
      <c r="M700" s="26" t="s">
        <v>7047</v>
      </c>
      <c r="N700" s="26" t="s">
        <v>6912</v>
      </c>
      <c r="O700" s="28" t="s">
        <v>6457</v>
      </c>
      <c r="P700" s="26" t="s">
        <v>599</v>
      </c>
      <c r="Q700" s="28"/>
      <c r="R700" s="28" t="s">
        <v>7048</v>
      </c>
      <c r="S700" s="28" t="s">
        <v>156</v>
      </c>
      <c r="T700" s="26" t="s">
        <v>7049</v>
      </c>
      <c r="U700" s="28"/>
      <c r="V700" s="26" t="s">
        <v>189</v>
      </c>
      <c r="W700" s="26">
        <v>2018.0</v>
      </c>
      <c r="X700" s="26" t="s">
        <v>141</v>
      </c>
      <c r="Y700" s="26">
        <v>2030.0</v>
      </c>
      <c r="Z700" s="28">
        <v>-7.0</v>
      </c>
      <c r="AA700" s="26" t="s">
        <v>127</v>
      </c>
      <c r="AB700" s="30">
        <v>6070.0</v>
      </c>
      <c r="AC700" s="31">
        <v>6070.0</v>
      </c>
      <c r="AD700" s="31" t="s">
        <v>127</v>
      </c>
      <c r="AE700" s="31" t="s">
        <v>127</v>
      </c>
      <c r="AF700" s="31" t="s">
        <v>141</v>
      </c>
      <c r="AG700" s="31" t="s">
        <v>141</v>
      </c>
      <c r="AH700" s="31" t="s">
        <v>127</v>
      </c>
      <c r="AI700" s="31" t="s">
        <v>127</v>
      </c>
      <c r="AJ700" s="31" t="s">
        <v>141</v>
      </c>
      <c r="AK700" s="31" t="s">
        <v>141</v>
      </c>
      <c r="AL700" s="31" t="s">
        <v>141</v>
      </c>
      <c r="AM700" s="26" t="s">
        <v>127</v>
      </c>
      <c r="AN700" s="26" t="s">
        <v>127</v>
      </c>
      <c r="AO700" s="26" t="s">
        <v>127</v>
      </c>
      <c r="AP700" s="31" t="s">
        <v>141</v>
      </c>
      <c r="AQ700" s="26" t="s">
        <v>127</v>
      </c>
      <c r="AR700" s="26" t="s">
        <v>127</v>
      </c>
      <c r="AS700" s="26" t="s">
        <v>127</v>
      </c>
      <c r="AT700" s="26" t="s">
        <v>824</v>
      </c>
      <c r="AU700" s="26" t="s">
        <v>27</v>
      </c>
      <c r="AV700" s="26" t="s">
        <v>27</v>
      </c>
      <c r="AW700" s="28"/>
      <c r="AX700" s="28"/>
      <c r="AY700" s="28"/>
    </row>
    <row r="701" ht="15.75" customHeight="1">
      <c r="A701" s="26" t="s">
        <v>7050</v>
      </c>
      <c r="B701" s="35" t="s">
        <v>7041</v>
      </c>
      <c r="C701" s="28"/>
      <c r="D701" s="26" t="s">
        <v>7042</v>
      </c>
      <c r="E701" s="28"/>
      <c r="F701" s="26" t="s">
        <v>127</v>
      </c>
      <c r="G701" s="28"/>
      <c r="H701" s="26" t="s">
        <v>7043</v>
      </c>
      <c r="I701" s="26" t="s">
        <v>7044</v>
      </c>
      <c r="J701" s="26" t="s">
        <v>7045</v>
      </c>
      <c r="K701" s="26">
        <v>4.295873662E9</v>
      </c>
      <c r="L701" s="28" t="s">
        <v>7046</v>
      </c>
      <c r="M701" s="26" t="s">
        <v>7047</v>
      </c>
      <c r="N701" s="26" t="s">
        <v>6912</v>
      </c>
      <c r="O701" s="28" t="s">
        <v>6457</v>
      </c>
      <c r="P701" s="26" t="s">
        <v>599</v>
      </c>
      <c r="Q701" s="28"/>
      <c r="R701" s="28" t="s">
        <v>7048</v>
      </c>
      <c r="S701" s="28" t="s">
        <v>156</v>
      </c>
      <c r="T701" s="26" t="s">
        <v>7049</v>
      </c>
      <c r="U701" s="28"/>
      <c r="V701" s="26" t="s">
        <v>189</v>
      </c>
      <c r="W701" s="26">
        <v>2018.0</v>
      </c>
      <c r="X701" s="26" t="s">
        <v>141</v>
      </c>
      <c r="Y701" s="26">
        <v>2030.0</v>
      </c>
      <c r="Z701" s="28">
        <v>-7.0</v>
      </c>
      <c r="AA701" s="26" t="s">
        <v>127</v>
      </c>
      <c r="AB701" s="30">
        <v>1550.0</v>
      </c>
      <c r="AC701" s="31" t="s">
        <v>127</v>
      </c>
      <c r="AD701" s="31">
        <v>1550.0</v>
      </c>
      <c r="AE701" s="31" t="s">
        <v>127</v>
      </c>
      <c r="AF701" s="31" t="s">
        <v>141</v>
      </c>
      <c r="AG701" s="31" t="s">
        <v>127</v>
      </c>
      <c r="AH701" s="31" t="s">
        <v>141</v>
      </c>
      <c r="AI701" s="31" t="s">
        <v>127</v>
      </c>
      <c r="AJ701" s="31" t="s">
        <v>141</v>
      </c>
      <c r="AK701" s="31" t="s">
        <v>127</v>
      </c>
      <c r="AL701" s="31" t="s">
        <v>141</v>
      </c>
      <c r="AM701" s="26" t="s">
        <v>127</v>
      </c>
      <c r="AN701" s="26" t="s">
        <v>127</v>
      </c>
      <c r="AO701" s="26" t="s">
        <v>127</v>
      </c>
      <c r="AP701" s="31" t="s">
        <v>141</v>
      </c>
      <c r="AQ701" s="26" t="s">
        <v>127</v>
      </c>
      <c r="AR701" s="26" t="s">
        <v>127</v>
      </c>
      <c r="AS701" s="26" t="s">
        <v>127</v>
      </c>
      <c r="AT701" s="26" t="s">
        <v>142</v>
      </c>
      <c r="AU701" s="26" t="s">
        <v>31</v>
      </c>
      <c r="AV701" s="26" t="s">
        <v>31</v>
      </c>
      <c r="AW701" s="28"/>
      <c r="AX701" s="28"/>
      <c r="AY701" s="28"/>
    </row>
    <row r="702" ht="15.75" customHeight="1">
      <c r="A702" s="26" t="s">
        <v>7051</v>
      </c>
      <c r="B702" s="26" t="s">
        <v>7052</v>
      </c>
      <c r="C702" s="28"/>
      <c r="D702" s="26" t="s">
        <v>7042</v>
      </c>
      <c r="E702" s="28"/>
      <c r="F702" s="26" t="s">
        <v>127</v>
      </c>
      <c r="G702" s="28"/>
      <c r="H702" s="26" t="s">
        <v>7043</v>
      </c>
      <c r="I702" s="26" t="s">
        <v>7044</v>
      </c>
      <c r="J702" s="26" t="s">
        <v>7045</v>
      </c>
      <c r="K702" s="26">
        <v>4.295873662E9</v>
      </c>
      <c r="L702" s="28" t="s">
        <v>7046</v>
      </c>
      <c r="M702" s="26" t="s">
        <v>7047</v>
      </c>
      <c r="N702" s="26" t="s">
        <v>6912</v>
      </c>
      <c r="O702" s="28" t="s">
        <v>6457</v>
      </c>
      <c r="P702" s="26" t="s">
        <v>599</v>
      </c>
      <c r="Q702" s="28"/>
      <c r="R702" s="28" t="s">
        <v>7048</v>
      </c>
      <c r="S702" s="28" t="s">
        <v>156</v>
      </c>
      <c r="T702" s="26" t="s">
        <v>7049</v>
      </c>
      <c r="U702" s="28"/>
      <c r="V702" s="26" t="s">
        <v>158</v>
      </c>
      <c r="W702" s="26" t="s">
        <v>141</v>
      </c>
      <c r="X702" s="26" t="s">
        <v>141</v>
      </c>
      <c r="Y702" s="28">
        <v>2004.0</v>
      </c>
      <c r="Z702" s="28">
        <v>19.0</v>
      </c>
      <c r="AA702" s="26" t="s">
        <v>127</v>
      </c>
      <c r="AB702" s="31">
        <v>5600.0</v>
      </c>
      <c r="AC702" s="31" t="s">
        <v>468</v>
      </c>
      <c r="AD702" s="31" t="s">
        <v>468</v>
      </c>
      <c r="AE702" s="31" t="s">
        <v>127</v>
      </c>
      <c r="AF702" s="31">
        <v>7525.0</v>
      </c>
      <c r="AG702" s="31">
        <v>5700.0</v>
      </c>
      <c r="AH702" s="31">
        <f>5000*365/1000</f>
        <v>1825</v>
      </c>
      <c r="AI702" s="31" t="s">
        <v>127</v>
      </c>
      <c r="AJ702" s="31" t="s">
        <v>468</v>
      </c>
      <c r="AK702" s="31" t="s">
        <v>468</v>
      </c>
      <c r="AL702" s="31" t="s">
        <v>141</v>
      </c>
      <c r="AM702" s="26" t="s">
        <v>159</v>
      </c>
      <c r="AN702" s="28" t="s">
        <v>7053</v>
      </c>
      <c r="AO702" s="26" t="s">
        <v>141</v>
      </c>
      <c r="AP702" s="31">
        <f>5700/4</f>
        <v>1425</v>
      </c>
      <c r="AQ702" s="26" t="s">
        <v>327</v>
      </c>
      <c r="AR702" s="26" t="s">
        <v>127</v>
      </c>
      <c r="AS702" s="26" t="s">
        <v>127</v>
      </c>
      <c r="AT702" s="26" t="s">
        <v>509</v>
      </c>
      <c r="AU702" s="26" t="s">
        <v>2868</v>
      </c>
      <c r="AV702" s="26" t="s">
        <v>7054</v>
      </c>
      <c r="AW702" s="28"/>
      <c r="AX702" s="28"/>
      <c r="AY702" s="28"/>
    </row>
    <row r="703" ht="15.75" customHeight="1">
      <c r="A703" s="26" t="s">
        <v>7055</v>
      </c>
      <c r="B703" s="26" t="s">
        <v>7056</v>
      </c>
      <c r="C703" s="27"/>
      <c r="D703" s="26" t="s">
        <v>7057</v>
      </c>
      <c r="E703" s="28"/>
      <c r="F703" s="26" t="s">
        <v>127</v>
      </c>
      <c r="G703" s="28"/>
      <c r="H703" s="26" t="s">
        <v>6618</v>
      </c>
      <c r="I703" s="26" t="s">
        <v>6619</v>
      </c>
      <c r="J703" s="26" t="s">
        <v>7058</v>
      </c>
      <c r="K703" s="26">
        <v>5.073682427E9</v>
      </c>
      <c r="L703" s="26" t="s">
        <v>7059</v>
      </c>
      <c r="M703" s="26" t="s">
        <v>7060</v>
      </c>
      <c r="N703" s="26" t="s">
        <v>6912</v>
      </c>
      <c r="O703" s="28" t="s">
        <v>6457</v>
      </c>
      <c r="P703" s="26" t="s">
        <v>599</v>
      </c>
      <c r="Q703" s="28"/>
      <c r="R703" s="26" t="s">
        <v>7061</v>
      </c>
      <c r="S703" s="26" t="s">
        <v>137</v>
      </c>
      <c r="T703" s="28"/>
      <c r="U703" s="28"/>
      <c r="V703" s="26" t="s">
        <v>189</v>
      </c>
      <c r="W703" s="26">
        <v>2017.0</v>
      </c>
      <c r="X703" s="26" t="s">
        <v>141</v>
      </c>
      <c r="Y703" s="26">
        <v>2026.0</v>
      </c>
      <c r="Z703" s="28">
        <v>-3.0</v>
      </c>
      <c r="AA703" s="26" t="s">
        <v>127</v>
      </c>
      <c r="AB703" s="30">
        <v>6697.0</v>
      </c>
      <c r="AC703" s="31">
        <v>6697.0</v>
      </c>
      <c r="AD703" s="31" t="s">
        <v>127</v>
      </c>
      <c r="AE703" s="31" t="s">
        <v>127</v>
      </c>
      <c r="AF703" s="31">
        <v>4500.0</v>
      </c>
      <c r="AG703" s="31">
        <v>4500.0</v>
      </c>
      <c r="AH703" s="31" t="s">
        <v>127</v>
      </c>
      <c r="AI703" s="31" t="s">
        <v>127</v>
      </c>
      <c r="AJ703" s="31">
        <v>5775.0</v>
      </c>
      <c r="AK703" s="31">
        <v>3000.0</v>
      </c>
      <c r="AL703" s="31">
        <v>16000.0</v>
      </c>
      <c r="AM703" s="26" t="s">
        <v>141</v>
      </c>
      <c r="AN703" s="26" t="s">
        <v>141</v>
      </c>
      <c r="AO703" s="26" t="s">
        <v>141</v>
      </c>
      <c r="AP703" s="31" t="s">
        <v>141</v>
      </c>
      <c r="AQ703" s="26" t="s">
        <v>127</v>
      </c>
      <c r="AR703" s="26" t="s">
        <v>127</v>
      </c>
      <c r="AS703" s="26" t="s">
        <v>127</v>
      </c>
      <c r="AT703" s="26" t="s">
        <v>161</v>
      </c>
      <c r="AU703" s="26" t="s">
        <v>263</v>
      </c>
      <c r="AV703" s="26" t="s">
        <v>27</v>
      </c>
      <c r="AW703" s="26" t="s">
        <v>7062</v>
      </c>
      <c r="AX703" s="28"/>
      <c r="AY703" s="28"/>
    </row>
    <row r="704" ht="15.75" customHeight="1">
      <c r="A704" s="26" t="s">
        <v>7063</v>
      </c>
      <c r="B704" s="26" t="s">
        <v>7064</v>
      </c>
      <c r="C704" s="27"/>
      <c r="D704" s="26" t="s">
        <v>7057</v>
      </c>
      <c r="E704" s="28"/>
      <c r="F704" s="26" t="s">
        <v>127</v>
      </c>
      <c r="G704" s="28"/>
      <c r="H704" s="26" t="s">
        <v>6618</v>
      </c>
      <c r="I704" s="26" t="s">
        <v>6619</v>
      </c>
      <c r="J704" s="26" t="s">
        <v>7058</v>
      </c>
      <c r="K704" s="26">
        <v>5.073682427E9</v>
      </c>
      <c r="L704" s="26" t="s">
        <v>7059</v>
      </c>
      <c r="M704" s="26" t="s">
        <v>7060</v>
      </c>
      <c r="N704" s="26" t="s">
        <v>6912</v>
      </c>
      <c r="O704" s="28" t="s">
        <v>6457</v>
      </c>
      <c r="P704" s="26" t="s">
        <v>599</v>
      </c>
      <c r="Q704" s="28"/>
      <c r="R704" s="26" t="s">
        <v>7061</v>
      </c>
      <c r="S704" s="26" t="s">
        <v>137</v>
      </c>
      <c r="T704" s="28"/>
      <c r="U704" s="28"/>
      <c r="V704" s="26" t="s">
        <v>189</v>
      </c>
      <c r="W704" s="26">
        <v>2017.0</v>
      </c>
      <c r="X704" s="26" t="s">
        <v>141</v>
      </c>
      <c r="Y704" s="26">
        <v>2029.0</v>
      </c>
      <c r="Z704" s="28">
        <v>-6.0</v>
      </c>
      <c r="AA704" s="26" t="s">
        <v>127</v>
      </c>
      <c r="AB704" s="30">
        <v>3346.0</v>
      </c>
      <c r="AC704" s="31">
        <v>3346.0</v>
      </c>
      <c r="AD704" s="31" t="s">
        <v>127</v>
      </c>
      <c r="AE704" s="31" t="s">
        <v>127</v>
      </c>
      <c r="AF704" s="31">
        <v>4500.0</v>
      </c>
      <c r="AG704" s="31">
        <v>4500.0</v>
      </c>
      <c r="AH704" s="31" t="s">
        <v>127</v>
      </c>
      <c r="AI704" s="31" t="s">
        <v>127</v>
      </c>
      <c r="AJ704" s="31" t="s">
        <v>127</v>
      </c>
      <c r="AK704" s="31">
        <v>1500.0</v>
      </c>
      <c r="AL704" s="31">
        <v>8000.0</v>
      </c>
      <c r="AM704" s="26" t="s">
        <v>127</v>
      </c>
      <c r="AN704" s="26" t="s">
        <v>127</v>
      </c>
      <c r="AO704" s="32" t="s">
        <v>127</v>
      </c>
      <c r="AP704" s="31" t="s">
        <v>141</v>
      </c>
      <c r="AQ704" s="26" t="s">
        <v>127</v>
      </c>
      <c r="AR704" s="26" t="s">
        <v>127</v>
      </c>
      <c r="AS704" s="26" t="s">
        <v>127</v>
      </c>
      <c r="AT704" s="26" t="s">
        <v>161</v>
      </c>
      <c r="AU704" s="26" t="s">
        <v>263</v>
      </c>
      <c r="AV704" s="26" t="s">
        <v>27</v>
      </c>
      <c r="AW704" s="26" t="s">
        <v>7062</v>
      </c>
      <c r="AX704" s="28"/>
      <c r="AY704" s="28"/>
    </row>
    <row r="705" ht="15.75" customHeight="1">
      <c r="A705" s="26" t="s">
        <v>7065</v>
      </c>
      <c r="B705" s="26" t="s">
        <v>7066</v>
      </c>
      <c r="C705" s="27"/>
      <c r="D705" s="26"/>
      <c r="E705" s="28"/>
      <c r="F705" s="26" t="s">
        <v>148</v>
      </c>
      <c r="G705" s="26" t="s">
        <v>6484</v>
      </c>
      <c r="H705" s="26" t="s">
        <v>6499</v>
      </c>
      <c r="I705" s="26" t="s">
        <v>6500</v>
      </c>
      <c r="J705" s="26" t="s">
        <v>6501</v>
      </c>
      <c r="K705" s="26">
        <v>4.295872623E9</v>
      </c>
      <c r="L705" s="26" t="s">
        <v>7059</v>
      </c>
      <c r="M705" s="26" t="s">
        <v>7060</v>
      </c>
      <c r="N705" s="26" t="s">
        <v>6912</v>
      </c>
      <c r="O705" s="26" t="s">
        <v>6457</v>
      </c>
      <c r="P705" s="26" t="s">
        <v>599</v>
      </c>
      <c r="Q705" s="28"/>
      <c r="R705" s="26" t="s">
        <v>7061</v>
      </c>
      <c r="S705" s="26" t="s">
        <v>137</v>
      </c>
      <c r="T705" s="28"/>
      <c r="U705" s="28"/>
      <c r="V705" s="26" t="s">
        <v>189</v>
      </c>
      <c r="W705" s="26">
        <v>2019.0</v>
      </c>
      <c r="X705" s="26" t="s">
        <v>141</v>
      </c>
      <c r="Y705" s="26">
        <v>2025.0</v>
      </c>
      <c r="Z705" s="28">
        <v>-2.0</v>
      </c>
      <c r="AA705" s="26" t="s">
        <v>127</v>
      </c>
      <c r="AB705" s="30">
        <v>3000.0</v>
      </c>
      <c r="AC705" s="31">
        <v>3000.0</v>
      </c>
      <c r="AD705" s="31" t="s">
        <v>127</v>
      </c>
      <c r="AE705" s="31" t="s">
        <v>127</v>
      </c>
      <c r="AF705" s="31" t="s">
        <v>468</v>
      </c>
      <c r="AG705" s="31" t="s">
        <v>468</v>
      </c>
      <c r="AH705" s="31" t="s">
        <v>141</v>
      </c>
      <c r="AI705" s="31" t="s">
        <v>127</v>
      </c>
      <c r="AJ705" s="31" t="s">
        <v>141</v>
      </c>
      <c r="AK705" s="31" t="s">
        <v>141</v>
      </c>
      <c r="AL705" s="31" t="s">
        <v>141</v>
      </c>
      <c r="AM705" s="26" t="s">
        <v>141</v>
      </c>
      <c r="AN705" s="26" t="s">
        <v>141</v>
      </c>
      <c r="AO705" s="26" t="s">
        <v>141</v>
      </c>
      <c r="AP705" s="31" t="s">
        <v>141</v>
      </c>
      <c r="AQ705" s="26" t="s">
        <v>127</v>
      </c>
      <c r="AR705" s="26" t="s">
        <v>127</v>
      </c>
      <c r="AS705" s="26" t="s">
        <v>127</v>
      </c>
      <c r="AT705" s="26" t="s">
        <v>161</v>
      </c>
      <c r="AU705" s="26" t="s">
        <v>263</v>
      </c>
      <c r="AV705" s="26" t="s">
        <v>27</v>
      </c>
      <c r="AW705" s="28"/>
      <c r="AX705" s="28"/>
      <c r="AY705" s="28"/>
    </row>
    <row r="706" ht="15.75" customHeight="1">
      <c r="A706" s="26" t="s">
        <v>7067</v>
      </c>
      <c r="B706" s="26" t="s">
        <v>7068</v>
      </c>
      <c r="C706" s="27"/>
      <c r="D706" s="26" t="s">
        <v>7057</v>
      </c>
      <c r="E706" s="28"/>
      <c r="F706" s="26" t="s">
        <v>127</v>
      </c>
      <c r="G706" s="28"/>
      <c r="H706" s="26" t="s">
        <v>6618</v>
      </c>
      <c r="I706" s="26" t="s">
        <v>6619</v>
      </c>
      <c r="J706" s="26" t="s">
        <v>7058</v>
      </c>
      <c r="K706" s="26">
        <v>5.073682427E9</v>
      </c>
      <c r="L706" s="26" t="s">
        <v>7059</v>
      </c>
      <c r="M706" s="26" t="s">
        <v>7060</v>
      </c>
      <c r="N706" s="26" t="s">
        <v>6912</v>
      </c>
      <c r="O706" s="28" t="s">
        <v>6457</v>
      </c>
      <c r="P706" s="26" t="s">
        <v>599</v>
      </c>
      <c r="Q706" s="28"/>
      <c r="R706" s="26" t="s">
        <v>7061</v>
      </c>
      <c r="S706" s="26" t="s">
        <v>137</v>
      </c>
      <c r="T706" s="28"/>
      <c r="U706" s="28"/>
      <c r="V706" s="26" t="s">
        <v>189</v>
      </c>
      <c r="W706" s="26">
        <v>2017.0</v>
      </c>
      <c r="X706" s="26" t="s">
        <v>141</v>
      </c>
      <c r="Y706" s="26">
        <v>2032.0</v>
      </c>
      <c r="Z706" s="28">
        <v>-9.0</v>
      </c>
      <c r="AA706" s="26" t="s">
        <v>127</v>
      </c>
      <c r="AB706" s="30">
        <v>3440.0</v>
      </c>
      <c r="AC706" s="31">
        <v>3440.0</v>
      </c>
      <c r="AD706" s="31" t="s">
        <v>127</v>
      </c>
      <c r="AE706" s="31" t="s">
        <v>127</v>
      </c>
      <c r="AF706" s="31">
        <v>5700.0</v>
      </c>
      <c r="AG706" s="31">
        <v>4500.0</v>
      </c>
      <c r="AH706" s="31">
        <v>1200.0</v>
      </c>
      <c r="AI706" s="31" t="s">
        <v>127</v>
      </c>
      <c r="AJ706" s="31" t="s">
        <v>127</v>
      </c>
      <c r="AK706" s="31">
        <v>1500.0</v>
      </c>
      <c r="AL706" s="31">
        <v>8000.0</v>
      </c>
      <c r="AM706" s="26" t="s">
        <v>127</v>
      </c>
      <c r="AN706" s="26" t="s">
        <v>127</v>
      </c>
      <c r="AO706" s="32" t="s">
        <v>127</v>
      </c>
      <c r="AP706" s="31" t="s">
        <v>141</v>
      </c>
      <c r="AQ706" s="26" t="s">
        <v>127</v>
      </c>
      <c r="AR706" s="26" t="s">
        <v>127</v>
      </c>
      <c r="AS706" s="26" t="s">
        <v>127</v>
      </c>
      <c r="AT706" s="26" t="s">
        <v>161</v>
      </c>
      <c r="AU706" s="26" t="s">
        <v>263</v>
      </c>
      <c r="AV706" s="26" t="s">
        <v>27</v>
      </c>
      <c r="AW706" s="26" t="s">
        <v>7062</v>
      </c>
      <c r="AX706" s="28"/>
      <c r="AY706" s="28"/>
    </row>
    <row r="707" ht="15.75" customHeight="1">
      <c r="A707" s="26" t="s">
        <v>7069</v>
      </c>
      <c r="B707" s="26" t="s">
        <v>7070</v>
      </c>
      <c r="C707" s="28"/>
      <c r="D707" s="28" t="s">
        <v>7071</v>
      </c>
      <c r="E707" s="28"/>
      <c r="F707" s="26" t="s">
        <v>148</v>
      </c>
      <c r="G707" s="26" t="s">
        <v>6484</v>
      </c>
      <c r="H707" s="26" t="s">
        <v>6499</v>
      </c>
      <c r="I707" s="26" t="s">
        <v>6500</v>
      </c>
      <c r="J707" s="26" t="s">
        <v>6501</v>
      </c>
      <c r="K707" s="26">
        <v>4.295872623E9</v>
      </c>
      <c r="L707" s="28" t="s">
        <v>7072</v>
      </c>
      <c r="M707" s="26" t="s">
        <v>7073</v>
      </c>
      <c r="N707" s="26" t="s">
        <v>6912</v>
      </c>
      <c r="O707" s="28" t="s">
        <v>6457</v>
      </c>
      <c r="P707" s="26" t="s">
        <v>599</v>
      </c>
      <c r="Q707" s="28"/>
      <c r="R707" s="28" t="s">
        <v>7074</v>
      </c>
      <c r="S707" s="28" t="s">
        <v>156</v>
      </c>
      <c r="T707" s="26" t="s">
        <v>7075</v>
      </c>
      <c r="U707" s="28"/>
      <c r="V707" s="26" t="s">
        <v>189</v>
      </c>
      <c r="W707" s="26" t="s">
        <v>141</v>
      </c>
      <c r="X707" s="26" t="s">
        <v>141</v>
      </c>
      <c r="Y707" s="26">
        <v>2024.0</v>
      </c>
      <c r="Z707" s="28">
        <v>-1.0</v>
      </c>
      <c r="AA707" s="26" t="s">
        <v>127</v>
      </c>
      <c r="AB707" s="30">
        <v>4800.0</v>
      </c>
      <c r="AC707" s="31">
        <v>4800.0</v>
      </c>
      <c r="AD707" s="31" t="s">
        <v>127</v>
      </c>
      <c r="AE707" s="31" t="s">
        <v>127</v>
      </c>
      <c r="AF707" s="31" t="s">
        <v>141</v>
      </c>
      <c r="AG707" s="31" t="s">
        <v>141</v>
      </c>
      <c r="AH707" s="31" t="s">
        <v>127</v>
      </c>
      <c r="AI707" s="31" t="s">
        <v>127</v>
      </c>
      <c r="AJ707" s="31" t="s">
        <v>141</v>
      </c>
      <c r="AK707" s="31">
        <v>770.0</v>
      </c>
      <c r="AL707" s="31" t="s">
        <v>141</v>
      </c>
      <c r="AM707" s="26" t="s">
        <v>127</v>
      </c>
      <c r="AN707" s="26" t="s">
        <v>127</v>
      </c>
      <c r="AO707" s="32" t="s">
        <v>127</v>
      </c>
      <c r="AP707" s="31" t="s">
        <v>141</v>
      </c>
      <c r="AQ707" s="26" t="s">
        <v>127</v>
      </c>
      <c r="AR707" s="26" t="s">
        <v>127</v>
      </c>
      <c r="AS707" s="26" t="s">
        <v>127</v>
      </c>
      <c r="AT707" s="26" t="s">
        <v>824</v>
      </c>
      <c r="AU707" s="26" t="s">
        <v>27</v>
      </c>
      <c r="AV707" s="26" t="s">
        <v>27</v>
      </c>
      <c r="AW707" s="28"/>
      <c r="AX707" s="28"/>
      <c r="AY707" s="28"/>
    </row>
    <row r="708" ht="15.75" customHeight="1">
      <c r="A708" s="26" t="s">
        <v>7076</v>
      </c>
      <c r="B708" s="26" t="s">
        <v>7077</v>
      </c>
      <c r="C708" s="28"/>
      <c r="D708" s="28" t="s">
        <v>7071</v>
      </c>
      <c r="E708" s="28"/>
      <c r="F708" s="26" t="s">
        <v>148</v>
      </c>
      <c r="G708" s="26" t="s">
        <v>6484</v>
      </c>
      <c r="H708" s="26" t="s">
        <v>6499</v>
      </c>
      <c r="I708" s="26" t="s">
        <v>6500</v>
      </c>
      <c r="J708" s="26" t="s">
        <v>6501</v>
      </c>
      <c r="K708" s="26">
        <v>4.295872623E9</v>
      </c>
      <c r="L708" s="28" t="s">
        <v>7072</v>
      </c>
      <c r="M708" s="26" t="s">
        <v>7073</v>
      </c>
      <c r="N708" s="26" t="s">
        <v>6912</v>
      </c>
      <c r="O708" s="28" t="s">
        <v>6457</v>
      </c>
      <c r="P708" s="26" t="s">
        <v>599</v>
      </c>
      <c r="Q708" s="28"/>
      <c r="R708" s="28" t="s">
        <v>7074</v>
      </c>
      <c r="S708" s="28" t="s">
        <v>156</v>
      </c>
      <c r="T708" s="26" t="s">
        <v>7075</v>
      </c>
      <c r="U708" s="28"/>
      <c r="V708" s="26" t="s">
        <v>158</v>
      </c>
      <c r="W708" s="26" t="s">
        <v>141</v>
      </c>
      <c r="X708" s="26" t="s">
        <v>141</v>
      </c>
      <c r="Y708" s="26">
        <v>1959.0</v>
      </c>
      <c r="Z708" s="28">
        <v>64.0</v>
      </c>
      <c r="AA708" s="26" t="s">
        <v>127</v>
      </c>
      <c r="AB708" s="30">
        <v>4200.0</v>
      </c>
      <c r="AC708" s="30">
        <v>4200.0</v>
      </c>
      <c r="AD708" s="31" t="s">
        <v>127</v>
      </c>
      <c r="AE708" s="31" t="s">
        <v>127</v>
      </c>
      <c r="AF708" s="31">
        <v>4500.0</v>
      </c>
      <c r="AG708" s="31">
        <v>4500.0</v>
      </c>
      <c r="AH708" s="31" t="s">
        <v>127</v>
      </c>
      <c r="AI708" s="31" t="s">
        <v>127</v>
      </c>
      <c r="AJ708" s="30">
        <f>3070+3700</f>
        <v>6770</v>
      </c>
      <c r="AK708" s="31">
        <v>768.0</v>
      </c>
      <c r="AL708" s="31" t="s">
        <v>141</v>
      </c>
      <c r="AM708" s="26" t="s">
        <v>159</v>
      </c>
      <c r="AN708" s="28" t="s">
        <v>7078</v>
      </c>
      <c r="AO708" s="26" t="s">
        <v>416</v>
      </c>
      <c r="AP708" s="31">
        <f>66396/5</f>
        <v>13279.2</v>
      </c>
      <c r="AQ708" s="26" t="s">
        <v>141</v>
      </c>
      <c r="AR708" s="26" t="s">
        <v>141</v>
      </c>
      <c r="AS708" s="26" t="s">
        <v>127</v>
      </c>
      <c r="AT708" s="26" t="s">
        <v>161</v>
      </c>
      <c r="AU708" s="32" t="s">
        <v>263</v>
      </c>
      <c r="AV708" s="26" t="s">
        <v>7079</v>
      </c>
      <c r="AW708" s="28" t="s">
        <v>7080</v>
      </c>
      <c r="AX708" s="28"/>
      <c r="AY708" s="28"/>
    </row>
    <row r="709" ht="15.75" customHeight="1">
      <c r="A709" s="26" t="s">
        <v>7081</v>
      </c>
      <c r="B709" s="26" t="s">
        <v>7082</v>
      </c>
      <c r="C709" s="27"/>
      <c r="D709" s="26"/>
      <c r="E709" s="28"/>
      <c r="F709" s="26" t="s">
        <v>127</v>
      </c>
      <c r="G709" s="26"/>
      <c r="H709" s="26" t="s">
        <v>7083</v>
      </c>
      <c r="I709" s="26" t="s">
        <v>7084</v>
      </c>
      <c r="J709" s="26" t="s">
        <v>7085</v>
      </c>
      <c r="K709" s="26">
        <v>5.037247687E9</v>
      </c>
      <c r="L709" s="26" t="s">
        <v>7086</v>
      </c>
      <c r="M709" s="26" t="s">
        <v>7087</v>
      </c>
      <c r="N709" s="26" t="s">
        <v>6912</v>
      </c>
      <c r="O709" s="26" t="s">
        <v>6457</v>
      </c>
      <c r="P709" s="26" t="s">
        <v>599</v>
      </c>
      <c r="Q709" s="28"/>
      <c r="R709" s="26" t="s">
        <v>7088</v>
      </c>
      <c r="S709" s="26" t="s">
        <v>156</v>
      </c>
      <c r="T709" s="26" t="s">
        <v>7089</v>
      </c>
      <c r="U709" s="28"/>
      <c r="V709" s="26" t="s">
        <v>158</v>
      </c>
      <c r="W709" s="26" t="s">
        <v>141</v>
      </c>
      <c r="X709" s="26" t="s">
        <v>141</v>
      </c>
      <c r="Y709" s="26">
        <v>2003.0</v>
      </c>
      <c r="Z709" s="28">
        <v>20.0</v>
      </c>
      <c r="AA709" s="26" t="s">
        <v>127</v>
      </c>
      <c r="AB709" s="30">
        <v>92.4</v>
      </c>
      <c r="AC709" s="31" t="s">
        <v>127</v>
      </c>
      <c r="AD709" s="31">
        <v>92.4</v>
      </c>
      <c r="AE709" s="31" t="s">
        <v>127</v>
      </c>
      <c r="AF709" s="31">
        <v>120.0</v>
      </c>
      <c r="AG709" s="31" t="s">
        <v>127</v>
      </c>
      <c r="AH709" s="31">
        <v>120.0</v>
      </c>
      <c r="AI709" s="31" t="s">
        <v>127</v>
      </c>
      <c r="AJ709" s="31" t="s">
        <v>127</v>
      </c>
      <c r="AK709" s="31" t="s">
        <v>127</v>
      </c>
      <c r="AL709" s="31" t="s">
        <v>127</v>
      </c>
      <c r="AM709" s="26" t="s">
        <v>278</v>
      </c>
      <c r="AN709" s="26" t="s">
        <v>7090</v>
      </c>
      <c r="AO709" s="26" t="s">
        <v>141</v>
      </c>
      <c r="AP709" s="31">
        <v>650.0</v>
      </c>
      <c r="AQ709" s="26" t="s">
        <v>141</v>
      </c>
      <c r="AR709" s="26" t="s">
        <v>141</v>
      </c>
      <c r="AS709" s="26" t="s">
        <v>127</v>
      </c>
      <c r="AT709" s="26" t="s">
        <v>184</v>
      </c>
      <c r="AU709" s="26" t="s">
        <v>185</v>
      </c>
      <c r="AV709" s="26" t="s">
        <v>7091</v>
      </c>
      <c r="AW709" s="28"/>
      <c r="AX709" s="28"/>
      <c r="AY709" s="28"/>
    </row>
    <row r="710" ht="15.75" customHeight="1">
      <c r="A710" s="26" t="s">
        <v>7092</v>
      </c>
      <c r="B710" s="26" t="s">
        <v>7093</v>
      </c>
      <c r="C710" s="27"/>
      <c r="D710" s="26"/>
      <c r="E710" s="28"/>
      <c r="F710" s="26" t="s">
        <v>127</v>
      </c>
      <c r="G710" s="26"/>
      <c r="H710" s="26" t="s">
        <v>7083</v>
      </c>
      <c r="I710" s="26" t="s">
        <v>7084</v>
      </c>
      <c r="J710" s="26" t="s">
        <v>7085</v>
      </c>
      <c r="K710" s="26">
        <v>5.037247687E9</v>
      </c>
      <c r="L710" s="26" t="s">
        <v>7086</v>
      </c>
      <c r="M710" s="26" t="s">
        <v>7087</v>
      </c>
      <c r="N710" s="26" t="s">
        <v>6912</v>
      </c>
      <c r="O710" s="26" t="s">
        <v>6457</v>
      </c>
      <c r="P710" s="26" t="s">
        <v>599</v>
      </c>
      <c r="Q710" s="28"/>
      <c r="R710" s="26" t="s">
        <v>7088</v>
      </c>
      <c r="S710" s="26" t="s">
        <v>156</v>
      </c>
      <c r="T710" s="26" t="s">
        <v>7089</v>
      </c>
      <c r="U710" s="28"/>
      <c r="V710" s="26" t="s">
        <v>189</v>
      </c>
      <c r="W710" s="26">
        <v>2021.0</v>
      </c>
      <c r="X710" s="26" t="s">
        <v>141</v>
      </c>
      <c r="Y710" s="26">
        <v>2030.0</v>
      </c>
      <c r="Z710" s="28">
        <v>-7.0</v>
      </c>
      <c r="AA710" s="26" t="s">
        <v>127</v>
      </c>
      <c r="AB710" s="30">
        <v>924.0</v>
      </c>
      <c r="AC710" s="31" t="s">
        <v>127</v>
      </c>
      <c r="AD710" s="31">
        <f>264+660</f>
        <v>924</v>
      </c>
      <c r="AE710" s="31" t="s">
        <v>127</v>
      </c>
      <c r="AF710" s="31">
        <v>594.0</v>
      </c>
      <c r="AG710" s="31" t="s">
        <v>127</v>
      </c>
      <c r="AH710" s="31">
        <v>594.0</v>
      </c>
      <c r="AI710" s="31">
        <v>112.0</v>
      </c>
      <c r="AJ710" s="31" t="s">
        <v>127</v>
      </c>
      <c r="AK710" s="31" t="s">
        <v>127</v>
      </c>
      <c r="AL710" s="31">
        <v>1600.0</v>
      </c>
      <c r="AM710" s="26" t="s">
        <v>127</v>
      </c>
      <c r="AN710" s="26" t="s">
        <v>127</v>
      </c>
      <c r="AO710" s="32" t="s">
        <v>127</v>
      </c>
      <c r="AP710" s="31">
        <f>1900-650</f>
        <v>1250</v>
      </c>
      <c r="AQ710" s="26" t="s">
        <v>127</v>
      </c>
      <c r="AR710" s="26" t="s">
        <v>127</v>
      </c>
      <c r="AS710" s="26" t="s">
        <v>127</v>
      </c>
      <c r="AT710" s="26" t="s">
        <v>184</v>
      </c>
      <c r="AU710" s="26" t="s">
        <v>185</v>
      </c>
      <c r="AV710" s="26" t="s">
        <v>7094</v>
      </c>
      <c r="AW710" s="28"/>
      <c r="AX710" s="28"/>
      <c r="AY710" s="28"/>
    </row>
    <row r="711" ht="15.75" customHeight="1">
      <c r="A711" s="26" t="s">
        <v>7095</v>
      </c>
      <c r="B711" s="26" t="s">
        <v>7096</v>
      </c>
      <c r="C711" s="28"/>
      <c r="D711" s="26" t="s">
        <v>7097</v>
      </c>
      <c r="E711" s="28"/>
      <c r="F711" s="26" t="s">
        <v>127</v>
      </c>
      <c r="G711" s="28"/>
      <c r="H711" s="26" t="s">
        <v>6618</v>
      </c>
      <c r="I711" s="26" t="s">
        <v>6619</v>
      </c>
      <c r="J711" s="26" t="s">
        <v>6764</v>
      </c>
      <c r="K711" s="26">
        <v>4.298175085E9</v>
      </c>
      <c r="L711" s="28" t="s">
        <v>7098</v>
      </c>
      <c r="M711" s="26" t="s">
        <v>7099</v>
      </c>
      <c r="N711" s="26" t="s">
        <v>6912</v>
      </c>
      <c r="O711" s="28" t="s">
        <v>6457</v>
      </c>
      <c r="P711" s="26" t="s">
        <v>599</v>
      </c>
      <c r="Q711" s="28"/>
      <c r="R711" s="28" t="s">
        <v>7100</v>
      </c>
      <c r="S711" s="28" t="s">
        <v>156</v>
      </c>
      <c r="T711" s="26" t="s">
        <v>7101</v>
      </c>
      <c r="U711" s="28"/>
      <c r="V711" s="26" t="s">
        <v>189</v>
      </c>
      <c r="W711" s="26" t="s">
        <v>141</v>
      </c>
      <c r="X711" s="26" t="s">
        <v>141</v>
      </c>
      <c r="Y711" s="26">
        <v>2022.0</v>
      </c>
      <c r="Z711" s="28">
        <v>1.0</v>
      </c>
      <c r="AA711" s="26" t="s">
        <v>127</v>
      </c>
      <c r="AB711" s="30">
        <v>2800.0</v>
      </c>
      <c r="AC711" s="31">
        <v>2800.0</v>
      </c>
      <c r="AD711" s="31" t="s">
        <v>127</v>
      </c>
      <c r="AE711" s="31" t="s">
        <v>127</v>
      </c>
      <c r="AF711" s="31" t="s">
        <v>127</v>
      </c>
      <c r="AG711" s="31" t="s">
        <v>127</v>
      </c>
      <c r="AH711" s="31" t="s">
        <v>127</v>
      </c>
      <c r="AI711" s="31" t="s">
        <v>127</v>
      </c>
      <c r="AJ711" s="31" t="s">
        <v>127</v>
      </c>
      <c r="AK711" s="31" t="s">
        <v>127</v>
      </c>
      <c r="AL711" s="31" t="s">
        <v>127</v>
      </c>
      <c r="AM711" s="26" t="s">
        <v>127</v>
      </c>
      <c r="AN711" s="26" t="s">
        <v>127</v>
      </c>
      <c r="AO711" s="26" t="s">
        <v>127</v>
      </c>
      <c r="AP711" s="31" t="s">
        <v>141</v>
      </c>
      <c r="AQ711" s="26" t="s">
        <v>127</v>
      </c>
      <c r="AR711" s="26" t="s">
        <v>127</v>
      </c>
      <c r="AS711" s="26" t="s">
        <v>127</v>
      </c>
      <c r="AT711" s="26" t="s">
        <v>824</v>
      </c>
      <c r="AU711" s="26" t="s">
        <v>27</v>
      </c>
      <c r="AV711" s="26" t="s">
        <v>27</v>
      </c>
      <c r="AW711" s="28"/>
      <c r="AX711" s="28"/>
      <c r="AY711" s="28"/>
    </row>
    <row r="712" ht="15.75" customHeight="1">
      <c r="A712" s="26" t="s">
        <v>7102</v>
      </c>
      <c r="B712" s="26" t="s">
        <v>7103</v>
      </c>
      <c r="C712" s="28"/>
      <c r="D712" s="26" t="s">
        <v>7097</v>
      </c>
      <c r="E712" s="28"/>
      <c r="F712" s="26" t="s">
        <v>127</v>
      </c>
      <c r="G712" s="28"/>
      <c r="H712" s="26" t="s">
        <v>6618</v>
      </c>
      <c r="I712" s="26" t="s">
        <v>6619</v>
      </c>
      <c r="J712" s="26" t="s">
        <v>6764</v>
      </c>
      <c r="K712" s="26">
        <v>4.298175085E9</v>
      </c>
      <c r="L712" s="28" t="s">
        <v>7098</v>
      </c>
      <c r="M712" s="26" t="s">
        <v>7099</v>
      </c>
      <c r="N712" s="26" t="s">
        <v>6912</v>
      </c>
      <c r="O712" s="28" t="s">
        <v>6457</v>
      </c>
      <c r="P712" s="26" t="s">
        <v>599</v>
      </c>
      <c r="Q712" s="28"/>
      <c r="R712" s="28" t="s">
        <v>7100</v>
      </c>
      <c r="S712" s="28" t="s">
        <v>156</v>
      </c>
      <c r="T712" s="26" t="s">
        <v>7101</v>
      </c>
      <c r="U712" s="28"/>
      <c r="V712" s="26" t="s">
        <v>189</v>
      </c>
      <c r="W712" s="26" t="s">
        <v>141</v>
      </c>
      <c r="X712" s="26" t="s">
        <v>141</v>
      </c>
      <c r="Y712" s="26">
        <v>2022.0</v>
      </c>
      <c r="Z712" s="28">
        <v>1.0</v>
      </c>
      <c r="AA712" s="26" t="s">
        <v>127</v>
      </c>
      <c r="AB712" s="30">
        <v>900.0</v>
      </c>
      <c r="AC712" s="31" t="s">
        <v>127</v>
      </c>
      <c r="AD712" s="31">
        <v>900.0</v>
      </c>
      <c r="AE712" s="31" t="s">
        <v>127</v>
      </c>
      <c r="AF712" s="31">
        <v>1600.0</v>
      </c>
      <c r="AG712" s="31" t="s">
        <v>127</v>
      </c>
      <c r="AH712" s="31">
        <v>1600.0</v>
      </c>
      <c r="AI712" s="31" t="s">
        <v>127</v>
      </c>
      <c r="AJ712" s="31" t="s">
        <v>127</v>
      </c>
      <c r="AK712" s="31" t="s">
        <v>127</v>
      </c>
      <c r="AL712" s="31" t="s">
        <v>127</v>
      </c>
      <c r="AM712" s="26" t="s">
        <v>127</v>
      </c>
      <c r="AN712" s="26" t="s">
        <v>127</v>
      </c>
      <c r="AO712" s="26" t="s">
        <v>127</v>
      </c>
      <c r="AP712" s="31" t="s">
        <v>141</v>
      </c>
      <c r="AQ712" s="26" t="s">
        <v>127</v>
      </c>
      <c r="AR712" s="26" t="s">
        <v>127</v>
      </c>
      <c r="AS712" s="26" t="s">
        <v>127</v>
      </c>
      <c r="AT712" s="26" t="s">
        <v>142</v>
      </c>
      <c r="AU712" s="26" t="s">
        <v>31</v>
      </c>
      <c r="AV712" s="26" t="s">
        <v>31</v>
      </c>
      <c r="AW712" s="28"/>
      <c r="AX712" s="28"/>
      <c r="AY712" s="28"/>
    </row>
    <row r="713" ht="15.75" customHeight="1">
      <c r="A713" s="26" t="s">
        <v>7104</v>
      </c>
      <c r="B713" s="26" t="s">
        <v>7105</v>
      </c>
      <c r="C713" s="28"/>
      <c r="D713" s="26" t="s">
        <v>7097</v>
      </c>
      <c r="E713" s="28"/>
      <c r="F713" s="26" t="s">
        <v>127</v>
      </c>
      <c r="G713" s="28"/>
      <c r="H713" s="26" t="s">
        <v>6618</v>
      </c>
      <c r="I713" s="26" t="s">
        <v>6619</v>
      </c>
      <c r="J713" s="26" t="s">
        <v>6764</v>
      </c>
      <c r="K713" s="26">
        <v>4.298175085E9</v>
      </c>
      <c r="L713" s="28" t="s">
        <v>7098</v>
      </c>
      <c r="M713" s="26" t="s">
        <v>7099</v>
      </c>
      <c r="N713" s="26" t="s">
        <v>6912</v>
      </c>
      <c r="O713" s="28" t="s">
        <v>6457</v>
      </c>
      <c r="P713" s="26" t="s">
        <v>599</v>
      </c>
      <c r="Q713" s="28"/>
      <c r="R713" s="28" t="s">
        <v>7100</v>
      </c>
      <c r="S713" s="28" t="s">
        <v>156</v>
      </c>
      <c r="T713" s="26" t="s">
        <v>7101</v>
      </c>
      <c r="U713" s="28"/>
      <c r="V713" s="26" t="s">
        <v>158</v>
      </c>
      <c r="W713" s="26" t="s">
        <v>141</v>
      </c>
      <c r="X713" s="26" t="s">
        <v>141</v>
      </c>
      <c r="Y713" s="28">
        <v>2005.0</v>
      </c>
      <c r="Z713" s="28">
        <v>18.0</v>
      </c>
      <c r="AA713" s="26" t="s">
        <v>127</v>
      </c>
      <c r="AB713" s="30">
        <v>3500.0</v>
      </c>
      <c r="AC713" s="31">
        <v>1200.0</v>
      </c>
      <c r="AD713" s="31">
        <v>2300.0</v>
      </c>
      <c r="AE713" s="31" t="s">
        <v>127</v>
      </c>
      <c r="AF713" s="31">
        <v>4150.0</v>
      </c>
      <c r="AG713" s="31">
        <v>2350.0</v>
      </c>
      <c r="AH713" s="31">
        <v>1800.0</v>
      </c>
      <c r="AI713" s="31" t="s">
        <v>127</v>
      </c>
      <c r="AJ713" s="31" t="s">
        <v>468</v>
      </c>
      <c r="AK713" s="31" t="s">
        <v>468</v>
      </c>
      <c r="AL713" s="31" t="s">
        <v>468</v>
      </c>
      <c r="AM713" s="26" t="s">
        <v>278</v>
      </c>
      <c r="AN713" s="26" t="s">
        <v>6769</v>
      </c>
      <c r="AO713" s="26" t="s">
        <v>6770</v>
      </c>
      <c r="AP713" s="31">
        <f>13000/14</f>
        <v>928.5714286</v>
      </c>
      <c r="AQ713" s="26" t="s">
        <v>327</v>
      </c>
      <c r="AR713" s="26" t="s">
        <v>127</v>
      </c>
      <c r="AS713" s="26" t="s">
        <v>127</v>
      </c>
      <c r="AT713" s="26" t="s">
        <v>509</v>
      </c>
      <c r="AU713" s="32" t="s">
        <v>2868</v>
      </c>
      <c r="AV713" s="26" t="s">
        <v>7106</v>
      </c>
      <c r="AW713" s="28" t="s">
        <v>7107</v>
      </c>
      <c r="AX713" s="28"/>
      <c r="AY713" s="28"/>
    </row>
    <row r="714" ht="15.75" customHeight="1">
      <c r="A714" s="26" t="s">
        <v>7108</v>
      </c>
      <c r="B714" s="26" t="s">
        <v>7109</v>
      </c>
      <c r="C714" s="27"/>
      <c r="D714" s="26"/>
      <c r="E714" s="26"/>
      <c r="F714" s="26" t="s">
        <v>127</v>
      </c>
      <c r="G714" s="28"/>
      <c r="H714" s="26" t="s">
        <v>6675</v>
      </c>
      <c r="I714" s="26" t="s">
        <v>6676</v>
      </c>
      <c r="J714" s="26" t="s">
        <v>6677</v>
      </c>
      <c r="K714" s="26">
        <v>4.29587242E9</v>
      </c>
      <c r="L714" s="26" t="s">
        <v>7110</v>
      </c>
      <c r="M714" s="26" t="s">
        <v>141</v>
      </c>
      <c r="N714" s="26" t="s">
        <v>7111</v>
      </c>
      <c r="O714" s="26" t="s">
        <v>6457</v>
      </c>
      <c r="P714" s="26" t="s">
        <v>599</v>
      </c>
      <c r="Q714" s="28"/>
      <c r="R714" s="26" t="s">
        <v>7112</v>
      </c>
      <c r="S714" s="26" t="s">
        <v>137</v>
      </c>
      <c r="T714" s="26"/>
      <c r="U714" s="29"/>
      <c r="V714" s="26" t="s">
        <v>189</v>
      </c>
      <c r="W714" s="26">
        <v>2021.0</v>
      </c>
      <c r="X714" s="26" t="s">
        <v>141</v>
      </c>
      <c r="Y714" s="26" t="s">
        <v>141</v>
      </c>
      <c r="Z714" s="28" t="s">
        <v>141</v>
      </c>
      <c r="AA714" s="26" t="s">
        <v>127</v>
      </c>
      <c r="AB714" s="30">
        <v>750.0</v>
      </c>
      <c r="AC714" s="31" t="s">
        <v>127</v>
      </c>
      <c r="AD714" s="31">
        <v>750.0</v>
      </c>
      <c r="AE714" s="31" t="s">
        <v>127</v>
      </c>
      <c r="AF714" s="31" t="s">
        <v>127</v>
      </c>
      <c r="AG714" s="31" t="s">
        <v>127</v>
      </c>
      <c r="AH714" s="31" t="s">
        <v>127</v>
      </c>
      <c r="AI714" s="31" t="s">
        <v>127</v>
      </c>
      <c r="AJ714" s="31" t="s">
        <v>127</v>
      </c>
      <c r="AK714" s="31" t="s">
        <v>127</v>
      </c>
      <c r="AL714" s="31" t="s">
        <v>127</v>
      </c>
      <c r="AM714" s="26" t="s">
        <v>141</v>
      </c>
      <c r="AN714" s="26" t="s">
        <v>141</v>
      </c>
      <c r="AO714" s="26" t="s">
        <v>141</v>
      </c>
      <c r="AP714" s="31" t="s">
        <v>141</v>
      </c>
      <c r="AQ714" s="26" t="s">
        <v>127</v>
      </c>
      <c r="AR714" s="26" t="s">
        <v>127</v>
      </c>
      <c r="AS714" s="26" t="s">
        <v>127</v>
      </c>
      <c r="AT714" s="26" t="s">
        <v>142</v>
      </c>
      <c r="AU714" s="26" t="s">
        <v>31</v>
      </c>
      <c r="AV714" s="26" t="s">
        <v>143</v>
      </c>
      <c r="AW714" s="26"/>
      <c r="AX714" s="26"/>
      <c r="AY714" s="26"/>
    </row>
    <row r="715" ht="15.75" customHeight="1">
      <c r="A715" s="26" t="s">
        <v>7113</v>
      </c>
      <c r="B715" s="26" t="s">
        <v>7114</v>
      </c>
      <c r="C715" s="28"/>
      <c r="D715" s="28"/>
      <c r="E715" s="28"/>
      <c r="F715" s="26" t="s">
        <v>127</v>
      </c>
      <c r="G715" s="28"/>
      <c r="H715" s="26" t="s">
        <v>6618</v>
      </c>
      <c r="I715" s="26" t="s">
        <v>6619</v>
      </c>
      <c r="J715" s="26" t="s">
        <v>6830</v>
      </c>
      <c r="K715" s="26">
        <v>4.295872888E9</v>
      </c>
      <c r="L715" s="28" t="s">
        <v>7115</v>
      </c>
      <c r="M715" s="26" t="s">
        <v>7116</v>
      </c>
      <c r="N715" s="26" t="s">
        <v>7117</v>
      </c>
      <c r="O715" s="28" t="s">
        <v>6457</v>
      </c>
      <c r="P715" s="26" t="s">
        <v>599</v>
      </c>
      <c r="Q715" s="28"/>
      <c r="R715" s="28" t="s">
        <v>7118</v>
      </c>
      <c r="S715" s="28" t="s">
        <v>156</v>
      </c>
      <c r="T715" s="28" t="s">
        <v>7119</v>
      </c>
      <c r="U715" s="28"/>
      <c r="V715" s="26" t="s">
        <v>158</v>
      </c>
      <c r="W715" s="26" t="s">
        <v>141</v>
      </c>
      <c r="X715" s="26" t="s">
        <v>141</v>
      </c>
      <c r="Y715" s="28">
        <v>2010.0</v>
      </c>
      <c r="Z715" s="28">
        <v>13.0</v>
      </c>
      <c r="AA715" s="26" t="s">
        <v>127</v>
      </c>
      <c r="AB715" s="31">
        <v>1030.0</v>
      </c>
      <c r="AC715" s="31" t="s">
        <v>127</v>
      </c>
      <c r="AD715" s="31" t="s">
        <v>127</v>
      </c>
      <c r="AE715" s="31" t="s">
        <v>127</v>
      </c>
      <c r="AF715" s="31">
        <v>945.0</v>
      </c>
      <c r="AG715" s="31">
        <v>945.0</v>
      </c>
      <c r="AH715" s="31" t="s">
        <v>127</v>
      </c>
      <c r="AI715" s="31" t="s">
        <v>127</v>
      </c>
      <c r="AJ715" s="31">
        <f>175+1060</f>
        <v>1235</v>
      </c>
      <c r="AK715" s="31">
        <v>500.0</v>
      </c>
      <c r="AL715" s="31" t="s">
        <v>127</v>
      </c>
      <c r="AM715" s="26" t="s">
        <v>159</v>
      </c>
      <c r="AN715" s="26" t="s">
        <v>7120</v>
      </c>
      <c r="AO715" s="26" t="s">
        <v>416</v>
      </c>
      <c r="AP715" s="31">
        <f>13000/14</f>
        <v>928.5714286</v>
      </c>
      <c r="AQ715" s="26" t="s">
        <v>327</v>
      </c>
      <c r="AR715" s="26" t="s">
        <v>127</v>
      </c>
      <c r="AS715" s="26" t="s">
        <v>127</v>
      </c>
      <c r="AT715" s="26" t="s">
        <v>161</v>
      </c>
      <c r="AU715" s="26" t="s">
        <v>162</v>
      </c>
      <c r="AV715" s="26" t="s">
        <v>7121</v>
      </c>
      <c r="AW715" s="28" t="s">
        <v>7122</v>
      </c>
      <c r="AX715" s="26" t="s">
        <v>7123</v>
      </c>
      <c r="AY715" s="28"/>
    </row>
    <row r="716" ht="15.75" customHeight="1">
      <c r="A716" s="26" t="s">
        <v>7124</v>
      </c>
      <c r="B716" s="26" t="s">
        <v>7125</v>
      </c>
      <c r="C716" s="28"/>
      <c r="D716" s="28"/>
      <c r="E716" s="28"/>
      <c r="F716" s="26" t="s">
        <v>127</v>
      </c>
      <c r="G716" s="28"/>
      <c r="H716" s="26" t="s">
        <v>6618</v>
      </c>
      <c r="I716" s="26" t="s">
        <v>6619</v>
      </c>
      <c r="J716" s="26" t="s">
        <v>6830</v>
      </c>
      <c r="K716" s="26">
        <v>4.295872888E9</v>
      </c>
      <c r="L716" s="28" t="s">
        <v>7115</v>
      </c>
      <c r="M716" s="26" t="s">
        <v>7116</v>
      </c>
      <c r="N716" s="26" t="s">
        <v>7117</v>
      </c>
      <c r="O716" s="28" t="s">
        <v>6457</v>
      </c>
      <c r="P716" s="26" t="s">
        <v>599</v>
      </c>
      <c r="Q716" s="28"/>
      <c r="R716" s="28" t="s">
        <v>7118</v>
      </c>
      <c r="S716" s="28" t="s">
        <v>156</v>
      </c>
      <c r="T716" s="28" t="s">
        <v>7119</v>
      </c>
      <c r="U716" s="28"/>
      <c r="V716" s="26" t="s">
        <v>158</v>
      </c>
      <c r="W716" s="26" t="s">
        <v>141</v>
      </c>
      <c r="X716" s="26">
        <v>2019.0</v>
      </c>
      <c r="Y716" s="26">
        <v>2020.0</v>
      </c>
      <c r="Z716" s="28">
        <v>3.0</v>
      </c>
      <c r="AA716" s="26" t="s">
        <v>127</v>
      </c>
      <c r="AB716" s="31">
        <v>230.0</v>
      </c>
      <c r="AC716" s="31" t="s">
        <v>127</v>
      </c>
      <c r="AD716" s="31" t="s">
        <v>127</v>
      </c>
      <c r="AE716" s="31" t="s">
        <v>127</v>
      </c>
      <c r="AF716" s="31">
        <v>421.0</v>
      </c>
      <c r="AG716" s="31">
        <v>421.0</v>
      </c>
      <c r="AH716" s="31" t="s">
        <v>127</v>
      </c>
      <c r="AI716" s="31" t="s">
        <v>127</v>
      </c>
      <c r="AJ716" s="31">
        <v>1060.0</v>
      </c>
      <c r="AK716" s="31" t="s">
        <v>127</v>
      </c>
      <c r="AL716" s="31" t="s">
        <v>127</v>
      </c>
      <c r="AM716" s="26" t="s">
        <v>159</v>
      </c>
      <c r="AN716" s="26" t="s">
        <v>7120</v>
      </c>
      <c r="AO716" s="26" t="s">
        <v>416</v>
      </c>
      <c r="AP716" s="31" t="s">
        <v>141</v>
      </c>
      <c r="AQ716" s="26" t="s">
        <v>327</v>
      </c>
      <c r="AR716" s="26" t="s">
        <v>127</v>
      </c>
      <c r="AS716" s="26" t="s">
        <v>127</v>
      </c>
      <c r="AT716" s="26" t="s">
        <v>161</v>
      </c>
      <c r="AU716" s="26" t="s">
        <v>162</v>
      </c>
      <c r="AV716" s="26" t="s">
        <v>2965</v>
      </c>
      <c r="AW716" s="28" t="s">
        <v>7122</v>
      </c>
      <c r="AX716" s="26" t="s">
        <v>7123</v>
      </c>
      <c r="AY716" s="28"/>
    </row>
    <row r="717" ht="15.75" customHeight="1">
      <c r="A717" s="26" t="s">
        <v>7126</v>
      </c>
      <c r="B717" s="26" t="s">
        <v>7127</v>
      </c>
      <c r="C717" s="28"/>
      <c r="D717" s="26" t="s">
        <v>7128</v>
      </c>
      <c r="E717" s="28"/>
      <c r="F717" s="26" t="s">
        <v>148</v>
      </c>
      <c r="G717" s="26" t="s">
        <v>6484</v>
      </c>
      <c r="H717" s="26" t="s">
        <v>6499</v>
      </c>
      <c r="I717" s="26" t="s">
        <v>6500</v>
      </c>
      <c r="J717" s="26" t="s">
        <v>6501</v>
      </c>
      <c r="K717" s="26">
        <v>4.295872623E9</v>
      </c>
      <c r="L717" s="28" t="s">
        <v>7129</v>
      </c>
      <c r="M717" s="26" t="s">
        <v>7130</v>
      </c>
      <c r="N717" s="26" t="s">
        <v>7131</v>
      </c>
      <c r="O717" s="28" t="s">
        <v>6457</v>
      </c>
      <c r="P717" s="26" t="s">
        <v>599</v>
      </c>
      <c r="Q717" s="28"/>
      <c r="R717" s="28" t="s">
        <v>7132</v>
      </c>
      <c r="S717" s="28" t="s">
        <v>156</v>
      </c>
      <c r="T717" s="26" t="s">
        <v>7133</v>
      </c>
      <c r="U717" s="28"/>
      <c r="V717" s="26" t="s">
        <v>158</v>
      </c>
      <c r="W717" s="26" t="s">
        <v>141</v>
      </c>
      <c r="X717" s="26" t="s">
        <v>141</v>
      </c>
      <c r="Y717" s="28">
        <v>1918.0</v>
      </c>
      <c r="Z717" s="28">
        <v>105.0</v>
      </c>
      <c r="AA717" s="26" t="s">
        <v>127</v>
      </c>
      <c r="AB717" s="30">
        <v>2500.0</v>
      </c>
      <c r="AC717" s="30">
        <v>2500.0</v>
      </c>
      <c r="AD717" s="31" t="s">
        <v>127</v>
      </c>
      <c r="AE717" s="31" t="s">
        <v>127</v>
      </c>
      <c r="AF717" s="31">
        <v>2700.0</v>
      </c>
      <c r="AG717" s="31">
        <v>2700.0</v>
      </c>
      <c r="AH717" s="31" t="s">
        <v>127</v>
      </c>
      <c r="AI717" s="31" t="s">
        <v>127</v>
      </c>
      <c r="AJ717" s="30">
        <v>3880.0</v>
      </c>
      <c r="AK717" s="30">
        <v>880.0</v>
      </c>
      <c r="AL717" s="31" t="s">
        <v>141</v>
      </c>
      <c r="AM717" s="26" t="s">
        <v>2284</v>
      </c>
      <c r="AN717" s="28" t="s">
        <v>7134</v>
      </c>
      <c r="AO717" s="26" t="s">
        <v>141</v>
      </c>
      <c r="AP717" s="31">
        <v>5945.0</v>
      </c>
      <c r="AQ717" s="26" t="s">
        <v>327</v>
      </c>
      <c r="AR717" s="26" t="s">
        <v>127</v>
      </c>
      <c r="AS717" s="26" t="s">
        <v>127</v>
      </c>
      <c r="AT717" s="26" t="s">
        <v>161</v>
      </c>
      <c r="AU717" s="32" t="s">
        <v>263</v>
      </c>
      <c r="AV717" s="26" t="s">
        <v>7135</v>
      </c>
      <c r="AW717" s="28"/>
      <c r="AX717" s="28"/>
      <c r="AY717" s="28" t="s">
        <v>7136</v>
      </c>
    </row>
    <row r="718" ht="15.75" customHeight="1">
      <c r="A718" s="26" t="s">
        <v>7137</v>
      </c>
      <c r="B718" s="26" t="s">
        <v>7138</v>
      </c>
      <c r="C718" s="28"/>
      <c r="D718" s="26" t="s">
        <v>7128</v>
      </c>
      <c r="E718" s="28"/>
      <c r="F718" s="26" t="s">
        <v>148</v>
      </c>
      <c r="G718" s="26" t="s">
        <v>6484</v>
      </c>
      <c r="H718" s="26" t="s">
        <v>6499</v>
      </c>
      <c r="I718" s="26" t="s">
        <v>6500</v>
      </c>
      <c r="J718" s="26" t="s">
        <v>6501</v>
      </c>
      <c r="K718" s="26">
        <v>4.295872623E9</v>
      </c>
      <c r="L718" s="28" t="s">
        <v>7129</v>
      </c>
      <c r="M718" s="26" t="s">
        <v>7130</v>
      </c>
      <c r="N718" s="26" t="s">
        <v>7131</v>
      </c>
      <c r="O718" s="28" t="s">
        <v>6457</v>
      </c>
      <c r="P718" s="26" t="s">
        <v>599</v>
      </c>
      <c r="Q718" s="28"/>
      <c r="R718" s="28" t="s">
        <v>7132</v>
      </c>
      <c r="S718" s="28" t="s">
        <v>156</v>
      </c>
      <c r="T718" s="26" t="s">
        <v>7133</v>
      </c>
      <c r="U718" s="28"/>
      <c r="V718" s="26" t="s">
        <v>189</v>
      </c>
      <c r="W718" s="26">
        <v>2020.0</v>
      </c>
      <c r="X718" s="26" t="s">
        <v>141</v>
      </c>
      <c r="Y718" s="26">
        <v>2024.0</v>
      </c>
      <c r="Z718" s="28">
        <v>-1.0</v>
      </c>
      <c r="AA718" s="26" t="s">
        <v>127</v>
      </c>
      <c r="AB718" s="30">
        <v>500.0</v>
      </c>
      <c r="AC718" s="30">
        <f>3000-2500</f>
        <v>500</v>
      </c>
      <c r="AD718" s="31" t="s">
        <v>127</v>
      </c>
      <c r="AE718" s="31" t="s">
        <v>127</v>
      </c>
      <c r="AF718" s="31" t="s">
        <v>141</v>
      </c>
      <c r="AG718" s="31" t="s">
        <v>141</v>
      </c>
      <c r="AH718" s="31" t="s">
        <v>127</v>
      </c>
      <c r="AI718" s="31" t="s">
        <v>127</v>
      </c>
      <c r="AJ718" s="31" t="s">
        <v>141</v>
      </c>
      <c r="AK718" s="31" t="s">
        <v>141</v>
      </c>
      <c r="AL718" s="31" t="s">
        <v>141</v>
      </c>
      <c r="AM718" s="26" t="s">
        <v>127</v>
      </c>
      <c r="AN718" s="26" t="s">
        <v>127</v>
      </c>
      <c r="AO718" s="32" t="s">
        <v>127</v>
      </c>
      <c r="AP718" s="31" t="s">
        <v>141</v>
      </c>
      <c r="AQ718" s="26" t="s">
        <v>127</v>
      </c>
      <c r="AR718" s="26" t="s">
        <v>127</v>
      </c>
      <c r="AS718" s="26" t="s">
        <v>127</v>
      </c>
      <c r="AT718" s="26" t="s">
        <v>824</v>
      </c>
      <c r="AU718" s="26" t="s">
        <v>27</v>
      </c>
      <c r="AV718" s="26" t="s">
        <v>27</v>
      </c>
      <c r="AW718" s="28"/>
      <c r="AX718" s="28"/>
      <c r="AY718" s="28"/>
    </row>
    <row r="719" ht="15.75" customHeight="1">
      <c r="A719" s="26" t="s">
        <v>7139</v>
      </c>
      <c r="B719" s="26" t="s">
        <v>7140</v>
      </c>
      <c r="C719" s="28"/>
      <c r="D719" s="26" t="s">
        <v>7128</v>
      </c>
      <c r="E719" s="28"/>
      <c r="F719" s="26" t="s">
        <v>148</v>
      </c>
      <c r="G719" s="26" t="s">
        <v>6484</v>
      </c>
      <c r="H719" s="26" t="s">
        <v>6499</v>
      </c>
      <c r="I719" s="26" t="s">
        <v>6500</v>
      </c>
      <c r="J719" s="26" t="s">
        <v>6501</v>
      </c>
      <c r="K719" s="26">
        <v>4.295872623E9</v>
      </c>
      <c r="L719" s="28" t="s">
        <v>7129</v>
      </c>
      <c r="M719" s="26" t="s">
        <v>7130</v>
      </c>
      <c r="N719" s="26" t="s">
        <v>7131</v>
      </c>
      <c r="O719" s="28" t="s">
        <v>6457</v>
      </c>
      <c r="P719" s="26" t="s">
        <v>599</v>
      </c>
      <c r="Q719" s="28"/>
      <c r="R719" s="28" t="s">
        <v>7132</v>
      </c>
      <c r="S719" s="28" t="s">
        <v>156</v>
      </c>
      <c r="T719" s="26" t="s">
        <v>7133</v>
      </c>
      <c r="U719" s="28"/>
      <c r="V719" s="26" t="s">
        <v>189</v>
      </c>
      <c r="W719" s="26">
        <v>2020.0</v>
      </c>
      <c r="X719" s="26" t="s">
        <v>141</v>
      </c>
      <c r="Y719" s="26">
        <v>2030.0</v>
      </c>
      <c r="Z719" s="28">
        <v>-7.0</v>
      </c>
      <c r="AA719" s="26" t="s">
        <v>127</v>
      </c>
      <c r="AB719" s="30">
        <v>4300.0</v>
      </c>
      <c r="AC719" s="30">
        <f>7300-2500-500</f>
        <v>4300</v>
      </c>
      <c r="AD719" s="31" t="s">
        <v>127</v>
      </c>
      <c r="AE719" s="31" t="s">
        <v>127</v>
      </c>
      <c r="AF719" s="31" t="s">
        <v>141</v>
      </c>
      <c r="AG719" s="31" t="s">
        <v>141</v>
      </c>
      <c r="AH719" s="31" t="s">
        <v>127</v>
      </c>
      <c r="AI719" s="31" t="s">
        <v>127</v>
      </c>
      <c r="AJ719" s="31" t="s">
        <v>141</v>
      </c>
      <c r="AK719" s="31" t="s">
        <v>141</v>
      </c>
      <c r="AL719" s="31" t="s">
        <v>141</v>
      </c>
      <c r="AM719" s="26" t="s">
        <v>127</v>
      </c>
      <c r="AN719" s="26" t="s">
        <v>127</v>
      </c>
      <c r="AO719" s="32" t="s">
        <v>127</v>
      </c>
      <c r="AP719" s="31" t="s">
        <v>141</v>
      </c>
      <c r="AQ719" s="26" t="s">
        <v>127</v>
      </c>
      <c r="AR719" s="26" t="s">
        <v>127</v>
      </c>
      <c r="AS719" s="26" t="s">
        <v>127</v>
      </c>
      <c r="AT719" s="26" t="s">
        <v>824</v>
      </c>
      <c r="AU719" s="26" t="s">
        <v>27</v>
      </c>
      <c r="AV719" s="26" t="s">
        <v>27</v>
      </c>
      <c r="AW719" s="28"/>
      <c r="AX719" s="28"/>
      <c r="AY719" s="28"/>
    </row>
    <row r="720" ht="15.75" customHeight="1">
      <c r="A720" s="26" t="s">
        <v>7141</v>
      </c>
      <c r="B720" s="26" t="s">
        <v>7142</v>
      </c>
      <c r="C720" s="28"/>
      <c r="D720" s="28" t="s">
        <v>7143</v>
      </c>
      <c r="E720" s="28"/>
      <c r="F720" s="26" t="s">
        <v>148</v>
      </c>
      <c r="G720" s="26" t="s">
        <v>6484</v>
      </c>
      <c r="H720" s="26" t="s">
        <v>6499</v>
      </c>
      <c r="I720" s="26" t="s">
        <v>6500</v>
      </c>
      <c r="J720" s="26" t="s">
        <v>6501</v>
      </c>
      <c r="K720" s="26">
        <v>4.295872623E9</v>
      </c>
      <c r="L720" s="28" t="s">
        <v>7144</v>
      </c>
      <c r="M720" s="26" t="s">
        <v>7145</v>
      </c>
      <c r="N720" s="26" t="s">
        <v>7131</v>
      </c>
      <c r="O720" s="28" t="s">
        <v>6457</v>
      </c>
      <c r="P720" s="26" t="s">
        <v>599</v>
      </c>
      <c r="Q720" s="28"/>
      <c r="R720" s="28" t="s">
        <v>7146</v>
      </c>
      <c r="S720" s="28" t="s">
        <v>156</v>
      </c>
      <c r="T720" s="26" t="s">
        <v>7147</v>
      </c>
      <c r="U720" s="28"/>
      <c r="V720" s="26" t="s">
        <v>189</v>
      </c>
      <c r="W720" s="26" t="s">
        <v>141</v>
      </c>
      <c r="X720" s="26" t="s">
        <v>141</v>
      </c>
      <c r="Y720" s="26">
        <v>2024.0</v>
      </c>
      <c r="Z720" s="28">
        <v>-1.0</v>
      </c>
      <c r="AA720" s="26" t="s">
        <v>127</v>
      </c>
      <c r="AB720" s="30">
        <v>5300.0</v>
      </c>
      <c r="AC720" s="31">
        <f>7500-2200</f>
        <v>5300</v>
      </c>
      <c r="AD720" s="31" t="s">
        <v>127</v>
      </c>
      <c r="AE720" s="31" t="s">
        <v>127</v>
      </c>
      <c r="AF720" s="31" t="s">
        <v>141</v>
      </c>
      <c r="AG720" s="31" t="s">
        <v>141</v>
      </c>
      <c r="AH720" s="31" t="s">
        <v>127</v>
      </c>
      <c r="AI720" s="31" t="s">
        <v>127</v>
      </c>
      <c r="AJ720" s="31" t="s">
        <v>141</v>
      </c>
      <c r="AK720" s="31" t="s">
        <v>141</v>
      </c>
      <c r="AL720" s="31" t="s">
        <v>141</v>
      </c>
      <c r="AM720" s="26" t="s">
        <v>127</v>
      </c>
      <c r="AN720" s="26" t="s">
        <v>127</v>
      </c>
      <c r="AO720" s="32" t="s">
        <v>127</v>
      </c>
      <c r="AP720" s="31" t="s">
        <v>141</v>
      </c>
      <c r="AQ720" s="26" t="s">
        <v>127</v>
      </c>
      <c r="AR720" s="26" t="s">
        <v>127</v>
      </c>
      <c r="AS720" s="26" t="s">
        <v>127</v>
      </c>
      <c r="AT720" s="26" t="s">
        <v>824</v>
      </c>
      <c r="AU720" s="26" t="s">
        <v>27</v>
      </c>
      <c r="AV720" s="26" t="s">
        <v>27</v>
      </c>
      <c r="AW720" s="28"/>
      <c r="AX720" s="28"/>
      <c r="AY720" s="28"/>
    </row>
    <row r="721" ht="15.75" customHeight="1">
      <c r="A721" s="26" t="s">
        <v>7148</v>
      </c>
      <c r="B721" s="26" t="s">
        <v>7149</v>
      </c>
      <c r="C721" s="28"/>
      <c r="D721" s="28" t="s">
        <v>7143</v>
      </c>
      <c r="E721" s="28"/>
      <c r="F721" s="26" t="s">
        <v>148</v>
      </c>
      <c r="G721" s="26" t="s">
        <v>6484</v>
      </c>
      <c r="H721" s="26" t="s">
        <v>6499</v>
      </c>
      <c r="I721" s="26" t="s">
        <v>6500</v>
      </c>
      <c r="J721" s="26" t="s">
        <v>6501</v>
      </c>
      <c r="K721" s="26">
        <v>4.295872623E9</v>
      </c>
      <c r="L721" s="28" t="s">
        <v>7144</v>
      </c>
      <c r="M721" s="26" t="s">
        <v>7145</v>
      </c>
      <c r="N721" s="26" t="s">
        <v>7131</v>
      </c>
      <c r="O721" s="28" t="s">
        <v>6457</v>
      </c>
      <c r="P721" s="26" t="s">
        <v>599</v>
      </c>
      <c r="Q721" s="28"/>
      <c r="R721" s="28" t="s">
        <v>7146</v>
      </c>
      <c r="S721" s="28" t="s">
        <v>156</v>
      </c>
      <c r="T721" s="26" t="s">
        <v>7147</v>
      </c>
      <c r="U721" s="28"/>
      <c r="V721" s="26" t="s">
        <v>158</v>
      </c>
      <c r="W721" s="26" t="s">
        <v>141</v>
      </c>
      <c r="X721" s="26" t="s">
        <v>141</v>
      </c>
      <c r="Y721" s="28">
        <v>1959.0</v>
      </c>
      <c r="Z721" s="28">
        <v>64.0</v>
      </c>
      <c r="AA721" s="26" t="s">
        <v>127</v>
      </c>
      <c r="AB721" s="30">
        <v>2200.0</v>
      </c>
      <c r="AC721" s="30">
        <v>2200.0</v>
      </c>
      <c r="AD721" s="31" t="s">
        <v>127</v>
      </c>
      <c r="AE721" s="31" t="s">
        <v>127</v>
      </c>
      <c r="AF721" s="31">
        <v>2400.0</v>
      </c>
      <c r="AG721" s="31">
        <v>2400.0</v>
      </c>
      <c r="AH721" s="31" t="s">
        <v>127</v>
      </c>
      <c r="AI721" s="31" t="s">
        <v>127</v>
      </c>
      <c r="AJ721" s="31">
        <v>3300.0</v>
      </c>
      <c r="AK721" s="31">
        <v>1700.0</v>
      </c>
      <c r="AL721" s="31" t="s">
        <v>468</v>
      </c>
      <c r="AM721" s="26" t="s">
        <v>6528</v>
      </c>
      <c r="AN721" s="28" t="s">
        <v>7150</v>
      </c>
      <c r="AO721" s="26" t="s">
        <v>845</v>
      </c>
      <c r="AP721" s="31">
        <f>66396/5</f>
        <v>13279.2</v>
      </c>
      <c r="AQ721" s="26" t="s">
        <v>327</v>
      </c>
      <c r="AR721" s="26" t="s">
        <v>327</v>
      </c>
      <c r="AS721" s="26" t="s">
        <v>127</v>
      </c>
      <c r="AT721" s="26" t="s">
        <v>161</v>
      </c>
      <c r="AU721" s="32" t="s">
        <v>263</v>
      </c>
      <c r="AV721" s="26" t="s">
        <v>7151</v>
      </c>
      <c r="AW721" s="28"/>
      <c r="AX721" s="28"/>
      <c r="AY721" s="28"/>
    </row>
    <row r="722" ht="15.75" customHeight="1">
      <c r="A722" s="26" t="s">
        <v>7152</v>
      </c>
      <c r="B722" s="26" t="s">
        <v>7153</v>
      </c>
      <c r="C722" s="27"/>
      <c r="D722" s="26" t="s">
        <v>7154</v>
      </c>
      <c r="E722" s="28"/>
      <c r="F722" s="26" t="s">
        <v>148</v>
      </c>
      <c r="G722" s="26" t="s">
        <v>6484</v>
      </c>
      <c r="H722" s="26" t="s">
        <v>6499</v>
      </c>
      <c r="I722" s="26" t="s">
        <v>6500</v>
      </c>
      <c r="J722" s="26" t="s">
        <v>6501</v>
      </c>
      <c r="K722" s="26">
        <v>4.295872623E9</v>
      </c>
      <c r="L722" s="28" t="s">
        <v>7144</v>
      </c>
      <c r="M722" s="26" t="s">
        <v>7145</v>
      </c>
      <c r="N722" s="26" t="s">
        <v>7131</v>
      </c>
      <c r="O722" s="28" t="s">
        <v>6457</v>
      </c>
      <c r="P722" s="26" t="s">
        <v>599</v>
      </c>
      <c r="Q722" s="28"/>
      <c r="R722" s="26" t="s">
        <v>7155</v>
      </c>
      <c r="S722" s="26" t="s">
        <v>156</v>
      </c>
      <c r="T722" s="26" t="s">
        <v>7156</v>
      </c>
      <c r="U722" s="28"/>
      <c r="V722" s="26" t="s">
        <v>158</v>
      </c>
      <c r="W722" s="26" t="s">
        <v>141</v>
      </c>
      <c r="X722" s="26" t="s">
        <v>141</v>
      </c>
      <c r="Y722" s="26">
        <v>1965.0</v>
      </c>
      <c r="Z722" s="28">
        <v>58.0</v>
      </c>
      <c r="AA722" s="26" t="s">
        <v>127</v>
      </c>
      <c r="AB722" s="30">
        <v>230.0</v>
      </c>
      <c r="AC722" s="31" t="s">
        <v>127</v>
      </c>
      <c r="AD722" s="31">
        <v>230.0</v>
      </c>
      <c r="AE722" s="31" t="s">
        <v>127</v>
      </c>
      <c r="AF722" s="31" t="s">
        <v>127</v>
      </c>
      <c r="AG722" s="31" t="s">
        <v>127</v>
      </c>
      <c r="AH722" s="31" t="s">
        <v>127</v>
      </c>
      <c r="AI722" s="31" t="s">
        <v>141</v>
      </c>
      <c r="AJ722" s="31" t="s">
        <v>127</v>
      </c>
      <c r="AK722" s="31" t="s">
        <v>127</v>
      </c>
      <c r="AL722" s="31" t="s">
        <v>127</v>
      </c>
      <c r="AM722" s="26" t="s">
        <v>159</v>
      </c>
      <c r="AN722" s="26" t="s">
        <v>7157</v>
      </c>
      <c r="AO722" s="26" t="s">
        <v>416</v>
      </c>
      <c r="AP722" s="31">
        <v>1777.0</v>
      </c>
      <c r="AQ722" s="26" t="s">
        <v>327</v>
      </c>
      <c r="AR722" s="26" t="s">
        <v>127</v>
      </c>
      <c r="AS722" s="26" t="s">
        <v>127</v>
      </c>
      <c r="AT722" s="26" t="s">
        <v>142</v>
      </c>
      <c r="AU722" s="26" t="s">
        <v>31</v>
      </c>
      <c r="AV722" s="26" t="s">
        <v>7158</v>
      </c>
      <c r="AW722" s="28"/>
      <c r="AX722" s="28"/>
      <c r="AY722" s="28"/>
    </row>
    <row r="723" ht="15.75" customHeight="1">
      <c r="A723" s="26" t="s">
        <v>7159</v>
      </c>
      <c r="B723" s="26" t="s">
        <v>7160</v>
      </c>
      <c r="C723" s="27"/>
      <c r="D723" s="26" t="s">
        <v>7154</v>
      </c>
      <c r="E723" s="28"/>
      <c r="F723" s="26" t="s">
        <v>148</v>
      </c>
      <c r="G723" s="26" t="s">
        <v>6484</v>
      </c>
      <c r="H723" s="26" t="s">
        <v>6499</v>
      </c>
      <c r="I723" s="26" t="s">
        <v>6500</v>
      </c>
      <c r="J723" s="26" t="s">
        <v>6501</v>
      </c>
      <c r="K723" s="26">
        <v>4.295872623E9</v>
      </c>
      <c r="L723" s="28" t="s">
        <v>7144</v>
      </c>
      <c r="M723" s="26" t="s">
        <v>7145</v>
      </c>
      <c r="N723" s="26" t="s">
        <v>7131</v>
      </c>
      <c r="O723" s="28" t="s">
        <v>6457</v>
      </c>
      <c r="P723" s="26" t="s">
        <v>599</v>
      </c>
      <c r="Q723" s="28"/>
      <c r="R723" s="26" t="s">
        <v>7155</v>
      </c>
      <c r="S723" s="26" t="s">
        <v>156</v>
      </c>
      <c r="T723" s="26" t="s">
        <v>7156</v>
      </c>
      <c r="U723" s="28"/>
      <c r="V723" s="26" t="s">
        <v>158</v>
      </c>
      <c r="W723" s="26" t="s">
        <v>141</v>
      </c>
      <c r="X723" s="26" t="s">
        <v>141</v>
      </c>
      <c r="Y723" s="26">
        <v>2021.0</v>
      </c>
      <c r="Z723" s="28">
        <v>2.0</v>
      </c>
      <c r="AA723" s="26" t="s">
        <v>127</v>
      </c>
      <c r="AB723" s="30">
        <v>270.0</v>
      </c>
      <c r="AC723" s="31" t="s">
        <v>127</v>
      </c>
      <c r="AD723" s="31">
        <f>500-230</f>
        <v>270</v>
      </c>
      <c r="AE723" s="31" t="s">
        <v>127</v>
      </c>
      <c r="AF723" s="31" t="s">
        <v>127</v>
      </c>
      <c r="AG723" s="31" t="s">
        <v>127</v>
      </c>
      <c r="AH723" s="31" t="s">
        <v>127</v>
      </c>
      <c r="AI723" s="31" t="s">
        <v>141</v>
      </c>
      <c r="AJ723" s="31" t="s">
        <v>127</v>
      </c>
      <c r="AK723" s="31" t="s">
        <v>127</v>
      </c>
      <c r="AL723" s="31" t="s">
        <v>127</v>
      </c>
      <c r="AM723" s="26" t="s">
        <v>127</v>
      </c>
      <c r="AN723" s="26" t="s">
        <v>127</v>
      </c>
      <c r="AO723" s="32" t="s">
        <v>127</v>
      </c>
      <c r="AP723" s="31" t="s">
        <v>141</v>
      </c>
      <c r="AQ723" s="26" t="s">
        <v>127</v>
      </c>
      <c r="AR723" s="26" t="s">
        <v>127</v>
      </c>
      <c r="AS723" s="26" t="s">
        <v>127</v>
      </c>
      <c r="AT723" s="26" t="s">
        <v>142</v>
      </c>
      <c r="AU723" s="26" t="s">
        <v>31</v>
      </c>
      <c r="AV723" s="26" t="s">
        <v>31</v>
      </c>
      <c r="AW723" s="28"/>
      <c r="AX723" s="28"/>
      <c r="AY723" s="28"/>
    </row>
    <row r="724" ht="15.75" customHeight="1">
      <c r="A724" s="26" t="s">
        <v>7161</v>
      </c>
      <c r="B724" s="26" t="s">
        <v>7162</v>
      </c>
      <c r="C724" s="27"/>
      <c r="D724" s="26" t="s">
        <v>7163</v>
      </c>
      <c r="E724" s="28"/>
      <c r="F724" s="26" t="s">
        <v>127</v>
      </c>
      <c r="G724" s="26"/>
      <c r="H724" s="26" t="s">
        <v>7083</v>
      </c>
      <c r="I724" s="26" t="s">
        <v>7084</v>
      </c>
      <c r="J724" s="26" t="s">
        <v>7164</v>
      </c>
      <c r="K724" s="26">
        <v>4.295873993E9</v>
      </c>
      <c r="L724" s="26" t="s">
        <v>7165</v>
      </c>
      <c r="M724" s="26" t="s">
        <v>7145</v>
      </c>
      <c r="N724" s="26" t="s">
        <v>7131</v>
      </c>
      <c r="O724" s="26" t="s">
        <v>6457</v>
      </c>
      <c r="P724" s="26" t="s">
        <v>599</v>
      </c>
      <c r="Q724" s="28"/>
      <c r="R724" s="26" t="s">
        <v>7166</v>
      </c>
      <c r="S724" s="26" t="s">
        <v>156</v>
      </c>
      <c r="T724" s="26" t="s">
        <v>7167</v>
      </c>
      <c r="U724" s="28"/>
      <c r="V724" s="26" t="s">
        <v>158</v>
      </c>
      <c r="W724" s="26" t="s">
        <v>141</v>
      </c>
      <c r="X724" s="26" t="s">
        <v>141</v>
      </c>
      <c r="Y724" s="26">
        <v>2009.0</v>
      </c>
      <c r="Z724" s="28">
        <v>14.0</v>
      </c>
      <c r="AA724" s="26" t="s">
        <v>127</v>
      </c>
      <c r="AB724" s="30">
        <v>780.0</v>
      </c>
      <c r="AC724" s="31" t="s">
        <v>127</v>
      </c>
      <c r="AD724" s="31">
        <v>450.0</v>
      </c>
      <c r="AE724" s="31" t="s">
        <v>127</v>
      </c>
      <c r="AF724" s="31">
        <v>894.0</v>
      </c>
      <c r="AG724" s="31">
        <v>613.0</v>
      </c>
      <c r="AH724" s="31">
        <v>281.0</v>
      </c>
      <c r="AI724" s="31">
        <v>40.0</v>
      </c>
      <c r="AJ724" s="31">
        <v>1208.0</v>
      </c>
      <c r="AK724" s="31" t="s">
        <v>468</v>
      </c>
      <c r="AL724" s="31">
        <v>600.0</v>
      </c>
      <c r="AM724" s="26" t="s">
        <v>278</v>
      </c>
      <c r="AN724" s="26" t="s">
        <v>7168</v>
      </c>
      <c r="AO724" s="26" t="s">
        <v>141</v>
      </c>
      <c r="AP724" s="31">
        <f>3071/3</f>
        <v>1023.666667</v>
      </c>
      <c r="AQ724" s="26" t="s">
        <v>141</v>
      </c>
      <c r="AR724" s="26" t="s">
        <v>141</v>
      </c>
      <c r="AS724" s="26" t="s">
        <v>127</v>
      </c>
      <c r="AT724" s="26" t="s">
        <v>161</v>
      </c>
      <c r="AU724" s="26" t="s">
        <v>162</v>
      </c>
      <c r="AV724" s="26" t="s">
        <v>7169</v>
      </c>
      <c r="AW724" s="28"/>
      <c r="AX724" s="28"/>
      <c r="AY724" s="28"/>
    </row>
    <row r="725" ht="15.75" customHeight="1">
      <c r="A725" s="26" t="s">
        <v>7170</v>
      </c>
      <c r="B725" s="26" t="s">
        <v>7171</v>
      </c>
      <c r="C725" s="27"/>
      <c r="D725" s="26"/>
      <c r="E725" s="28"/>
      <c r="F725" s="26" t="s">
        <v>127</v>
      </c>
      <c r="G725" s="26"/>
      <c r="H725" s="26" t="s">
        <v>7172</v>
      </c>
      <c r="I725" s="26" t="s">
        <v>7173</v>
      </c>
      <c r="J725" s="26" t="s">
        <v>7174</v>
      </c>
      <c r="K725" s="26">
        <v>4.298177772E9</v>
      </c>
      <c r="L725" s="26" t="s">
        <v>7175</v>
      </c>
      <c r="M725" s="26" t="s">
        <v>7145</v>
      </c>
      <c r="N725" s="26" t="s">
        <v>7131</v>
      </c>
      <c r="O725" s="26" t="s">
        <v>6457</v>
      </c>
      <c r="P725" s="26" t="s">
        <v>599</v>
      </c>
      <c r="Q725" s="28"/>
      <c r="R725" s="26" t="s">
        <v>7176</v>
      </c>
      <c r="S725" s="26" t="s">
        <v>156</v>
      </c>
      <c r="T725" s="26" t="s">
        <v>7177</v>
      </c>
      <c r="U725" s="28"/>
      <c r="V725" s="26" t="s">
        <v>158</v>
      </c>
      <c r="W725" s="26" t="s">
        <v>141</v>
      </c>
      <c r="X725" s="26" t="s">
        <v>141</v>
      </c>
      <c r="Y725" s="26">
        <v>1953.0</v>
      </c>
      <c r="Z725" s="28">
        <v>70.0</v>
      </c>
      <c r="AA725" s="26" t="s">
        <v>127</v>
      </c>
      <c r="AB725" s="30">
        <v>700.0</v>
      </c>
      <c r="AC725" s="31" t="s">
        <v>127</v>
      </c>
      <c r="AD725" s="31">
        <v>700.0</v>
      </c>
      <c r="AE725" s="31" t="s">
        <v>127</v>
      </c>
      <c r="AF725" s="31">
        <v>800.0</v>
      </c>
      <c r="AG725" s="31" t="s">
        <v>127</v>
      </c>
      <c r="AH725" s="31">
        <v>800.0</v>
      </c>
      <c r="AI725" s="31" t="s">
        <v>468</v>
      </c>
      <c r="AJ725" s="31" t="s">
        <v>468</v>
      </c>
      <c r="AK725" s="31" t="s">
        <v>141</v>
      </c>
      <c r="AL725" s="31" t="s">
        <v>468</v>
      </c>
      <c r="AM725" s="26" t="s">
        <v>278</v>
      </c>
      <c r="AN725" s="26" t="s">
        <v>7178</v>
      </c>
      <c r="AO725" s="26" t="s">
        <v>141</v>
      </c>
      <c r="AP725" s="31" t="s">
        <v>141</v>
      </c>
      <c r="AQ725" s="26" t="s">
        <v>327</v>
      </c>
      <c r="AR725" s="26" t="s">
        <v>127</v>
      </c>
      <c r="AS725" s="26" t="s">
        <v>127</v>
      </c>
      <c r="AT725" s="26" t="s">
        <v>184</v>
      </c>
      <c r="AU725" s="26" t="s">
        <v>185</v>
      </c>
      <c r="AV725" s="26" t="s">
        <v>7179</v>
      </c>
      <c r="AW725" s="28"/>
      <c r="AX725" s="28"/>
      <c r="AY725" s="28"/>
    </row>
    <row r="726" ht="15.75" customHeight="1">
      <c r="A726" s="26" t="s">
        <v>7180</v>
      </c>
      <c r="B726" s="26" t="s">
        <v>7181</v>
      </c>
      <c r="C726" s="27"/>
      <c r="D726" s="26"/>
      <c r="E726" s="28"/>
      <c r="F726" s="26" t="s">
        <v>127</v>
      </c>
      <c r="G726" s="26"/>
      <c r="H726" s="26" t="s">
        <v>7172</v>
      </c>
      <c r="I726" s="26" t="s">
        <v>7173</v>
      </c>
      <c r="J726" s="26" t="s">
        <v>7174</v>
      </c>
      <c r="K726" s="26">
        <v>4.298177772E9</v>
      </c>
      <c r="L726" s="26" t="s">
        <v>7175</v>
      </c>
      <c r="M726" s="26" t="s">
        <v>7145</v>
      </c>
      <c r="N726" s="26" t="s">
        <v>7131</v>
      </c>
      <c r="O726" s="26" t="s">
        <v>6457</v>
      </c>
      <c r="P726" s="26" t="s">
        <v>599</v>
      </c>
      <c r="Q726" s="28"/>
      <c r="R726" s="26" t="s">
        <v>7176</v>
      </c>
      <c r="S726" s="26" t="s">
        <v>156</v>
      </c>
      <c r="T726" s="26" t="s">
        <v>7177</v>
      </c>
      <c r="U726" s="28"/>
      <c r="V726" s="26" t="s">
        <v>139</v>
      </c>
      <c r="W726" s="26" t="s">
        <v>141</v>
      </c>
      <c r="X726" s="26" t="s">
        <v>141</v>
      </c>
      <c r="Y726" s="26">
        <v>2023.0</v>
      </c>
      <c r="Z726" s="28">
        <v>0.0</v>
      </c>
      <c r="AA726" s="26" t="s">
        <v>127</v>
      </c>
      <c r="AB726" s="30">
        <v>320.0</v>
      </c>
      <c r="AC726" s="31" t="s">
        <v>127</v>
      </c>
      <c r="AD726" s="31">
        <v>320.0</v>
      </c>
      <c r="AE726" s="31" t="s">
        <v>127</v>
      </c>
      <c r="AF726" s="31" t="s">
        <v>141</v>
      </c>
      <c r="AG726" s="31" t="s">
        <v>141</v>
      </c>
      <c r="AH726" s="31" t="s">
        <v>141</v>
      </c>
      <c r="AI726" s="31" t="s">
        <v>141</v>
      </c>
      <c r="AJ726" s="31" t="s">
        <v>141</v>
      </c>
      <c r="AK726" s="31" t="s">
        <v>141</v>
      </c>
      <c r="AL726" s="31" t="s">
        <v>141</v>
      </c>
      <c r="AM726" s="26" t="s">
        <v>278</v>
      </c>
      <c r="AN726" s="26" t="s">
        <v>7178</v>
      </c>
      <c r="AO726" s="26" t="s">
        <v>141</v>
      </c>
      <c r="AP726" s="31" t="s">
        <v>141</v>
      </c>
      <c r="AQ726" s="26" t="s">
        <v>127</v>
      </c>
      <c r="AR726" s="26" t="s">
        <v>127</v>
      </c>
      <c r="AS726" s="26" t="s">
        <v>127</v>
      </c>
      <c r="AT726" s="26" t="s">
        <v>184</v>
      </c>
      <c r="AU726" s="26" t="s">
        <v>185</v>
      </c>
      <c r="AV726" s="26" t="s">
        <v>6582</v>
      </c>
      <c r="AW726" s="28"/>
      <c r="AX726" s="28"/>
      <c r="AY726" s="28"/>
    </row>
    <row r="727" ht="15.75" customHeight="1">
      <c r="A727" s="26" t="s">
        <v>7182</v>
      </c>
      <c r="B727" s="26" t="s">
        <v>7183</v>
      </c>
      <c r="C727" s="27"/>
      <c r="D727" s="26" t="s">
        <v>7184</v>
      </c>
      <c r="E727" s="28"/>
      <c r="F727" s="26" t="s">
        <v>127</v>
      </c>
      <c r="G727" s="26"/>
      <c r="H727" s="26" t="s">
        <v>7185</v>
      </c>
      <c r="I727" s="26" t="s">
        <v>7186</v>
      </c>
      <c r="J727" s="26" t="s">
        <v>7187</v>
      </c>
      <c r="K727" s="26">
        <v>4.298375168E9</v>
      </c>
      <c r="L727" s="26" t="s">
        <v>7188</v>
      </c>
      <c r="M727" s="26" t="s">
        <v>7189</v>
      </c>
      <c r="N727" s="26" t="s">
        <v>7131</v>
      </c>
      <c r="O727" s="26" t="s">
        <v>6457</v>
      </c>
      <c r="P727" s="26" t="s">
        <v>599</v>
      </c>
      <c r="Q727" s="28"/>
      <c r="R727" s="26" t="s">
        <v>7190</v>
      </c>
      <c r="S727" s="26" t="s">
        <v>137</v>
      </c>
      <c r="T727" s="26" t="s">
        <v>7191</v>
      </c>
      <c r="U727" s="28"/>
      <c r="V727" s="26" t="s">
        <v>139</v>
      </c>
      <c r="W727" s="26" t="s">
        <v>141</v>
      </c>
      <c r="X727" s="26" t="s">
        <v>141</v>
      </c>
      <c r="Y727" s="26">
        <v>2023.0</v>
      </c>
      <c r="Z727" s="28">
        <v>0.0</v>
      </c>
      <c r="AA727" s="26" t="s">
        <v>127</v>
      </c>
      <c r="AB727" s="30">
        <v>2500.0</v>
      </c>
      <c r="AC727" s="31">
        <v>1500.0</v>
      </c>
      <c r="AD727" s="31">
        <v>1000.0</v>
      </c>
      <c r="AE727" s="31" t="s">
        <v>127</v>
      </c>
      <c r="AF727" s="31" t="s">
        <v>141</v>
      </c>
      <c r="AG727" s="31" t="s">
        <v>141</v>
      </c>
      <c r="AH727" s="31" t="s">
        <v>141</v>
      </c>
      <c r="AI727" s="31" t="s">
        <v>127</v>
      </c>
      <c r="AJ727" s="31" t="s">
        <v>141</v>
      </c>
      <c r="AK727" s="31" t="s">
        <v>141</v>
      </c>
      <c r="AL727" s="31" t="s">
        <v>141</v>
      </c>
      <c r="AM727" s="26" t="s">
        <v>141</v>
      </c>
      <c r="AN727" s="26" t="s">
        <v>141</v>
      </c>
      <c r="AO727" s="26" t="s">
        <v>141</v>
      </c>
      <c r="AP727" s="31" t="s">
        <v>141</v>
      </c>
      <c r="AQ727" s="26" t="s">
        <v>127</v>
      </c>
      <c r="AR727" s="26" t="s">
        <v>127</v>
      </c>
      <c r="AS727" s="26" t="s">
        <v>127</v>
      </c>
      <c r="AT727" s="26" t="s">
        <v>4307</v>
      </c>
      <c r="AU727" s="26" t="s">
        <v>2389</v>
      </c>
      <c r="AV727" s="26" t="s">
        <v>7192</v>
      </c>
      <c r="AW727" s="28"/>
      <c r="AX727" s="28"/>
      <c r="AY727" s="28"/>
    </row>
    <row r="728" ht="15.75" customHeight="1">
      <c r="A728" s="26" t="s">
        <v>7193</v>
      </c>
      <c r="B728" s="26" t="s">
        <v>7194</v>
      </c>
      <c r="C728" s="27"/>
      <c r="D728" s="26"/>
      <c r="E728" s="28"/>
      <c r="F728" s="26" t="s">
        <v>127</v>
      </c>
      <c r="G728" s="28"/>
      <c r="H728" s="26" t="s">
        <v>7195</v>
      </c>
      <c r="I728" s="26" t="s">
        <v>7196</v>
      </c>
      <c r="J728" s="26" t="s">
        <v>7197</v>
      </c>
      <c r="K728" s="26">
        <v>4.295872473E9</v>
      </c>
      <c r="L728" s="26" t="s">
        <v>7198</v>
      </c>
      <c r="M728" s="26" t="s">
        <v>7199</v>
      </c>
      <c r="N728" s="26" t="s">
        <v>7131</v>
      </c>
      <c r="O728" s="26" t="s">
        <v>6457</v>
      </c>
      <c r="P728" s="26" t="s">
        <v>599</v>
      </c>
      <c r="Q728" s="28"/>
      <c r="R728" s="26" t="s">
        <v>7200</v>
      </c>
      <c r="S728" s="26" t="s">
        <v>156</v>
      </c>
      <c r="T728" s="26" t="s">
        <v>7201</v>
      </c>
      <c r="U728" s="28"/>
      <c r="V728" s="26" t="s">
        <v>158</v>
      </c>
      <c r="W728" s="26" t="s">
        <v>141</v>
      </c>
      <c r="X728" s="26" t="s">
        <v>141</v>
      </c>
      <c r="Y728" s="26">
        <v>1990.0</v>
      </c>
      <c r="Z728" s="28">
        <v>33.0</v>
      </c>
      <c r="AA728" s="26" t="s">
        <v>127</v>
      </c>
      <c r="AB728" s="31">
        <v>255.0</v>
      </c>
      <c r="AC728" s="31" t="s">
        <v>141</v>
      </c>
      <c r="AD728" s="31" t="s">
        <v>141</v>
      </c>
      <c r="AE728" s="31" t="s">
        <v>127</v>
      </c>
      <c r="AF728" s="31">
        <v>600.0</v>
      </c>
      <c r="AG728" s="31">
        <v>600.0</v>
      </c>
      <c r="AH728" s="31" t="s">
        <v>127</v>
      </c>
      <c r="AI728" s="31" t="s">
        <v>127</v>
      </c>
      <c r="AJ728" s="31" t="s">
        <v>141</v>
      </c>
      <c r="AK728" s="31">
        <v>233.0</v>
      </c>
      <c r="AL728" s="31" t="s">
        <v>141</v>
      </c>
      <c r="AM728" s="26" t="s">
        <v>6528</v>
      </c>
      <c r="AN728" s="26" t="s">
        <v>7202</v>
      </c>
      <c r="AO728" s="26" t="s">
        <v>141</v>
      </c>
      <c r="AP728" s="31">
        <v>1453.0</v>
      </c>
      <c r="AQ728" s="26">
        <v>2021.0</v>
      </c>
      <c r="AR728" s="26" t="s">
        <v>141</v>
      </c>
      <c r="AS728" s="26" t="s">
        <v>127</v>
      </c>
      <c r="AT728" s="26" t="s">
        <v>161</v>
      </c>
      <c r="AU728" s="26" t="s">
        <v>25</v>
      </c>
      <c r="AV728" s="26" t="s">
        <v>2965</v>
      </c>
      <c r="AW728" s="28"/>
      <c r="AX728" s="28"/>
      <c r="AY728" s="28"/>
    </row>
    <row r="729" ht="15.75" customHeight="1">
      <c r="A729" s="26" t="s">
        <v>7203</v>
      </c>
      <c r="B729" s="26" t="s">
        <v>7204</v>
      </c>
      <c r="C729" s="27"/>
      <c r="D729" s="26"/>
      <c r="E729" s="28"/>
      <c r="F729" s="26" t="s">
        <v>127</v>
      </c>
      <c r="G729" s="28"/>
      <c r="H729" s="26" t="s">
        <v>7195</v>
      </c>
      <c r="I729" s="26" t="s">
        <v>7196</v>
      </c>
      <c r="J729" s="26" t="s">
        <v>7197</v>
      </c>
      <c r="K729" s="26">
        <v>4.295872473E9</v>
      </c>
      <c r="L729" s="26" t="s">
        <v>7198</v>
      </c>
      <c r="M729" s="26" t="s">
        <v>7199</v>
      </c>
      <c r="N729" s="26" t="s">
        <v>7131</v>
      </c>
      <c r="O729" s="26" t="s">
        <v>6457</v>
      </c>
      <c r="P729" s="26" t="s">
        <v>599</v>
      </c>
      <c r="Q729" s="28"/>
      <c r="R729" s="26" t="s">
        <v>7200</v>
      </c>
      <c r="S729" s="26" t="s">
        <v>156</v>
      </c>
      <c r="T729" s="26" t="s">
        <v>7201</v>
      </c>
      <c r="U729" s="28"/>
      <c r="V729" s="26" t="s">
        <v>139</v>
      </c>
      <c r="W729" s="26" t="s">
        <v>141</v>
      </c>
      <c r="X729" s="26" t="s">
        <v>141</v>
      </c>
      <c r="Y729" s="26">
        <v>2038.0</v>
      </c>
      <c r="Z729" s="28">
        <v>-15.0</v>
      </c>
      <c r="AA729" s="26" t="s">
        <v>127</v>
      </c>
      <c r="AB729" s="30">
        <v>3000.0</v>
      </c>
      <c r="AC729" s="31">
        <v>3000.0</v>
      </c>
      <c r="AD729" s="31" t="s">
        <v>127</v>
      </c>
      <c r="AE729" s="31" t="s">
        <v>127</v>
      </c>
      <c r="AF729" s="31">
        <v>700.0</v>
      </c>
      <c r="AG729" s="31">
        <v>700.0</v>
      </c>
      <c r="AH729" s="31" t="s">
        <v>127</v>
      </c>
      <c r="AI729" s="31" t="s">
        <v>127</v>
      </c>
      <c r="AJ729" s="31" t="s">
        <v>141</v>
      </c>
      <c r="AK729" s="31" t="s">
        <v>141</v>
      </c>
      <c r="AL729" s="31" t="s">
        <v>141</v>
      </c>
      <c r="AM729" s="26" t="s">
        <v>127</v>
      </c>
      <c r="AN729" s="26" t="s">
        <v>127</v>
      </c>
      <c r="AO729" s="32" t="s">
        <v>127</v>
      </c>
      <c r="AP729" s="31" t="s">
        <v>141</v>
      </c>
      <c r="AQ729" s="26" t="s">
        <v>127</v>
      </c>
      <c r="AR729" s="26" t="s">
        <v>127</v>
      </c>
      <c r="AS729" s="26" t="s">
        <v>127</v>
      </c>
      <c r="AT729" s="26" t="s">
        <v>161</v>
      </c>
      <c r="AU729" s="26" t="s">
        <v>263</v>
      </c>
      <c r="AV729" s="26" t="s">
        <v>7205</v>
      </c>
      <c r="AW729" s="28"/>
      <c r="AX729" s="28"/>
      <c r="AY729" s="28"/>
    </row>
    <row r="730" ht="15.75" customHeight="1">
      <c r="A730" s="26" t="s">
        <v>7206</v>
      </c>
      <c r="B730" s="26" t="s">
        <v>7207</v>
      </c>
      <c r="C730" s="27"/>
      <c r="D730" s="26" t="s">
        <v>7208</v>
      </c>
      <c r="E730" s="28"/>
      <c r="F730" s="26" t="s">
        <v>127</v>
      </c>
      <c r="G730" s="26"/>
      <c r="H730" s="26" t="s">
        <v>7209</v>
      </c>
      <c r="I730" s="26" t="s">
        <v>7210</v>
      </c>
      <c r="J730" s="26" t="s">
        <v>7211</v>
      </c>
      <c r="K730" s="26">
        <v>4.295874334E9</v>
      </c>
      <c r="L730" s="26" t="s">
        <v>7212</v>
      </c>
      <c r="M730" s="26" t="s">
        <v>7199</v>
      </c>
      <c r="N730" s="26" t="s">
        <v>7131</v>
      </c>
      <c r="O730" s="28" t="s">
        <v>6457</v>
      </c>
      <c r="P730" s="26" t="s">
        <v>599</v>
      </c>
      <c r="Q730" s="28"/>
      <c r="R730" s="26" t="s">
        <v>7213</v>
      </c>
      <c r="S730" s="26" t="s">
        <v>156</v>
      </c>
      <c r="T730" s="26" t="s">
        <v>7214</v>
      </c>
      <c r="U730" s="28"/>
      <c r="V730" s="26" t="s">
        <v>158</v>
      </c>
      <c r="W730" s="26" t="s">
        <v>141</v>
      </c>
      <c r="X730" s="26" t="s">
        <v>141</v>
      </c>
      <c r="Y730" s="26">
        <v>2007.0</v>
      </c>
      <c r="Z730" s="28">
        <v>16.0</v>
      </c>
      <c r="AA730" s="26" t="s">
        <v>127</v>
      </c>
      <c r="AB730" s="30" t="s">
        <v>127</v>
      </c>
      <c r="AC730" s="31" t="s">
        <v>127</v>
      </c>
      <c r="AD730" s="31" t="s">
        <v>127</v>
      </c>
      <c r="AE730" s="31" t="s">
        <v>127</v>
      </c>
      <c r="AF730" s="31">
        <v>482.5</v>
      </c>
      <c r="AG730" s="31">
        <v>300.0</v>
      </c>
      <c r="AH730" s="31">
        <f>500*365/1000</f>
        <v>182.5</v>
      </c>
      <c r="AI730" s="31" t="s">
        <v>127</v>
      </c>
      <c r="AJ730" s="31">
        <v>900.0</v>
      </c>
      <c r="AK730" s="31" t="s">
        <v>127</v>
      </c>
      <c r="AL730" s="31" t="s">
        <v>127</v>
      </c>
      <c r="AM730" s="26" t="s">
        <v>159</v>
      </c>
      <c r="AN730" s="26" t="s">
        <v>7215</v>
      </c>
      <c r="AO730" s="26" t="s">
        <v>7216</v>
      </c>
      <c r="AP730" s="31" t="s">
        <v>141</v>
      </c>
      <c r="AQ730" s="26" t="s">
        <v>141</v>
      </c>
      <c r="AR730" s="26" t="s">
        <v>141</v>
      </c>
      <c r="AS730" s="26" t="s">
        <v>127</v>
      </c>
      <c r="AT730" s="26" t="s">
        <v>509</v>
      </c>
      <c r="AU730" s="26" t="s">
        <v>555</v>
      </c>
      <c r="AV730" s="26" t="s">
        <v>7217</v>
      </c>
      <c r="AW730" s="58" t="s">
        <v>7218</v>
      </c>
      <c r="AX730" s="28"/>
      <c r="AY730" s="28"/>
    </row>
    <row r="731" ht="15.75" customHeight="1">
      <c r="A731" s="26" t="s">
        <v>7219</v>
      </c>
      <c r="B731" s="26" t="s">
        <v>7220</v>
      </c>
      <c r="C731" s="27"/>
      <c r="D731" s="26" t="s">
        <v>7208</v>
      </c>
      <c r="E731" s="28"/>
      <c r="F731" s="26" t="s">
        <v>127</v>
      </c>
      <c r="G731" s="26"/>
      <c r="H731" s="26" t="s">
        <v>7209</v>
      </c>
      <c r="I731" s="26" t="s">
        <v>7210</v>
      </c>
      <c r="J731" s="26" t="s">
        <v>7211</v>
      </c>
      <c r="K731" s="26">
        <v>4.295874334E9</v>
      </c>
      <c r="L731" s="26" t="s">
        <v>7212</v>
      </c>
      <c r="M731" s="26" t="s">
        <v>7199</v>
      </c>
      <c r="N731" s="26" t="s">
        <v>7131</v>
      </c>
      <c r="O731" s="28" t="s">
        <v>6457</v>
      </c>
      <c r="P731" s="26" t="s">
        <v>599</v>
      </c>
      <c r="Q731" s="28"/>
      <c r="R731" s="26" t="s">
        <v>7213</v>
      </c>
      <c r="S731" s="26" t="s">
        <v>156</v>
      </c>
      <c r="T731" s="26" t="s">
        <v>7214</v>
      </c>
      <c r="U731" s="28"/>
      <c r="V731" s="26" t="s">
        <v>139</v>
      </c>
      <c r="W731" s="26" t="s">
        <v>141</v>
      </c>
      <c r="X731" s="26" t="s">
        <v>141</v>
      </c>
      <c r="Y731" s="26" t="s">
        <v>141</v>
      </c>
      <c r="Z731" s="28" t="s">
        <v>141</v>
      </c>
      <c r="AA731" s="26" t="s">
        <v>127</v>
      </c>
      <c r="AB731" s="30">
        <v>700.0</v>
      </c>
      <c r="AC731" s="31" t="s">
        <v>127</v>
      </c>
      <c r="AD731" s="31">
        <v>700.0</v>
      </c>
      <c r="AE731" s="31" t="s">
        <v>127</v>
      </c>
      <c r="AF731" s="31" t="s">
        <v>127</v>
      </c>
      <c r="AG731" s="31" t="s">
        <v>127</v>
      </c>
      <c r="AH731" s="31" t="s">
        <v>127</v>
      </c>
      <c r="AI731" s="31" t="s">
        <v>127</v>
      </c>
      <c r="AJ731" s="31" t="s">
        <v>127</v>
      </c>
      <c r="AK731" s="31" t="s">
        <v>127</v>
      </c>
      <c r="AL731" s="31" t="s">
        <v>127</v>
      </c>
      <c r="AM731" s="26" t="s">
        <v>127</v>
      </c>
      <c r="AN731" s="26" t="s">
        <v>127</v>
      </c>
      <c r="AO731" s="32" t="s">
        <v>127</v>
      </c>
      <c r="AP731" s="31" t="s">
        <v>141</v>
      </c>
      <c r="AQ731" s="26" t="s">
        <v>127</v>
      </c>
      <c r="AR731" s="26" t="s">
        <v>127</v>
      </c>
      <c r="AS731" s="26" t="s">
        <v>127</v>
      </c>
      <c r="AT731" s="26" t="s">
        <v>142</v>
      </c>
      <c r="AU731" s="26" t="s">
        <v>31</v>
      </c>
      <c r="AV731" s="26"/>
      <c r="AW731" s="28"/>
      <c r="AX731" s="28"/>
      <c r="AY731" s="28"/>
    </row>
    <row r="732" ht="15.75" customHeight="1">
      <c r="A732" s="26" t="s">
        <v>7221</v>
      </c>
      <c r="B732" s="26" t="s">
        <v>7222</v>
      </c>
      <c r="C732" s="27"/>
      <c r="D732" s="26" t="s">
        <v>7223</v>
      </c>
      <c r="E732" s="28"/>
      <c r="F732" s="26" t="s">
        <v>127</v>
      </c>
      <c r="G732" s="26"/>
      <c r="H732" s="26" t="s">
        <v>7185</v>
      </c>
      <c r="I732" s="26" t="s">
        <v>7186</v>
      </c>
      <c r="J732" s="26" t="s">
        <v>7187</v>
      </c>
      <c r="K732" s="26">
        <v>4.298375168E9</v>
      </c>
      <c r="L732" s="26" t="s">
        <v>7224</v>
      </c>
      <c r="M732" s="26" t="s">
        <v>7199</v>
      </c>
      <c r="N732" s="26" t="s">
        <v>7131</v>
      </c>
      <c r="O732" s="26" t="s">
        <v>6457</v>
      </c>
      <c r="P732" s="26" t="s">
        <v>599</v>
      </c>
      <c r="Q732" s="28"/>
      <c r="R732" s="26" t="s">
        <v>7225</v>
      </c>
      <c r="S732" s="26" t="s">
        <v>156</v>
      </c>
      <c r="T732" s="26" t="s">
        <v>7191</v>
      </c>
      <c r="U732" s="28"/>
      <c r="V732" s="26" t="s">
        <v>158</v>
      </c>
      <c r="W732" s="26" t="s">
        <v>141</v>
      </c>
      <c r="X732" s="26" t="s">
        <v>141</v>
      </c>
      <c r="Y732" s="26">
        <v>2004.0</v>
      </c>
      <c r="Z732" s="28">
        <v>19.0</v>
      </c>
      <c r="AA732" s="26" t="s">
        <v>127</v>
      </c>
      <c r="AB732" s="31">
        <v>1500.0</v>
      </c>
      <c r="AC732" s="31" t="s">
        <v>141</v>
      </c>
      <c r="AD732" s="31" t="s">
        <v>141</v>
      </c>
      <c r="AE732" s="31" t="s">
        <v>127</v>
      </c>
      <c r="AF732" s="31">
        <v>1700.0</v>
      </c>
      <c r="AG732" s="31">
        <v>200.0</v>
      </c>
      <c r="AH732" s="31">
        <v>1500.0</v>
      </c>
      <c r="AI732" s="31" t="s">
        <v>468</v>
      </c>
      <c r="AJ732" s="31" t="s">
        <v>468</v>
      </c>
      <c r="AK732" s="31" t="s">
        <v>127</v>
      </c>
      <c r="AL732" s="31">
        <v>2100.0</v>
      </c>
      <c r="AM732" s="26" t="s">
        <v>278</v>
      </c>
      <c r="AN732" s="26" t="s">
        <v>7226</v>
      </c>
      <c r="AO732" s="26" t="s">
        <v>141</v>
      </c>
      <c r="AP732" s="31" t="s">
        <v>141</v>
      </c>
      <c r="AQ732" s="26" t="s">
        <v>327</v>
      </c>
      <c r="AR732" s="26" t="s">
        <v>127</v>
      </c>
      <c r="AS732" s="26" t="s">
        <v>127</v>
      </c>
      <c r="AT732" s="26" t="s">
        <v>509</v>
      </c>
      <c r="AU732" s="26" t="s">
        <v>2868</v>
      </c>
      <c r="AV732" s="26" t="s">
        <v>6935</v>
      </c>
      <c r="AW732" s="26" t="s">
        <v>7227</v>
      </c>
      <c r="AX732" s="28"/>
      <c r="AY732" s="28"/>
    </row>
    <row r="733" ht="15.75" customHeight="1">
      <c r="A733" s="26" t="s">
        <v>7228</v>
      </c>
      <c r="B733" s="26" t="s">
        <v>7229</v>
      </c>
      <c r="C733" s="27"/>
      <c r="D733" s="26" t="s">
        <v>7208</v>
      </c>
      <c r="E733" s="28"/>
      <c r="F733" s="26" t="s">
        <v>127</v>
      </c>
      <c r="G733" s="26"/>
      <c r="H733" s="26" t="s">
        <v>7209</v>
      </c>
      <c r="I733" s="26" t="s">
        <v>7210</v>
      </c>
      <c r="J733" s="26" t="s">
        <v>7211</v>
      </c>
      <c r="K733" s="26">
        <v>4.295874334E9</v>
      </c>
      <c r="L733" s="26" t="s">
        <v>7212</v>
      </c>
      <c r="M733" s="26" t="s">
        <v>7199</v>
      </c>
      <c r="N733" s="26" t="s">
        <v>7131</v>
      </c>
      <c r="O733" s="28" t="s">
        <v>6457</v>
      </c>
      <c r="P733" s="26" t="s">
        <v>599</v>
      </c>
      <c r="Q733" s="28"/>
      <c r="R733" s="26" t="s">
        <v>7213</v>
      </c>
      <c r="S733" s="26" t="s">
        <v>156</v>
      </c>
      <c r="T733" s="26" t="s">
        <v>7214</v>
      </c>
      <c r="U733" s="28"/>
      <c r="V733" s="26" t="s">
        <v>189</v>
      </c>
      <c r="W733" s="26" t="s">
        <v>141</v>
      </c>
      <c r="X733" s="26" t="s">
        <v>141</v>
      </c>
      <c r="Y733" s="26" t="s">
        <v>141</v>
      </c>
      <c r="Z733" s="28" t="s">
        <v>141</v>
      </c>
      <c r="AA733" s="26" t="s">
        <v>127</v>
      </c>
      <c r="AB733" s="30" t="s">
        <v>127</v>
      </c>
      <c r="AC733" s="31" t="s">
        <v>127</v>
      </c>
      <c r="AD733" s="31" t="s">
        <v>127</v>
      </c>
      <c r="AE733" s="31" t="s">
        <v>127</v>
      </c>
      <c r="AF733" s="31">
        <v>483.0</v>
      </c>
      <c r="AG733" s="31">
        <v>300.0</v>
      </c>
      <c r="AH733" s="31">
        <v>183.0</v>
      </c>
      <c r="AI733" s="31" t="s">
        <v>127</v>
      </c>
      <c r="AJ733" s="31" t="s">
        <v>127</v>
      </c>
      <c r="AK733" s="31" t="s">
        <v>127</v>
      </c>
      <c r="AL733" s="31" t="s">
        <v>127</v>
      </c>
      <c r="AM733" s="26" t="s">
        <v>127</v>
      </c>
      <c r="AN733" s="26" t="s">
        <v>7230</v>
      </c>
      <c r="AO733" s="32" t="s">
        <v>127</v>
      </c>
      <c r="AP733" s="31" t="s">
        <v>141</v>
      </c>
      <c r="AQ733" s="26" t="s">
        <v>127</v>
      </c>
      <c r="AR733" s="26" t="s">
        <v>127</v>
      </c>
      <c r="AS733" s="26" t="s">
        <v>127</v>
      </c>
      <c r="AT733" s="26" t="s">
        <v>7231</v>
      </c>
      <c r="AU733" s="26" t="s">
        <v>7232</v>
      </c>
      <c r="AV733" s="26" t="s">
        <v>7233</v>
      </c>
      <c r="AW733" s="26" t="s">
        <v>7234</v>
      </c>
      <c r="AX733" s="28"/>
      <c r="AY733" s="28"/>
    </row>
    <row r="734" ht="15.75" customHeight="1">
      <c r="A734" s="26" t="s">
        <v>7235</v>
      </c>
      <c r="B734" s="26" t="s">
        <v>7236</v>
      </c>
      <c r="C734" s="27"/>
      <c r="D734" s="26" t="s">
        <v>7237</v>
      </c>
      <c r="E734" s="28"/>
      <c r="F734" s="26" t="s">
        <v>127</v>
      </c>
      <c r="G734" s="26"/>
      <c r="H734" s="26" t="s">
        <v>7083</v>
      </c>
      <c r="I734" s="26" t="s">
        <v>7084</v>
      </c>
      <c r="J734" s="26" t="s">
        <v>7238</v>
      </c>
      <c r="K734" s="26">
        <v>5.036213944E9</v>
      </c>
      <c r="L734" s="26" t="s">
        <v>7239</v>
      </c>
      <c r="M734" s="26" t="s">
        <v>7240</v>
      </c>
      <c r="N734" s="26" t="s">
        <v>7131</v>
      </c>
      <c r="O734" s="26" t="s">
        <v>6457</v>
      </c>
      <c r="P734" s="26" t="s">
        <v>599</v>
      </c>
      <c r="Q734" s="28"/>
      <c r="R734" s="26" t="s">
        <v>7241</v>
      </c>
      <c r="S734" s="26" t="s">
        <v>137</v>
      </c>
      <c r="T734" s="28"/>
      <c r="U734" s="28"/>
      <c r="V734" s="26" t="s">
        <v>139</v>
      </c>
      <c r="W734" s="26">
        <v>2007.0</v>
      </c>
      <c r="X734" s="26">
        <v>2010.0</v>
      </c>
      <c r="Y734" s="26">
        <v>2030.0</v>
      </c>
      <c r="Z734" s="28">
        <v>-7.0</v>
      </c>
      <c r="AA734" s="26" t="s">
        <v>127</v>
      </c>
      <c r="AB734" s="30">
        <v>5400.0</v>
      </c>
      <c r="AC734" s="31" t="s">
        <v>127</v>
      </c>
      <c r="AD734" s="31">
        <v>4800.0</v>
      </c>
      <c r="AE734" s="31" t="s">
        <v>127</v>
      </c>
      <c r="AF734" s="31">
        <v>6580.0</v>
      </c>
      <c r="AG734" s="31">
        <v>2680.0</v>
      </c>
      <c r="AH734" s="31">
        <v>3900.0</v>
      </c>
      <c r="AI734" s="31" t="s">
        <v>127</v>
      </c>
      <c r="AJ734" s="31">
        <v>3700.0</v>
      </c>
      <c r="AK734" s="31">
        <v>1519.0</v>
      </c>
      <c r="AL734" s="31" t="s">
        <v>141</v>
      </c>
      <c r="AM734" s="26" t="s">
        <v>141</v>
      </c>
      <c r="AN734" s="26" t="s">
        <v>141</v>
      </c>
      <c r="AO734" s="26" t="s">
        <v>141</v>
      </c>
      <c r="AP734" s="31" t="s">
        <v>141</v>
      </c>
      <c r="AQ734" s="26" t="s">
        <v>127</v>
      </c>
      <c r="AR734" s="26" t="s">
        <v>127</v>
      </c>
      <c r="AS734" s="26" t="s">
        <v>127</v>
      </c>
      <c r="AT734" s="26" t="s">
        <v>509</v>
      </c>
      <c r="AU734" s="26" t="s">
        <v>555</v>
      </c>
      <c r="AV734" s="26" t="s">
        <v>7242</v>
      </c>
      <c r="AW734" s="26" t="s">
        <v>7243</v>
      </c>
      <c r="AX734" s="28"/>
      <c r="AY734" s="28"/>
    </row>
    <row r="735" ht="15.75" customHeight="1">
      <c r="A735" s="26" t="s">
        <v>7244</v>
      </c>
      <c r="B735" s="26" t="s">
        <v>7245</v>
      </c>
      <c r="C735" s="28"/>
      <c r="D735" s="26"/>
      <c r="E735" s="28"/>
      <c r="F735" s="26" t="s">
        <v>127</v>
      </c>
      <c r="G735" s="28"/>
      <c r="H735" s="26" t="s">
        <v>6618</v>
      </c>
      <c r="I735" s="26" t="s">
        <v>6619</v>
      </c>
      <c r="J735" s="26" t="s">
        <v>7246</v>
      </c>
      <c r="K735" s="26">
        <v>5.00059231E9</v>
      </c>
      <c r="L735" s="26" t="s">
        <v>7247</v>
      </c>
      <c r="M735" s="26" t="s">
        <v>7248</v>
      </c>
      <c r="N735" s="26" t="s">
        <v>7131</v>
      </c>
      <c r="O735" s="26" t="s">
        <v>6457</v>
      </c>
      <c r="P735" s="26" t="s">
        <v>599</v>
      </c>
      <c r="Q735" s="26"/>
      <c r="R735" s="26" t="s">
        <v>7249</v>
      </c>
      <c r="S735" s="26" t="s">
        <v>137</v>
      </c>
      <c r="T735" s="29" t="s">
        <v>7250</v>
      </c>
      <c r="U735" s="26"/>
      <c r="V735" s="26" t="s">
        <v>553</v>
      </c>
      <c r="W735" s="26" t="s">
        <v>141</v>
      </c>
      <c r="X735" s="26" t="s">
        <v>141</v>
      </c>
      <c r="Y735" s="26">
        <v>2036.0</v>
      </c>
      <c r="Z735" s="28">
        <v>-13.0</v>
      </c>
      <c r="AA735" s="26">
        <v>2021.0</v>
      </c>
      <c r="AB735" s="30">
        <v>10000.0</v>
      </c>
      <c r="AC735" s="31">
        <v>10000.0</v>
      </c>
      <c r="AD735" s="31" t="s">
        <v>127</v>
      </c>
      <c r="AE735" s="31" t="s">
        <v>127</v>
      </c>
      <c r="AF735" s="31" t="s">
        <v>468</v>
      </c>
      <c r="AG735" s="31" t="s">
        <v>468</v>
      </c>
      <c r="AH735" s="31" t="s">
        <v>141</v>
      </c>
      <c r="AI735" s="31" t="s">
        <v>127</v>
      </c>
      <c r="AJ735" s="31" t="s">
        <v>141</v>
      </c>
      <c r="AK735" s="31" t="s">
        <v>141</v>
      </c>
      <c r="AL735" s="31" t="s">
        <v>141</v>
      </c>
      <c r="AM735" s="26" t="s">
        <v>141</v>
      </c>
      <c r="AN735" s="26" t="s">
        <v>141</v>
      </c>
      <c r="AO735" s="26" t="s">
        <v>141</v>
      </c>
      <c r="AP735" s="31" t="s">
        <v>141</v>
      </c>
      <c r="AQ735" s="26" t="s">
        <v>127</v>
      </c>
      <c r="AR735" s="26" t="s">
        <v>127</v>
      </c>
      <c r="AS735" s="26" t="s">
        <v>127</v>
      </c>
      <c r="AT735" s="26" t="s">
        <v>161</v>
      </c>
      <c r="AU735" s="26" t="s">
        <v>263</v>
      </c>
      <c r="AV735" s="26" t="s">
        <v>27</v>
      </c>
      <c r="AW735" s="28"/>
      <c r="AX735" s="28"/>
      <c r="AY735" s="28"/>
    </row>
    <row r="736" ht="15.75" customHeight="1">
      <c r="A736" s="26" t="s">
        <v>7251</v>
      </c>
      <c r="B736" s="26" t="s">
        <v>7252</v>
      </c>
      <c r="C736" s="28"/>
      <c r="D736" s="28"/>
      <c r="E736" s="28"/>
      <c r="F736" s="26" t="s">
        <v>173</v>
      </c>
      <c r="G736" s="26" t="s">
        <v>7253</v>
      </c>
      <c r="H736" s="26" t="s">
        <v>7254</v>
      </c>
      <c r="I736" s="26" t="s">
        <v>7255</v>
      </c>
      <c r="J736" s="26" t="s">
        <v>7256</v>
      </c>
      <c r="K736" s="26">
        <v>4.296394093E9</v>
      </c>
      <c r="L736" s="26" t="s">
        <v>7257</v>
      </c>
      <c r="M736" s="26" t="s">
        <v>7258</v>
      </c>
      <c r="N736" s="26" t="s">
        <v>7259</v>
      </c>
      <c r="O736" s="28" t="s">
        <v>7260</v>
      </c>
      <c r="P736" s="26" t="s">
        <v>599</v>
      </c>
      <c r="Q736" s="26"/>
      <c r="R736" s="26" t="s">
        <v>7261</v>
      </c>
      <c r="S736" s="26" t="s">
        <v>156</v>
      </c>
      <c r="T736" s="29" t="s">
        <v>7262</v>
      </c>
      <c r="U736" s="29"/>
      <c r="V736" s="26" t="s">
        <v>158</v>
      </c>
      <c r="W736" s="26" t="s">
        <v>141</v>
      </c>
      <c r="X736" s="26" t="s">
        <v>141</v>
      </c>
      <c r="Y736" s="26">
        <v>1970.0</v>
      </c>
      <c r="Z736" s="28">
        <v>53.0</v>
      </c>
      <c r="AA736" s="26" t="s">
        <v>127</v>
      </c>
      <c r="AB736" s="30">
        <v>3075.0</v>
      </c>
      <c r="AC736" s="31" t="s">
        <v>127</v>
      </c>
      <c r="AD736" s="31">
        <v>3075.0</v>
      </c>
      <c r="AE736" s="31" t="s">
        <v>127</v>
      </c>
      <c r="AF736" s="31">
        <v>2550.0</v>
      </c>
      <c r="AG736" s="31">
        <v>1200.0</v>
      </c>
      <c r="AH736" s="31">
        <v>1350.0</v>
      </c>
      <c r="AI736" s="31" t="s">
        <v>127</v>
      </c>
      <c r="AJ736" s="31" t="s">
        <v>141</v>
      </c>
      <c r="AK736" s="31" t="s">
        <v>127</v>
      </c>
      <c r="AL736" s="31" t="s">
        <v>141</v>
      </c>
      <c r="AM736" s="26" t="s">
        <v>140</v>
      </c>
      <c r="AN736" s="26" t="s">
        <v>7263</v>
      </c>
      <c r="AO736" s="26" t="s">
        <v>141</v>
      </c>
      <c r="AP736" s="31">
        <v>5497.0</v>
      </c>
      <c r="AQ736" s="26" t="s">
        <v>327</v>
      </c>
      <c r="AR736" s="26" t="s">
        <v>127</v>
      </c>
      <c r="AS736" s="26" t="s">
        <v>127</v>
      </c>
      <c r="AT736" s="26" t="s">
        <v>184</v>
      </c>
      <c r="AU736" s="32" t="s">
        <v>185</v>
      </c>
      <c r="AV736" s="26" t="s">
        <v>7264</v>
      </c>
      <c r="AW736" s="28"/>
      <c r="AX736" s="28"/>
      <c r="AY736" s="28"/>
    </row>
    <row r="737" ht="15.75" customHeight="1">
      <c r="A737" s="26" t="s">
        <v>7265</v>
      </c>
      <c r="B737" s="26" t="s">
        <v>7266</v>
      </c>
      <c r="C737" s="28"/>
      <c r="D737" s="28"/>
      <c r="E737" s="28"/>
      <c r="F737" s="26" t="s">
        <v>173</v>
      </c>
      <c r="G737" s="26" t="s">
        <v>7253</v>
      </c>
      <c r="H737" s="26" t="s">
        <v>7267</v>
      </c>
      <c r="I737" s="26" t="s">
        <v>7268</v>
      </c>
      <c r="J737" s="26" t="s">
        <v>7269</v>
      </c>
      <c r="K737" s="26">
        <v>5.034844796E9</v>
      </c>
      <c r="L737" s="26" t="s">
        <v>7270</v>
      </c>
      <c r="M737" s="26" t="s">
        <v>7258</v>
      </c>
      <c r="N737" s="26" t="s">
        <v>7259</v>
      </c>
      <c r="O737" s="28" t="s">
        <v>7260</v>
      </c>
      <c r="P737" s="26" t="s">
        <v>599</v>
      </c>
      <c r="Q737" s="26"/>
      <c r="R737" s="26" t="s">
        <v>7271</v>
      </c>
      <c r="S737" s="26" t="s">
        <v>156</v>
      </c>
      <c r="T737" s="29" t="s">
        <v>7272</v>
      </c>
      <c r="U737" s="29"/>
      <c r="V737" s="26" t="s">
        <v>158</v>
      </c>
      <c r="W737" s="26" t="s">
        <v>141</v>
      </c>
      <c r="X737" s="26" t="s">
        <v>141</v>
      </c>
      <c r="Y737" s="26">
        <v>2013.0</v>
      </c>
      <c r="Z737" s="28">
        <v>10.0</v>
      </c>
      <c r="AA737" s="26" t="s">
        <v>127</v>
      </c>
      <c r="AB737" s="30">
        <v>3000.0</v>
      </c>
      <c r="AC737" s="31">
        <v>3000.0</v>
      </c>
      <c r="AD737" s="31" t="s">
        <v>127</v>
      </c>
      <c r="AE737" s="31" t="s">
        <v>127</v>
      </c>
      <c r="AF737" s="31">
        <v>3000.0</v>
      </c>
      <c r="AG737" s="31">
        <v>3000.0</v>
      </c>
      <c r="AH737" s="31" t="s">
        <v>127</v>
      </c>
      <c r="AI737" s="31" t="s">
        <v>127</v>
      </c>
      <c r="AJ737" s="31" t="s">
        <v>141</v>
      </c>
      <c r="AK737" s="31" t="s">
        <v>141</v>
      </c>
      <c r="AL737" s="31" t="s">
        <v>141</v>
      </c>
      <c r="AM737" s="26" t="s">
        <v>6528</v>
      </c>
      <c r="AN737" s="26" t="s">
        <v>7273</v>
      </c>
      <c r="AO737" s="26" t="s">
        <v>141</v>
      </c>
      <c r="AP737" s="31">
        <v>2250.0</v>
      </c>
      <c r="AQ737" s="26" t="s">
        <v>327</v>
      </c>
      <c r="AR737" s="26" t="s">
        <v>127</v>
      </c>
      <c r="AS737" s="26" t="s">
        <v>127</v>
      </c>
      <c r="AT737" s="26" t="s">
        <v>161</v>
      </c>
      <c r="AU737" s="32" t="s">
        <v>263</v>
      </c>
      <c r="AV737" s="26" t="s">
        <v>674</v>
      </c>
      <c r="AW737" s="28"/>
      <c r="AX737" s="28"/>
      <c r="AY737" s="28"/>
    </row>
    <row r="738" ht="15.75" customHeight="1">
      <c r="A738" s="26" t="s">
        <v>7274</v>
      </c>
      <c r="B738" s="26" t="s">
        <v>7275</v>
      </c>
      <c r="C738" s="27"/>
      <c r="D738" s="26"/>
      <c r="E738" s="28"/>
      <c r="F738" s="26" t="s">
        <v>173</v>
      </c>
      <c r="G738" s="26" t="s">
        <v>7253</v>
      </c>
      <c r="H738" s="26" t="s">
        <v>7254</v>
      </c>
      <c r="I738" s="26" t="s">
        <v>7255</v>
      </c>
      <c r="J738" s="26" t="s">
        <v>7256</v>
      </c>
      <c r="K738" s="26">
        <v>4.296394093E9</v>
      </c>
      <c r="L738" s="26" t="s">
        <v>7257</v>
      </c>
      <c r="M738" s="26" t="s">
        <v>7258</v>
      </c>
      <c r="N738" s="26" t="s">
        <v>7259</v>
      </c>
      <c r="O738" s="28" t="s">
        <v>7260</v>
      </c>
      <c r="P738" s="26" t="s">
        <v>599</v>
      </c>
      <c r="Q738" s="28"/>
      <c r="R738" s="26" t="s">
        <v>7261</v>
      </c>
      <c r="S738" s="26" t="s">
        <v>156</v>
      </c>
      <c r="T738" s="26" t="s">
        <v>7262</v>
      </c>
      <c r="U738" s="28"/>
      <c r="V738" s="26" t="s">
        <v>189</v>
      </c>
      <c r="W738" s="26" t="s">
        <v>141</v>
      </c>
      <c r="X738" s="26" t="s">
        <v>141</v>
      </c>
      <c r="Y738" s="26">
        <v>2025.0</v>
      </c>
      <c r="Z738" s="28">
        <v>-2.0</v>
      </c>
      <c r="AA738" s="26" t="s">
        <v>127</v>
      </c>
      <c r="AB738" s="30">
        <v>4000.0</v>
      </c>
      <c r="AC738" s="31">
        <v>4000.0</v>
      </c>
      <c r="AD738" s="31" t="s">
        <v>127</v>
      </c>
      <c r="AE738" s="31" t="s">
        <v>127</v>
      </c>
      <c r="AF738" s="31" t="s">
        <v>141</v>
      </c>
      <c r="AG738" s="31" t="s">
        <v>141</v>
      </c>
      <c r="AH738" s="31" t="s">
        <v>141</v>
      </c>
      <c r="AI738" s="31" t="s">
        <v>127</v>
      </c>
      <c r="AJ738" s="31" t="s">
        <v>141</v>
      </c>
      <c r="AK738" s="31" t="s">
        <v>141</v>
      </c>
      <c r="AL738" s="31" t="s">
        <v>141</v>
      </c>
      <c r="AM738" s="26" t="s">
        <v>127</v>
      </c>
      <c r="AN738" s="26" t="s">
        <v>127</v>
      </c>
      <c r="AO738" s="26" t="s">
        <v>127</v>
      </c>
      <c r="AP738" s="31" t="s">
        <v>141</v>
      </c>
      <c r="AQ738" s="26" t="s">
        <v>127</v>
      </c>
      <c r="AR738" s="26" t="s">
        <v>127</v>
      </c>
      <c r="AS738" s="26" t="s">
        <v>127</v>
      </c>
      <c r="AT738" s="26" t="s">
        <v>824</v>
      </c>
      <c r="AU738" s="26" t="s">
        <v>27</v>
      </c>
      <c r="AV738" s="26" t="s">
        <v>27</v>
      </c>
      <c r="AW738" s="28"/>
      <c r="AX738" s="28"/>
      <c r="AY738" s="28"/>
    </row>
    <row r="739" ht="15.75" customHeight="1">
      <c r="A739" s="26" t="s">
        <v>7276</v>
      </c>
      <c r="B739" s="26" t="s">
        <v>7277</v>
      </c>
      <c r="C739" s="27"/>
      <c r="D739" s="26"/>
      <c r="E739" s="28"/>
      <c r="F739" s="26" t="s">
        <v>173</v>
      </c>
      <c r="G739" s="26" t="s">
        <v>7253</v>
      </c>
      <c r="H739" s="26" t="s">
        <v>7267</v>
      </c>
      <c r="I739" s="26" t="s">
        <v>7268</v>
      </c>
      <c r="J739" s="26" t="s">
        <v>7269</v>
      </c>
      <c r="K739" s="26">
        <v>5.034844796E9</v>
      </c>
      <c r="L739" s="26" t="s">
        <v>7270</v>
      </c>
      <c r="M739" s="26" t="s">
        <v>7258</v>
      </c>
      <c r="N739" s="26" t="s">
        <v>7259</v>
      </c>
      <c r="O739" s="28" t="s">
        <v>7260</v>
      </c>
      <c r="P739" s="26" t="s">
        <v>599</v>
      </c>
      <c r="Q739" s="28"/>
      <c r="R739" s="26" t="s">
        <v>7271</v>
      </c>
      <c r="S739" s="26" t="s">
        <v>156</v>
      </c>
      <c r="T739" s="26" t="s">
        <v>7272</v>
      </c>
      <c r="U739" s="28"/>
      <c r="V739" s="26" t="s">
        <v>189</v>
      </c>
      <c r="W739" s="26">
        <v>2018.0</v>
      </c>
      <c r="X739" s="26">
        <v>2023.0</v>
      </c>
      <c r="Y739" s="26">
        <v>2025.0</v>
      </c>
      <c r="Z739" s="28">
        <v>-2.0</v>
      </c>
      <c r="AA739" s="26" t="s">
        <v>127</v>
      </c>
      <c r="AB739" s="30">
        <v>3000.0</v>
      </c>
      <c r="AC739" s="31">
        <v>3000.0</v>
      </c>
      <c r="AD739" s="31" t="s">
        <v>127</v>
      </c>
      <c r="AE739" s="31" t="s">
        <v>127</v>
      </c>
      <c r="AF739" s="31">
        <v>3000.0</v>
      </c>
      <c r="AG739" s="31">
        <v>3000.0</v>
      </c>
      <c r="AH739" s="31" t="s">
        <v>127</v>
      </c>
      <c r="AI739" s="31" t="s">
        <v>127</v>
      </c>
      <c r="AJ739" s="31" t="s">
        <v>141</v>
      </c>
      <c r="AK739" s="31" t="s">
        <v>141</v>
      </c>
      <c r="AL739" s="31" t="s">
        <v>141</v>
      </c>
      <c r="AM739" s="26" t="s">
        <v>127</v>
      </c>
      <c r="AN739" s="26" t="s">
        <v>127</v>
      </c>
      <c r="AO739" s="26" t="s">
        <v>127</v>
      </c>
      <c r="AP739" s="31" t="s">
        <v>141</v>
      </c>
      <c r="AQ739" s="26" t="s">
        <v>127</v>
      </c>
      <c r="AR739" s="26" t="s">
        <v>127</v>
      </c>
      <c r="AS739" s="26" t="s">
        <v>127</v>
      </c>
      <c r="AT739" s="26" t="s">
        <v>161</v>
      </c>
      <c r="AU739" s="32" t="s">
        <v>263</v>
      </c>
      <c r="AV739" s="26" t="s">
        <v>674</v>
      </c>
      <c r="AW739" s="28"/>
      <c r="AX739" s="28"/>
      <c r="AY739" s="28"/>
    </row>
    <row r="740" ht="15.75" customHeight="1">
      <c r="A740" s="26" t="s">
        <v>7278</v>
      </c>
      <c r="B740" s="26" t="s">
        <v>7279</v>
      </c>
      <c r="C740" s="27"/>
      <c r="D740" s="26" t="s">
        <v>7280</v>
      </c>
      <c r="E740" s="28"/>
      <c r="F740" s="26" t="s">
        <v>127</v>
      </c>
      <c r="G740" s="26"/>
      <c r="H740" s="26" t="s">
        <v>7281</v>
      </c>
      <c r="I740" s="26" t="s">
        <v>7282</v>
      </c>
      <c r="J740" s="26" t="s">
        <v>7283</v>
      </c>
      <c r="K740" s="26">
        <v>5.000910786E9</v>
      </c>
      <c r="L740" s="26" t="s">
        <v>7284</v>
      </c>
      <c r="M740" s="26" t="s">
        <v>7285</v>
      </c>
      <c r="N740" s="26" t="s">
        <v>7286</v>
      </c>
      <c r="O740" s="26" t="s">
        <v>7260</v>
      </c>
      <c r="P740" s="26" t="s">
        <v>599</v>
      </c>
      <c r="Q740" s="28"/>
      <c r="R740" s="26" t="s">
        <v>7287</v>
      </c>
      <c r="S740" s="26" t="s">
        <v>137</v>
      </c>
      <c r="T740" s="28"/>
      <c r="U740" s="28"/>
      <c r="V740" s="26" t="s">
        <v>189</v>
      </c>
      <c r="W740" s="26">
        <v>2015.0</v>
      </c>
      <c r="X740" s="26" t="s">
        <v>141</v>
      </c>
      <c r="Y740" s="26" t="s">
        <v>141</v>
      </c>
      <c r="Z740" s="28" t="s">
        <v>141</v>
      </c>
      <c r="AA740" s="26" t="s">
        <v>127</v>
      </c>
      <c r="AB740" s="31">
        <v>3000.0</v>
      </c>
      <c r="AC740" s="31" t="s">
        <v>141</v>
      </c>
      <c r="AD740" s="31" t="s">
        <v>141</v>
      </c>
      <c r="AE740" s="31" t="s">
        <v>127</v>
      </c>
      <c r="AF740" s="31" t="s">
        <v>141</v>
      </c>
      <c r="AG740" s="31" t="s">
        <v>141</v>
      </c>
      <c r="AH740" s="31" t="s">
        <v>141</v>
      </c>
      <c r="AI740" s="31" t="s">
        <v>127</v>
      </c>
      <c r="AJ740" s="31" t="s">
        <v>141</v>
      </c>
      <c r="AK740" s="31">
        <v>2400.0</v>
      </c>
      <c r="AL740" s="31" t="s">
        <v>141</v>
      </c>
      <c r="AM740" s="26" t="s">
        <v>141</v>
      </c>
      <c r="AN740" s="26" t="s">
        <v>141</v>
      </c>
      <c r="AO740" s="26" t="s">
        <v>141</v>
      </c>
      <c r="AP740" s="31" t="s">
        <v>141</v>
      </c>
      <c r="AQ740" s="26" t="s">
        <v>127</v>
      </c>
      <c r="AR740" s="26" t="s">
        <v>127</v>
      </c>
      <c r="AS740" s="26" t="s">
        <v>127</v>
      </c>
      <c r="AT740" s="26" t="s">
        <v>4307</v>
      </c>
      <c r="AU740" s="26" t="s">
        <v>141</v>
      </c>
      <c r="AV740" s="26" t="s">
        <v>141</v>
      </c>
      <c r="AW740" s="26" t="s">
        <v>7288</v>
      </c>
      <c r="AX740" s="28"/>
      <c r="AY740" s="28"/>
    </row>
    <row r="741" ht="15.75" customHeight="1">
      <c r="A741" s="26" t="s">
        <v>7289</v>
      </c>
      <c r="B741" s="26" t="s">
        <v>7290</v>
      </c>
      <c r="C741" s="27"/>
      <c r="D741" s="26" t="s">
        <v>7280</v>
      </c>
      <c r="E741" s="28"/>
      <c r="F741" s="26" t="s">
        <v>127</v>
      </c>
      <c r="G741" s="26"/>
      <c r="H741" s="26" t="s">
        <v>7281</v>
      </c>
      <c r="I741" s="26" t="s">
        <v>7282</v>
      </c>
      <c r="J741" s="26" t="s">
        <v>7283</v>
      </c>
      <c r="K741" s="26">
        <v>5.000910786E9</v>
      </c>
      <c r="L741" s="26" t="s">
        <v>7284</v>
      </c>
      <c r="M741" s="26" t="s">
        <v>7285</v>
      </c>
      <c r="N741" s="26" t="s">
        <v>7286</v>
      </c>
      <c r="O741" s="26" t="s">
        <v>7260</v>
      </c>
      <c r="P741" s="26" t="s">
        <v>599</v>
      </c>
      <c r="Q741" s="28"/>
      <c r="R741" s="26" t="s">
        <v>7287</v>
      </c>
      <c r="S741" s="26" t="s">
        <v>137</v>
      </c>
      <c r="T741" s="28"/>
      <c r="U741" s="28"/>
      <c r="V741" s="26" t="s">
        <v>189</v>
      </c>
      <c r="W741" s="26" t="s">
        <v>141</v>
      </c>
      <c r="X741" s="26" t="s">
        <v>141</v>
      </c>
      <c r="Y741" s="26" t="s">
        <v>141</v>
      </c>
      <c r="Z741" s="28" t="s">
        <v>141</v>
      </c>
      <c r="AA741" s="26" t="s">
        <v>127</v>
      </c>
      <c r="AB741" s="31">
        <v>3000.0</v>
      </c>
      <c r="AC741" s="31" t="s">
        <v>141</v>
      </c>
      <c r="AD741" s="31" t="s">
        <v>141</v>
      </c>
      <c r="AE741" s="31" t="s">
        <v>127</v>
      </c>
      <c r="AF741" s="31" t="s">
        <v>141</v>
      </c>
      <c r="AG741" s="31" t="s">
        <v>141</v>
      </c>
      <c r="AH741" s="31" t="s">
        <v>141</v>
      </c>
      <c r="AI741" s="31" t="s">
        <v>127</v>
      </c>
      <c r="AJ741" s="31" t="s">
        <v>141</v>
      </c>
      <c r="AK741" s="31" t="s">
        <v>141</v>
      </c>
      <c r="AL741" s="31" t="s">
        <v>141</v>
      </c>
      <c r="AM741" s="26" t="s">
        <v>127</v>
      </c>
      <c r="AN741" s="26" t="s">
        <v>127</v>
      </c>
      <c r="AO741" s="26" t="s">
        <v>127</v>
      </c>
      <c r="AP741" s="31" t="s">
        <v>141</v>
      </c>
      <c r="AQ741" s="26" t="s">
        <v>127</v>
      </c>
      <c r="AR741" s="26" t="s">
        <v>127</v>
      </c>
      <c r="AS741" s="26" t="s">
        <v>127</v>
      </c>
      <c r="AT741" s="26" t="s">
        <v>4307</v>
      </c>
      <c r="AU741" s="26" t="s">
        <v>141</v>
      </c>
      <c r="AV741" s="26" t="s">
        <v>141</v>
      </c>
      <c r="AW741" s="28"/>
      <c r="AX741" s="28"/>
      <c r="AY741" s="28"/>
    </row>
    <row r="742" ht="15.75" customHeight="1">
      <c r="A742" s="26" t="s">
        <v>7291</v>
      </c>
      <c r="B742" s="26" t="s">
        <v>7292</v>
      </c>
      <c r="C742" s="28"/>
      <c r="D742" s="26" t="s">
        <v>7293</v>
      </c>
      <c r="E742" s="26"/>
      <c r="F742" s="26" t="s">
        <v>127</v>
      </c>
      <c r="G742" s="28"/>
      <c r="H742" s="26" t="s">
        <v>7294</v>
      </c>
      <c r="I742" s="26" t="s">
        <v>7295</v>
      </c>
      <c r="J742" s="26" t="s">
        <v>7296</v>
      </c>
      <c r="K742" s="26">
        <v>5.000069787E9</v>
      </c>
      <c r="L742" s="26" t="s">
        <v>7297</v>
      </c>
      <c r="M742" s="26" t="s">
        <v>7298</v>
      </c>
      <c r="N742" s="26" t="s">
        <v>7299</v>
      </c>
      <c r="O742" s="26" t="s">
        <v>7260</v>
      </c>
      <c r="P742" s="26" t="s">
        <v>599</v>
      </c>
      <c r="Q742" s="26"/>
      <c r="R742" s="26" t="s">
        <v>7300</v>
      </c>
      <c r="S742" s="26" t="s">
        <v>156</v>
      </c>
      <c r="T742" s="29" t="s">
        <v>7301</v>
      </c>
      <c r="U742" s="26"/>
      <c r="V742" s="26" t="s">
        <v>158</v>
      </c>
      <c r="W742" s="26" t="s">
        <v>141</v>
      </c>
      <c r="X742" s="26" t="s">
        <v>141</v>
      </c>
      <c r="Y742" s="26">
        <v>2020.0</v>
      </c>
      <c r="Z742" s="28">
        <v>3.0</v>
      </c>
      <c r="AA742" s="26" t="s">
        <v>127</v>
      </c>
      <c r="AB742" s="30">
        <v>3500.0</v>
      </c>
      <c r="AC742" s="31">
        <v>3500.0</v>
      </c>
      <c r="AD742" s="31" t="s">
        <v>127</v>
      </c>
      <c r="AE742" s="31" t="s">
        <v>127</v>
      </c>
      <c r="AF742" s="31">
        <v>3040.0</v>
      </c>
      <c r="AG742" s="31">
        <f>2*1520</f>
        <v>3040</v>
      </c>
      <c r="AH742" s="31" t="s">
        <v>127</v>
      </c>
      <c r="AI742" s="31" t="s">
        <v>127</v>
      </c>
      <c r="AJ742" s="31" t="s">
        <v>468</v>
      </c>
      <c r="AK742" s="31" t="s">
        <v>468</v>
      </c>
      <c r="AL742" s="31" t="s">
        <v>141</v>
      </c>
      <c r="AM742" s="26" t="s">
        <v>159</v>
      </c>
      <c r="AN742" s="26" t="s">
        <v>7302</v>
      </c>
      <c r="AO742" s="26" t="s">
        <v>7303</v>
      </c>
      <c r="AP742" s="31">
        <v>1583.0</v>
      </c>
      <c r="AQ742" s="26" t="s">
        <v>141</v>
      </c>
      <c r="AR742" s="26" t="s">
        <v>141</v>
      </c>
      <c r="AS742" s="26" t="s">
        <v>127</v>
      </c>
      <c r="AT742" s="26" t="s">
        <v>161</v>
      </c>
      <c r="AU742" s="32" t="s">
        <v>263</v>
      </c>
      <c r="AV742" s="26" t="s">
        <v>7304</v>
      </c>
      <c r="AW742" s="28"/>
      <c r="AX742" s="28"/>
      <c r="AY742" s="28"/>
    </row>
    <row r="743" ht="15.75" customHeight="1">
      <c r="A743" s="26" t="s">
        <v>7305</v>
      </c>
      <c r="B743" s="26" t="s">
        <v>7306</v>
      </c>
      <c r="C743" s="27"/>
      <c r="D743" s="26" t="s">
        <v>7293</v>
      </c>
      <c r="E743" s="28"/>
      <c r="F743" s="26" t="s">
        <v>127</v>
      </c>
      <c r="G743" s="26"/>
      <c r="H743" s="26" t="s">
        <v>7294</v>
      </c>
      <c r="I743" s="26" t="s">
        <v>7295</v>
      </c>
      <c r="J743" s="26" t="s">
        <v>7296</v>
      </c>
      <c r="K743" s="26">
        <v>5.000069787E9</v>
      </c>
      <c r="L743" s="26" t="s">
        <v>7297</v>
      </c>
      <c r="M743" s="26" t="s">
        <v>7298</v>
      </c>
      <c r="N743" s="26" t="s">
        <v>7299</v>
      </c>
      <c r="O743" s="26" t="s">
        <v>7260</v>
      </c>
      <c r="P743" s="26" t="s">
        <v>599</v>
      </c>
      <c r="Q743" s="28"/>
      <c r="R743" s="26" t="s">
        <v>7300</v>
      </c>
      <c r="S743" s="26" t="s">
        <v>156</v>
      </c>
      <c r="T743" s="26" t="s">
        <v>7301</v>
      </c>
      <c r="U743" s="28"/>
      <c r="V743" s="26" t="s">
        <v>139</v>
      </c>
      <c r="W743" s="26" t="s">
        <v>141</v>
      </c>
      <c r="X743" s="26" t="s">
        <v>141</v>
      </c>
      <c r="Y743" s="26">
        <v>2022.0</v>
      </c>
      <c r="Z743" s="28">
        <v>1.0</v>
      </c>
      <c r="AA743" s="26" t="s">
        <v>127</v>
      </c>
      <c r="AB743" s="30">
        <v>2500.0</v>
      </c>
      <c r="AC743" s="31">
        <f>6000-3500</f>
        <v>2500</v>
      </c>
      <c r="AD743" s="31" t="s">
        <v>127</v>
      </c>
      <c r="AE743" s="31" t="s">
        <v>127</v>
      </c>
      <c r="AF743" s="31">
        <v>1520.0</v>
      </c>
      <c r="AG743" s="31">
        <v>1520.0</v>
      </c>
      <c r="AH743" s="31" t="s">
        <v>141</v>
      </c>
      <c r="AI743" s="31" t="s">
        <v>127</v>
      </c>
      <c r="AJ743" s="31" t="s">
        <v>141</v>
      </c>
      <c r="AK743" s="31" t="s">
        <v>141</v>
      </c>
      <c r="AL743" s="31" t="s">
        <v>141</v>
      </c>
      <c r="AM743" s="26" t="s">
        <v>127</v>
      </c>
      <c r="AN743" s="26" t="s">
        <v>127</v>
      </c>
      <c r="AO743" s="26" t="s">
        <v>127</v>
      </c>
      <c r="AP743" s="31" t="s">
        <v>141</v>
      </c>
      <c r="AQ743" s="26" t="s">
        <v>127</v>
      </c>
      <c r="AR743" s="26" t="s">
        <v>127</v>
      </c>
      <c r="AS743" s="26" t="s">
        <v>127</v>
      </c>
      <c r="AT743" s="26" t="s">
        <v>161</v>
      </c>
      <c r="AU743" s="32" t="s">
        <v>263</v>
      </c>
      <c r="AV743" s="26" t="s">
        <v>674</v>
      </c>
      <c r="AW743" s="28"/>
      <c r="AX743" s="28"/>
      <c r="AY743" s="28"/>
    </row>
    <row r="744" ht="15.75" customHeight="1">
      <c r="A744" s="26" t="s">
        <v>7307</v>
      </c>
      <c r="B744" s="26" t="s">
        <v>7308</v>
      </c>
      <c r="C744" s="27"/>
      <c r="D744" s="26" t="s">
        <v>7293</v>
      </c>
      <c r="E744" s="28"/>
      <c r="F744" s="26" t="s">
        <v>127</v>
      </c>
      <c r="G744" s="26"/>
      <c r="H744" s="26" t="s">
        <v>7294</v>
      </c>
      <c r="I744" s="26" t="s">
        <v>7295</v>
      </c>
      <c r="J744" s="26" t="s">
        <v>7296</v>
      </c>
      <c r="K744" s="26">
        <v>5.000069787E9</v>
      </c>
      <c r="L744" s="26" t="s">
        <v>7297</v>
      </c>
      <c r="M744" s="26" t="s">
        <v>7298</v>
      </c>
      <c r="N744" s="26" t="s">
        <v>7299</v>
      </c>
      <c r="O744" s="26" t="s">
        <v>7260</v>
      </c>
      <c r="P744" s="26" t="s">
        <v>599</v>
      </c>
      <c r="Q744" s="28"/>
      <c r="R744" s="26" t="s">
        <v>7300</v>
      </c>
      <c r="S744" s="26" t="s">
        <v>156</v>
      </c>
      <c r="T744" s="26" t="s">
        <v>7301</v>
      </c>
      <c r="U744" s="28"/>
      <c r="V744" s="26" t="s">
        <v>189</v>
      </c>
      <c r="W744" s="26">
        <v>2021.0</v>
      </c>
      <c r="X744" s="26" t="s">
        <v>141</v>
      </c>
      <c r="Y744" s="26" t="s">
        <v>141</v>
      </c>
      <c r="Z744" s="28" t="s">
        <v>141</v>
      </c>
      <c r="AA744" s="26" t="s">
        <v>127</v>
      </c>
      <c r="AB744" s="30">
        <v>14000.0</v>
      </c>
      <c r="AC744" s="31">
        <f>20000-2500-3500</f>
        <v>14000</v>
      </c>
      <c r="AD744" s="31" t="s">
        <v>127</v>
      </c>
      <c r="AE744" s="31" t="s">
        <v>127</v>
      </c>
      <c r="AF744" s="31" t="s">
        <v>141</v>
      </c>
      <c r="AG744" s="31" t="s">
        <v>141</v>
      </c>
      <c r="AH744" s="31" t="s">
        <v>141</v>
      </c>
      <c r="AI744" s="31" t="s">
        <v>127</v>
      </c>
      <c r="AJ744" s="31" t="s">
        <v>141</v>
      </c>
      <c r="AK744" s="31" t="s">
        <v>141</v>
      </c>
      <c r="AL744" s="31" t="s">
        <v>141</v>
      </c>
      <c r="AM744" s="26" t="s">
        <v>127</v>
      </c>
      <c r="AN744" s="26" t="s">
        <v>127</v>
      </c>
      <c r="AO744" s="26" t="s">
        <v>127</v>
      </c>
      <c r="AP744" s="31" t="s">
        <v>141</v>
      </c>
      <c r="AQ744" s="26" t="s">
        <v>127</v>
      </c>
      <c r="AR744" s="26" t="s">
        <v>127</v>
      </c>
      <c r="AS744" s="26" t="s">
        <v>127</v>
      </c>
      <c r="AT744" s="26" t="s">
        <v>161</v>
      </c>
      <c r="AU744" s="32" t="s">
        <v>263</v>
      </c>
      <c r="AV744" s="26" t="s">
        <v>674</v>
      </c>
      <c r="AW744" s="28"/>
      <c r="AX744" s="28"/>
      <c r="AY744" s="28"/>
    </row>
    <row r="745" ht="15.75" customHeight="1">
      <c r="A745" s="26" t="s">
        <v>7309</v>
      </c>
      <c r="B745" s="26" t="s">
        <v>7310</v>
      </c>
      <c r="C745" s="27"/>
      <c r="D745" s="26"/>
      <c r="E745" s="28"/>
      <c r="F745" s="26" t="s">
        <v>127</v>
      </c>
      <c r="G745" s="26"/>
      <c r="H745" s="26" t="s">
        <v>5815</v>
      </c>
      <c r="I745" s="26" t="s">
        <v>5816</v>
      </c>
      <c r="J745" s="35" t="s">
        <v>7311</v>
      </c>
      <c r="K745" s="26">
        <v>5.000069947E9</v>
      </c>
      <c r="L745" s="26" t="s">
        <v>141</v>
      </c>
      <c r="M745" s="26" t="s">
        <v>141</v>
      </c>
      <c r="N745" s="26" t="s">
        <v>7299</v>
      </c>
      <c r="O745" s="26" t="s">
        <v>7260</v>
      </c>
      <c r="P745" s="26" t="s">
        <v>599</v>
      </c>
      <c r="Q745" s="28"/>
      <c r="R745" s="26" t="s">
        <v>7312</v>
      </c>
      <c r="S745" s="26" t="s">
        <v>137</v>
      </c>
      <c r="T745" s="28"/>
      <c r="U745" s="28"/>
      <c r="V745" s="26" t="s">
        <v>189</v>
      </c>
      <c r="W745" s="26">
        <v>2015.0</v>
      </c>
      <c r="X745" s="26" t="s">
        <v>141</v>
      </c>
      <c r="Y745" s="26" t="s">
        <v>141</v>
      </c>
      <c r="Z745" s="28" t="s">
        <v>141</v>
      </c>
      <c r="AA745" s="26" t="s">
        <v>127</v>
      </c>
      <c r="AB745" s="31">
        <v>5000.0</v>
      </c>
      <c r="AC745" s="31" t="s">
        <v>141</v>
      </c>
      <c r="AD745" s="31" t="s">
        <v>141</v>
      </c>
      <c r="AE745" s="31" t="s">
        <v>127</v>
      </c>
      <c r="AF745" s="31" t="s">
        <v>141</v>
      </c>
      <c r="AG745" s="31" t="s">
        <v>141</v>
      </c>
      <c r="AH745" s="31" t="s">
        <v>141</v>
      </c>
      <c r="AI745" s="31" t="s">
        <v>127</v>
      </c>
      <c r="AJ745" s="31" t="s">
        <v>141</v>
      </c>
      <c r="AK745" s="31" t="s">
        <v>141</v>
      </c>
      <c r="AL745" s="31" t="s">
        <v>141</v>
      </c>
      <c r="AM745" s="26" t="s">
        <v>141</v>
      </c>
      <c r="AN745" s="26" t="s">
        <v>141</v>
      </c>
      <c r="AO745" s="26" t="s">
        <v>141</v>
      </c>
      <c r="AP745" s="31" t="s">
        <v>141</v>
      </c>
      <c r="AQ745" s="26" t="s">
        <v>127</v>
      </c>
      <c r="AR745" s="26" t="s">
        <v>127</v>
      </c>
      <c r="AS745" s="26" t="s">
        <v>127</v>
      </c>
      <c r="AT745" s="26" t="s">
        <v>4307</v>
      </c>
      <c r="AU745" s="26" t="s">
        <v>141</v>
      </c>
      <c r="AV745" s="26" t="s">
        <v>141</v>
      </c>
      <c r="AW745" s="28"/>
      <c r="AX745" s="28"/>
      <c r="AY745" s="28"/>
    </row>
    <row r="746" ht="15.75" customHeight="1">
      <c r="A746" s="26" t="s">
        <v>7313</v>
      </c>
      <c r="B746" s="26" t="s">
        <v>7314</v>
      </c>
      <c r="C746" s="28"/>
      <c r="D746" s="28"/>
      <c r="E746" s="28"/>
      <c r="F746" s="26" t="s">
        <v>127</v>
      </c>
      <c r="G746" s="26"/>
      <c r="H746" s="26" t="s">
        <v>7315</v>
      </c>
      <c r="I746" s="26" t="s">
        <v>7316</v>
      </c>
      <c r="J746" s="26" t="s">
        <v>7317</v>
      </c>
      <c r="K746" s="26" t="s">
        <v>7318</v>
      </c>
      <c r="L746" s="26" t="s">
        <v>7319</v>
      </c>
      <c r="M746" s="26" t="s">
        <v>7320</v>
      </c>
      <c r="N746" s="26" t="s">
        <v>7321</v>
      </c>
      <c r="O746" s="28" t="s">
        <v>7260</v>
      </c>
      <c r="P746" s="26" t="s">
        <v>599</v>
      </c>
      <c r="Q746" s="26"/>
      <c r="R746" s="26" t="s">
        <v>7322</v>
      </c>
      <c r="S746" s="26" t="s">
        <v>156</v>
      </c>
      <c r="T746" s="29" t="s">
        <v>7323</v>
      </c>
      <c r="U746" s="28"/>
      <c r="V746" s="26" t="s">
        <v>158</v>
      </c>
      <c r="W746" s="26" t="s">
        <v>141</v>
      </c>
      <c r="X746" s="26" t="s">
        <v>141</v>
      </c>
      <c r="Y746" s="26">
        <v>1972.0</v>
      </c>
      <c r="Z746" s="28">
        <v>51.0</v>
      </c>
      <c r="AA746" s="26" t="s">
        <v>127</v>
      </c>
      <c r="AB746" s="30">
        <v>900.0</v>
      </c>
      <c r="AC746" s="31" t="s">
        <v>127</v>
      </c>
      <c r="AD746" s="31">
        <v>900.0</v>
      </c>
      <c r="AE746" s="31" t="s">
        <v>127</v>
      </c>
      <c r="AF746" s="31" t="s">
        <v>127</v>
      </c>
      <c r="AG746" s="31" t="s">
        <v>127</v>
      </c>
      <c r="AH746" s="31" t="s">
        <v>127</v>
      </c>
      <c r="AI746" s="31" t="s">
        <v>127</v>
      </c>
      <c r="AJ746" s="31" t="s">
        <v>127</v>
      </c>
      <c r="AK746" s="31" t="s">
        <v>127</v>
      </c>
      <c r="AL746" s="31" t="s">
        <v>127</v>
      </c>
      <c r="AM746" s="26" t="s">
        <v>141</v>
      </c>
      <c r="AN746" s="26" t="s">
        <v>141</v>
      </c>
      <c r="AO746" s="26" t="s">
        <v>141</v>
      </c>
      <c r="AP746" s="31" t="s">
        <v>141</v>
      </c>
      <c r="AQ746" s="26" t="s">
        <v>141</v>
      </c>
      <c r="AR746" s="26" t="s">
        <v>141</v>
      </c>
      <c r="AS746" s="26" t="s">
        <v>127</v>
      </c>
      <c r="AT746" s="26" t="s">
        <v>142</v>
      </c>
      <c r="AU746" s="26" t="s">
        <v>31</v>
      </c>
      <c r="AV746" s="26" t="s">
        <v>7324</v>
      </c>
      <c r="AW746" s="28"/>
      <c r="AX746" s="28"/>
      <c r="AY746" s="28"/>
    </row>
    <row r="747" ht="15.75" customHeight="1">
      <c r="A747" s="26" t="s">
        <v>7325</v>
      </c>
      <c r="B747" s="35" t="s">
        <v>7326</v>
      </c>
      <c r="C747" s="27"/>
      <c r="D747" s="26"/>
      <c r="E747" s="28"/>
      <c r="F747" s="26" t="s">
        <v>127</v>
      </c>
      <c r="G747" s="26"/>
      <c r="H747" s="26" t="s">
        <v>7327</v>
      </c>
      <c r="I747" s="26" t="s">
        <v>7328</v>
      </c>
      <c r="J747" s="26" t="s">
        <v>7329</v>
      </c>
      <c r="K747" s="28">
        <v>4.296687344E9</v>
      </c>
      <c r="L747" s="26" t="s">
        <v>7330</v>
      </c>
      <c r="M747" s="26" t="s">
        <v>7331</v>
      </c>
      <c r="N747" s="26" t="s">
        <v>7332</v>
      </c>
      <c r="O747" s="28" t="s">
        <v>7260</v>
      </c>
      <c r="P747" s="26" t="s">
        <v>599</v>
      </c>
      <c r="Q747" s="28"/>
      <c r="R747" s="26" t="s">
        <v>7333</v>
      </c>
      <c r="S747" s="26" t="s">
        <v>137</v>
      </c>
      <c r="T747" s="29"/>
      <c r="U747" s="28"/>
      <c r="V747" s="26" t="s">
        <v>189</v>
      </c>
      <c r="W747" s="26">
        <v>2017.0</v>
      </c>
      <c r="X747" s="26" t="s">
        <v>141</v>
      </c>
      <c r="Y747" s="26" t="s">
        <v>141</v>
      </c>
      <c r="Z747" s="28" t="s">
        <v>141</v>
      </c>
      <c r="AA747" s="26" t="s">
        <v>127</v>
      </c>
      <c r="AB747" s="30">
        <v>500.0</v>
      </c>
      <c r="AC747" s="31" t="s">
        <v>127</v>
      </c>
      <c r="AD747" s="31">
        <v>500.0</v>
      </c>
      <c r="AE747" s="31" t="s">
        <v>127</v>
      </c>
      <c r="AF747" s="31">
        <v>800.0</v>
      </c>
      <c r="AG747" s="31">
        <v>800.0</v>
      </c>
      <c r="AH747" s="31" t="s">
        <v>141</v>
      </c>
      <c r="AI747" s="31" t="s">
        <v>127</v>
      </c>
      <c r="AJ747" s="31" t="s">
        <v>468</v>
      </c>
      <c r="AK747" s="31" t="s">
        <v>141</v>
      </c>
      <c r="AL747" s="31" t="s">
        <v>141</v>
      </c>
      <c r="AM747" s="26" t="s">
        <v>159</v>
      </c>
      <c r="AN747" s="26" t="s">
        <v>403</v>
      </c>
      <c r="AO747" s="26" t="s">
        <v>141</v>
      </c>
      <c r="AP747" s="31" t="s">
        <v>141</v>
      </c>
      <c r="AQ747" s="26" t="s">
        <v>127</v>
      </c>
      <c r="AR747" s="26" t="s">
        <v>127</v>
      </c>
      <c r="AS747" s="26" t="s">
        <v>127</v>
      </c>
      <c r="AT747" s="26" t="s">
        <v>142</v>
      </c>
      <c r="AU747" s="26" t="s">
        <v>31</v>
      </c>
      <c r="AV747" s="26" t="s">
        <v>31</v>
      </c>
      <c r="AW747" s="28"/>
      <c r="AX747" s="28"/>
      <c r="AY747" s="28"/>
    </row>
    <row r="748" ht="15.75" customHeight="1">
      <c r="A748" s="26" t="s">
        <v>7334</v>
      </c>
      <c r="B748" s="26" t="s">
        <v>7335</v>
      </c>
      <c r="C748" s="27"/>
      <c r="D748" s="26"/>
      <c r="E748" s="28"/>
      <c r="F748" s="26" t="s">
        <v>127</v>
      </c>
      <c r="G748" s="26"/>
      <c r="H748" s="26" t="s">
        <v>7327</v>
      </c>
      <c r="I748" s="26" t="s">
        <v>7328</v>
      </c>
      <c r="J748" s="26" t="s">
        <v>7329</v>
      </c>
      <c r="K748" s="28">
        <v>4.296687344E9</v>
      </c>
      <c r="L748" s="26" t="s">
        <v>7336</v>
      </c>
      <c r="M748" s="26" t="s">
        <v>7337</v>
      </c>
      <c r="N748" s="26" t="s">
        <v>7338</v>
      </c>
      <c r="O748" s="28" t="s">
        <v>7260</v>
      </c>
      <c r="P748" s="26" t="s">
        <v>599</v>
      </c>
      <c r="Q748" s="28"/>
      <c r="R748" s="26" t="s">
        <v>7339</v>
      </c>
      <c r="S748" s="26" t="s">
        <v>137</v>
      </c>
      <c r="T748" s="29"/>
      <c r="U748" s="28"/>
      <c r="V748" s="26" t="s">
        <v>189</v>
      </c>
      <c r="W748" s="26">
        <v>2021.0</v>
      </c>
      <c r="X748" s="26" t="s">
        <v>141</v>
      </c>
      <c r="Y748" s="26" t="s">
        <v>141</v>
      </c>
      <c r="Z748" s="28" t="s">
        <v>141</v>
      </c>
      <c r="AA748" s="26" t="s">
        <v>127</v>
      </c>
      <c r="AB748" s="31">
        <v>3000.0</v>
      </c>
      <c r="AC748" s="31" t="s">
        <v>141</v>
      </c>
      <c r="AD748" s="31" t="s">
        <v>141</v>
      </c>
      <c r="AE748" s="31" t="s">
        <v>127</v>
      </c>
      <c r="AF748" s="31" t="s">
        <v>141</v>
      </c>
      <c r="AG748" s="31" t="s">
        <v>141</v>
      </c>
      <c r="AH748" s="31" t="s">
        <v>141</v>
      </c>
      <c r="AI748" s="31" t="s">
        <v>127</v>
      </c>
      <c r="AJ748" s="31" t="s">
        <v>141</v>
      </c>
      <c r="AK748" s="31" t="s">
        <v>141</v>
      </c>
      <c r="AL748" s="31" t="s">
        <v>141</v>
      </c>
      <c r="AM748" s="26" t="s">
        <v>141</v>
      </c>
      <c r="AN748" s="26" t="s">
        <v>141</v>
      </c>
      <c r="AO748" s="26" t="s">
        <v>141</v>
      </c>
      <c r="AP748" s="31" t="s">
        <v>141</v>
      </c>
      <c r="AQ748" s="26" t="s">
        <v>127</v>
      </c>
      <c r="AR748" s="26" t="s">
        <v>127</v>
      </c>
      <c r="AS748" s="26" t="s">
        <v>127</v>
      </c>
      <c r="AT748" s="26" t="s">
        <v>4307</v>
      </c>
      <c r="AU748" s="26" t="s">
        <v>141</v>
      </c>
      <c r="AV748" s="26" t="s">
        <v>141</v>
      </c>
      <c r="AW748" s="28"/>
      <c r="AX748" s="28"/>
      <c r="AY748" s="28"/>
    </row>
    <row r="749" ht="15.75" customHeight="1">
      <c r="A749" s="26" t="s">
        <v>7340</v>
      </c>
      <c r="B749" s="26" t="s">
        <v>7341</v>
      </c>
      <c r="C749" s="28"/>
      <c r="D749" s="28"/>
      <c r="E749" s="28"/>
      <c r="F749" s="26" t="s">
        <v>127</v>
      </c>
      <c r="G749" s="28"/>
      <c r="H749" s="26" t="s">
        <v>7342</v>
      </c>
      <c r="I749" s="26" t="s">
        <v>7343</v>
      </c>
      <c r="J749" s="26" t="s">
        <v>7344</v>
      </c>
      <c r="K749" s="26">
        <v>5.036878946E9</v>
      </c>
      <c r="L749" s="26" t="s">
        <v>7345</v>
      </c>
      <c r="M749" s="26" t="s">
        <v>141</v>
      </c>
      <c r="N749" s="26" t="s">
        <v>7338</v>
      </c>
      <c r="O749" s="26" t="s">
        <v>7260</v>
      </c>
      <c r="P749" s="26" t="s">
        <v>599</v>
      </c>
      <c r="Q749" s="26"/>
      <c r="R749" s="26" t="s">
        <v>7346</v>
      </c>
      <c r="S749" s="26" t="s">
        <v>137</v>
      </c>
      <c r="T749" s="29" t="s">
        <v>7347</v>
      </c>
      <c r="U749" s="26"/>
      <c r="V749" s="26" t="s">
        <v>158</v>
      </c>
      <c r="W749" s="26" t="s">
        <v>141</v>
      </c>
      <c r="X749" s="26" t="s">
        <v>141</v>
      </c>
      <c r="Y749" s="26">
        <v>2014.0</v>
      </c>
      <c r="Z749" s="28">
        <v>9.0</v>
      </c>
      <c r="AA749" s="26" t="s">
        <v>127</v>
      </c>
      <c r="AB749" s="30">
        <v>1000.0</v>
      </c>
      <c r="AC749" s="31">
        <v>1000.0</v>
      </c>
      <c r="AD749" s="31" t="s">
        <v>127</v>
      </c>
      <c r="AE749" s="31" t="s">
        <v>127</v>
      </c>
      <c r="AF749" s="31">
        <v>1000.0</v>
      </c>
      <c r="AG749" s="31">
        <v>1000.0</v>
      </c>
      <c r="AH749" s="31" t="s">
        <v>127</v>
      </c>
      <c r="AI749" s="31" t="s">
        <v>127</v>
      </c>
      <c r="AJ749" s="31" t="s">
        <v>141</v>
      </c>
      <c r="AK749" s="31" t="s">
        <v>141</v>
      </c>
      <c r="AL749" s="31" t="s">
        <v>141</v>
      </c>
      <c r="AM749" s="26" t="s">
        <v>2284</v>
      </c>
      <c r="AN749" s="26" t="s">
        <v>7348</v>
      </c>
      <c r="AO749" s="26" t="s">
        <v>141</v>
      </c>
      <c r="AP749" s="31" t="s">
        <v>141</v>
      </c>
      <c r="AQ749" s="26" t="s">
        <v>141</v>
      </c>
      <c r="AR749" s="26" t="s">
        <v>141</v>
      </c>
      <c r="AS749" s="26" t="s">
        <v>127</v>
      </c>
      <c r="AT749" s="26" t="s">
        <v>161</v>
      </c>
      <c r="AU749" s="32" t="s">
        <v>263</v>
      </c>
      <c r="AV749" s="26" t="s">
        <v>674</v>
      </c>
      <c r="AW749" s="28"/>
      <c r="AX749" s="26" t="s">
        <v>7349</v>
      </c>
      <c r="AY749" s="28"/>
    </row>
    <row r="750" ht="15.75" customHeight="1">
      <c r="A750" s="26" t="s">
        <v>7350</v>
      </c>
      <c r="B750" s="26" t="s">
        <v>7351</v>
      </c>
      <c r="C750" s="28"/>
      <c r="D750" s="28"/>
      <c r="E750" s="28"/>
      <c r="F750" s="26" t="s">
        <v>148</v>
      </c>
      <c r="G750" s="26" t="s">
        <v>4894</v>
      </c>
      <c r="H750" s="26" t="s">
        <v>4895</v>
      </c>
      <c r="I750" s="26" t="s">
        <v>4896</v>
      </c>
      <c r="J750" s="50" t="s">
        <v>7352</v>
      </c>
      <c r="K750" s="26">
        <v>5.045724677E9</v>
      </c>
      <c r="L750" s="26" t="s">
        <v>141</v>
      </c>
      <c r="M750" s="26" t="s">
        <v>141</v>
      </c>
      <c r="N750" s="26" t="s">
        <v>141</v>
      </c>
      <c r="O750" s="26" t="s">
        <v>7260</v>
      </c>
      <c r="P750" s="26" t="s">
        <v>599</v>
      </c>
      <c r="Q750" s="28"/>
      <c r="R750" s="26" t="s">
        <v>7353</v>
      </c>
      <c r="S750" s="26" t="s">
        <v>137</v>
      </c>
      <c r="T750" s="26" t="s">
        <v>7354</v>
      </c>
      <c r="U750" s="28"/>
      <c r="V750" s="26" t="s">
        <v>189</v>
      </c>
      <c r="W750" s="26">
        <v>2018.0</v>
      </c>
      <c r="X750" s="26" t="s">
        <v>141</v>
      </c>
      <c r="Y750" s="26" t="s">
        <v>141</v>
      </c>
      <c r="Z750" s="28" t="s">
        <v>141</v>
      </c>
      <c r="AA750" s="26" t="s">
        <v>127</v>
      </c>
      <c r="AB750" s="31">
        <v>7500.0</v>
      </c>
      <c r="AC750" s="31" t="s">
        <v>468</v>
      </c>
      <c r="AD750" s="31" t="s">
        <v>141</v>
      </c>
      <c r="AE750" s="31" t="s">
        <v>127</v>
      </c>
      <c r="AF750" s="31" t="s">
        <v>141</v>
      </c>
      <c r="AG750" s="31" t="s">
        <v>141</v>
      </c>
      <c r="AH750" s="31" t="s">
        <v>141</v>
      </c>
      <c r="AI750" s="31" t="s">
        <v>127</v>
      </c>
      <c r="AJ750" s="31" t="s">
        <v>141</v>
      </c>
      <c r="AK750" s="31" t="s">
        <v>141</v>
      </c>
      <c r="AL750" s="31" t="s">
        <v>141</v>
      </c>
      <c r="AM750" s="26" t="s">
        <v>159</v>
      </c>
      <c r="AN750" s="26" t="s">
        <v>7355</v>
      </c>
      <c r="AO750" s="26" t="s">
        <v>141</v>
      </c>
      <c r="AP750" s="31" t="s">
        <v>141</v>
      </c>
      <c r="AQ750" s="26" t="s">
        <v>127</v>
      </c>
      <c r="AR750" s="26" t="s">
        <v>127</v>
      </c>
      <c r="AS750" s="26" t="s">
        <v>127</v>
      </c>
      <c r="AT750" s="26" t="s">
        <v>161</v>
      </c>
      <c r="AU750" s="32" t="s">
        <v>263</v>
      </c>
      <c r="AV750" s="26" t="s">
        <v>674</v>
      </c>
      <c r="AW750" s="28"/>
      <c r="AX750" s="28"/>
      <c r="AY750" s="28"/>
    </row>
    <row r="751" ht="15.75" customHeight="1">
      <c r="A751" s="26" t="s">
        <v>7356</v>
      </c>
      <c r="B751" s="26" t="s">
        <v>7357</v>
      </c>
      <c r="C751" s="27"/>
      <c r="D751" s="26" t="s">
        <v>7358</v>
      </c>
      <c r="E751" s="28"/>
      <c r="F751" s="26" t="s">
        <v>127</v>
      </c>
      <c r="G751" s="26"/>
      <c r="H751" s="26" t="s">
        <v>7327</v>
      </c>
      <c r="I751" s="26" t="s">
        <v>7328</v>
      </c>
      <c r="J751" s="26" t="s">
        <v>7329</v>
      </c>
      <c r="K751" s="28">
        <v>4.296687344E9</v>
      </c>
      <c r="L751" s="26" t="s">
        <v>7359</v>
      </c>
      <c r="M751" s="26" t="s">
        <v>7360</v>
      </c>
      <c r="N751" s="26" t="s">
        <v>7361</v>
      </c>
      <c r="O751" s="28" t="s">
        <v>7260</v>
      </c>
      <c r="P751" s="26" t="s">
        <v>599</v>
      </c>
      <c r="Q751" s="28"/>
      <c r="R751" s="26" t="s">
        <v>7362</v>
      </c>
      <c r="S751" s="26" t="s">
        <v>156</v>
      </c>
      <c r="T751" s="29" t="s">
        <v>7363</v>
      </c>
      <c r="U751" s="28"/>
      <c r="V751" s="26" t="s">
        <v>139</v>
      </c>
      <c r="W751" s="26">
        <v>2015.0</v>
      </c>
      <c r="X751" s="52">
        <v>2019.0</v>
      </c>
      <c r="Y751" s="26">
        <v>2022.0</v>
      </c>
      <c r="Z751" s="28">
        <v>1.0</v>
      </c>
      <c r="AA751" s="26" t="s">
        <v>127</v>
      </c>
      <c r="AB751" s="30">
        <v>700.0</v>
      </c>
      <c r="AC751" s="31" t="s">
        <v>141</v>
      </c>
      <c r="AD751" s="31">
        <v>700.0</v>
      </c>
      <c r="AE751" s="31" t="s">
        <v>127</v>
      </c>
      <c r="AF751" s="31">
        <v>1500.0</v>
      </c>
      <c r="AG751" s="31">
        <v>1500.0</v>
      </c>
      <c r="AH751" s="31" t="s">
        <v>127</v>
      </c>
      <c r="AI751" s="31" t="s">
        <v>127</v>
      </c>
      <c r="AJ751" s="31" t="s">
        <v>141</v>
      </c>
      <c r="AK751" s="31" t="s">
        <v>141</v>
      </c>
      <c r="AL751" s="31" t="s">
        <v>141</v>
      </c>
      <c r="AM751" s="26" t="s">
        <v>127</v>
      </c>
      <c r="AN751" s="26" t="s">
        <v>127</v>
      </c>
      <c r="AO751" s="26" t="s">
        <v>127</v>
      </c>
      <c r="AP751" s="31" t="s">
        <v>141</v>
      </c>
      <c r="AQ751" s="26" t="s">
        <v>127</v>
      </c>
      <c r="AR751" s="26" t="s">
        <v>127</v>
      </c>
      <c r="AS751" s="26" t="s">
        <v>127</v>
      </c>
      <c r="AT751" s="26" t="s">
        <v>161</v>
      </c>
      <c r="AU751" s="26" t="s">
        <v>25</v>
      </c>
      <c r="AV751" s="26" t="s">
        <v>2965</v>
      </c>
      <c r="AW751" s="28"/>
      <c r="AX751" s="28"/>
      <c r="AY751" s="28"/>
    </row>
    <row r="752" ht="15.75" customHeight="1">
      <c r="A752" s="26" t="s">
        <v>7364</v>
      </c>
      <c r="B752" s="26" t="s">
        <v>7365</v>
      </c>
      <c r="C752" s="27"/>
      <c r="D752" s="26" t="s">
        <v>7358</v>
      </c>
      <c r="E752" s="28"/>
      <c r="F752" s="26" t="s">
        <v>127</v>
      </c>
      <c r="G752" s="26"/>
      <c r="H752" s="26" t="s">
        <v>7327</v>
      </c>
      <c r="I752" s="26" t="s">
        <v>7328</v>
      </c>
      <c r="J752" s="26" t="s">
        <v>7329</v>
      </c>
      <c r="K752" s="28">
        <v>4.296687344E9</v>
      </c>
      <c r="L752" s="26" t="s">
        <v>7359</v>
      </c>
      <c r="M752" s="26" t="s">
        <v>7360</v>
      </c>
      <c r="N752" s="26" t="s">
        <v>7361</v>
      </c>
      <c r="O752" s="28" t="s">
        <v>7260</v>
      </c>
      <c r="P752" s="26" t="s">
        <v>599</v>
      </c>
      <c r="Q752" s="28"/>
      <c r="R752" s="26" t="s">
        <v>7362</v>
      </c>
      <c r="S752" s="26" t="s">
        <v>156</v>
      </c>
      <c r="T752" s="29" t="s">
        <v>7363</v>
      </c>
      <c r="U752" s="28"/>
      <c r="V752" s="26" t="s">
        <v>158</v>
      </c>
      <c r="W752" s="26" t="s">
        <v>141</v>
      </c>
      <c r="X752" s="35" t="s">
        <v>141</v>
      </c>
      <c r="Y752" s="26">
        <v>1986.0</v>
      </c>
      <c r="Z752" s="28">
        <v>37.0</v>
      </c>
      <c r="AA752" s="26" t="s">
        <v>127</v>
      </c>
      <c r="AB752" s="31">
        <v>2800.0</v>
      </c>
      <c r="AC752" s="31">
        <f>2800-1200</f>
        <v>1600</v>
      </c>
      <c r="AD752" s="31">
        <v>1200.0</v>
      </c>
      <c r="AE752" s="31" t="s">
        <v>127</v>
      </c>
      <c r="AF752" s="31" t="s">
        <v>468</v>
      </c>
      <c r="AG752" s="31" t="s">
        <v>468</v>
      </c>
      <c r="AH752" s="31" t="s">
        <v>127</v>
      </c>
      <c r="AI752" s="31" t="s">
        <v>127</v>
      </c>
      <c r="AJ752" s="31" t="s">
        <v>468</v>
      </c>
      <c r="AK752" s="31" t="s">
        <v>468</v>
      </c>
      <c r="AL752" s="31" t="s">
        <v>468</v>
      </c>
      <c r="AM752" s="26" t="s">
        <v>159</v>
      </c>
      <c r="AN752" s="26" t="s">
        <v>7366</v>
      </c>
      <c r="AO752" s="26" t="s">
        <v>416</v>
      </c>
      <c r="AP752" s="31">
        <v>5000.0</v>
      </c>
      <c r="AQ752" s="26">
        <v>2021.0</v>
      </c>
      <c r="AR752" s="26" t="s">
        <v>127</v>
      </c>
      <c r="AS752" s="26" t="s">
        <v>127</v>
      </c>
      <c r="AT752" s="26" t="s">
        <v>161</v>
      </c>
      <c r="AU752" s="26" t="s">
        <v>817</v>
      </c>
      <c r="AV752" s="26" t="s">
        <v>7367</v>
      </c>
      <c r="AW752" s="28"/>
      <c r="AX752" s="28"/>
      <c r="AY752" s="28"/>
    </row>
    <row r="753" ht="15.75" customHeight="1">
      <c r="A753" s="26" t="s">
        <v>7368</v>
      </c>
      <c r="B753" s="26" t="s">
        <v>7369</v>
      </c>
      <c r="C753" s="26"/>
      <c r="D753" s="26" t="s">
        <v>7370</v>
      </c>
      <c r="E753" s="28"/>
      <c r="F753" s="26" t="s">
        <v>127</v>
      </c>
      <c r="G753" s="28"/>
      <c r="H753" s="26" t="s">
        <v>7371</v>
      </c>
      <c r="I753" s="26" t="s">
        <v>7372</v>
      </c>
      <c r="J753" s="26" t="s">
        <v>7373</v>
      </c>
      <c r="K753" s="35">
        <v>4.295877722E9</v>
      </c>
      <c r="L753" s="26" t="s">
        <v>7374</v>
      </c>
      <c r="M753" s="26" t="s">
        <v>7375</v>
      </c>
      <c r="N753" s="26" t="s">
        <v>7376</v>
      </c>
      <c r="O753" s="28" t="s">
        <v>7377</v>
      </c>
      <c r="P753" s="26" t="s">
        <v>599</v>
      </c>
      <c r="Q753" s="28"/>
      <c r="R753" s="26" t="s">
        <v>7378</v>
      </c>
      <c r="S753" s="26" t="s">
        <v>156</v>
      </c>
      <c r="T753" s="28"/>
      <c r="U753" s="28"/>
      <c r="V753" s="26" t="s">
        <v>158</v>
      </c>
      <c r="W753" s="26" t="s">
        <v>141</v>
      </c>
      <c r="X753" s="26" t="s">
        <v>141</v>
      </c>
      <c r="Y753" s="26">
        <v>1959.0</v>
      </c>
      <c r="Z753" s="28">
        <v>64.0</v>
      </c>
      <c r="AA753" s="26" t="s">
        <v>127</v>
      </c>
      <c r="AB753" s="30">
        <v>700.0</v>
      </c>
      <c r="AC753" s="31" t="s">
        <v>127</v>
      </c>
      <c r="AD753" s="31">
        <v>700.0</v>
      </c>
      <c r="AE753" s="31" t="s">
        <v>127</v>
      </c>
      <c r="AF753" s="31" t="s">
        <v>127</v>
      </c>
      <c r="AG753" s="31" t="s">
        <v>127</v>
      </c>
      <c r="AH753" s="31" t="s">
        <v>127</v>
      </c>
      <c r="AI753" s="31" t="s">
        <v>127</v>
      </c>
      <c r="AJ753" s="31" t="s">
        <v>127</v>
      </c>
      <c r="AK753" s="31" t="s">
        <v>127</v>
      </c>
      <c r="AL753" s="31" t="s">
        <v>127</v>
      </c>
      <c r="AM753" s="26" t="s">
        <v>140</v>
      </c>
      <c r="AN753" s="26" t="s">
        <v>7379</v>
      </c>
      <c r="AO753" s="26" t="s">
        <v>2017</v>
      </c>
      <c r="AP753" s="31">
        <v>500.0</v>
      </c>
      <c r="AQ753" s="26" t="s">
        <v>327</v>
      </c>
      <c r="AR753" s="26" t="s">
        <v>127</v>
      </c>
      <c r="AS753" s="26" t="s">
        <v>127</v>
      </c>
      <c r="AT753" s="26" t="s">
        <v>142</v>
      </c>
      <c r="AU753" s="26" t="s">
        <v>31</v>
      </c>
      <c r="AV753" s="26" t="s">
        <v>7380</v>
      </c>
      <c r="AW753" s="28"/>
      <c r="AX753" s="28"/>
      <c r="AY753" s="28"/>
    </row>
    <row r="754" ht="15.75" customHeight="1">
      <c r="A754" s="26" t="s">
        <v>7381</v>
      </c>
      <c r="B754" s="26" t="s">
        <v>7382</v>
      </c>
      <c r="C754" s="28" t="s">
        <v>7383</v>
      </c>
      <c r="D754" s="28"/>
      <c r="E754" s="28"/>
      <c r="F754" s="26" t="s">
        <v>127</v>
      </c>
      <c r="G754" s="28"/>
      <c r="H754" s="26" t="s">
        <v>7384</v>
      </c>
      <c r="I754" s="26" t="s">
        <v>7385</v>
      </c>
      <c r="J754" s="26" t="s">
        <v>7386</v>
      </c>
      <c r="K754" s="26">
        <v>4.295878567E9</v>
      </c>
      <c r="L754" s="28" t="s">
        <v>7387</v>
      </c>
      <c r="M754" s="26" t="s">
        <v>7388</v>
      </c>
      <c r="N754" s="26" t="s">
        <v>7376</v>
      </c>
      <c r="O754" s="28" t="s">
        <v>7377</v>
      </c>
      <c r="P754" s="26" t="s">
        <v>599</v>
      </c>
      <c r="Q754" s="47"/>
      <c r="R754" s="28" t="s">
        <v>7389</v>
      </c>
      <c r="S754" s="28" t="s">
        <v>156</v>
      </c>
      <c r="T754" s="26" t="s">
        <v>7390</v>
      </c>
      <c r="U754" s="28"/>
      <c r="V754" s="26" t="s">
        <v>158</v>
      </c>
      <c r="W754" s="26" t="s">
        <v>141</v>
      </c>
      <c r="X754" s="26" t="s">
        <v>141</v>
      </c>
      <c r="Y754" s="28">
        <v>2009.0</v>
      </c>
      <c r="Z754" s="28">
        <v>14.0</v>
      </c>
      <c r="AA754" s="26" t="s">
        <v>127</v>
      </c>
      <c r="AB754" s="30">
        <v>2500.0</v>
      </c>
      <c r="AC754" s="31" t="s">
        <v>127</v>
      </c>
      <c r="AD754" s="31">
        <v>2500.0</v>
      </c>
      <c r="AE754" s="31" t="s">
        <v>127</v>
      </c>
      <c r="AF754" s="31" t="s">
        <v>127</v>
      </c>
      <c r="AG754" s="31" t="s">
        <v>127</v>
      </c>
      <c r="AH754" s="31" t="s">
        <v>127</v>
      </c>
      <c r="AI754" s="31" t="s">
        <v>127</v>
      </c>
      <c r="AJ754" s="31" t="s">
        <v>127</v>
      </c>
      <c r="AK754" s="31" t="s">
        <v>127</v>
      </c>
      <c r="AL754" s="31" t="s">
        <v>127</v>
      </c>
      <c r="AM754" s="26" t="s">
        <v>159</v>
      </c>
      <c r="AN754" s="26" t="s">
        <v>7391</v>
      </c>
      <c r="AO754" s="26" t="s">
        <v>141</v>
      </c>
      <c r="AP754" s="31">
        <f>1028/4</f>
        <v>257</v>
      </c>
      <c r="AQ754" s="26" t="s">
        <v>127</v>
      </c>
      <c r="AR754" s="26" t="s">
        <v>127</v>
      </c>
      <c r="AS754" s="26" t="s">
        <v>127</v>
      </c>
      <c r="AT754" s="28" t="s">
        <v>142</v>
      </c>
      <c r="AU754" s="32" t="s">
        <v>31</v>
      </c>
      <c r="AV754" s="26" t="s">
        <v>7392</v>
      </c>
      <c r="AW754" s="28"/>
      <c r="AX754" s="28"/>
      <c r="AY754" s="28"/>
    </row>
    <row r="755" ht="15.75" customHeight="1">
      <c r="A755" s="26" t="s">
        <v>7393</v>
      </c>
      <c r="B755" s="26" t="s">
        <v>7394</v>
      </c>
      <c r="C755" s="28"/>
      <c r="D755" s="26" t="s">
        <v>7395</v>
      </c>
      <c r="E755" s="28"/>
      <c r="F755" s="26" t="s">
        <v>127</v>
      </c>
      <c r="G755" s="28"/>
      <c r="H755" s="26" t="s">
        <v>7396</v>
      </c>
      <c r="I755" s="26" t="s">
        <v>7397</v>
      </c>
      <c r="J755" s="26" t="s">
        <v>7398</v>
      </c>
      <c r="K755" s="26">
        <v>4.295877694E9</v>
      </c>
      <c r="L755" s="28" t="s">
        <v>7399</v>
      </c>
      <c r="M755" s="26" t="s">
        <v>7400</v>
      </c>
      <c r="N755" s="26" t="s">
        <v>7376</v>
      </c>
      <c r="O755" s="28" t="s">
        <v>7377</v>
      </c>
      <c r="P755" s="26" t="s">
        <v>599</v>
      </c>
      <c r="Q755" s="28"/>
      <c r="R755" s="28" t="s">
        <v>7401</v>
      </c>
      <c r="S755" s="28" t="s">
        <v>156</v>
      </c>
      <c r="T755" s="26" t="s">
        <v>7402</v>
      </c>
      <c r="U755" s="28"/>
      <c r="V755" s="26" t="s">
        <v>158</v>
      </c>
      <c r="W755" s="26" t="s">
        <v>141</v>
      </c>
      <c r="X755" s="26" t="s">
        <v>141</v>
      </c>
      <c r="Y755" s="26">
        <v>1943.0</v>
      </c>
      <c r="Z755" s="28">
        <v>80.0</v>
      </c>
      <c r="AA755" s="26" t="s">
        <v>127</v>
      </c>
      <c r="AB755" s="30">
        <v>1495.0</v>
      </c>
      <c r="AC755" s="31" t="s">
        <v>127</v>
      </c>
      <c r="AD755" s="31">
        <f>(50+80)*10000*1.15/1000</f>
        <v>1495</v>
      </c>
      <c r="AE755" s="31" t="s">
        <v>127</v>
      </c>
      <c r="AF755" s="31" t="s">
        <v>127</v>
      </c>
      <c r="AG755" s="31" t="s">
        <v>127</v>
      </c>
      <c r="AH755" s="31" t="s">
        <v>127</v>
      </c>
      <c r="AI755" s="31" t="s">
        <v>127</v>
      </c>
      <c r="AJ755" s="31" t="s">
        <v>127</v>
      </c>
      <c r="AK755" s="31" t="s">
        <v>127</v>
      </c>
      <c r="AL755" s="31" t="s">
        <v>127</v>
      </c>
      <c r="AM755" s="26" t="s">
        <v>159</v>
      </c>
      <c r="AN755" s="26" t="s">
        <v>7403</v>
      </c>
      <c r="AO755" s="26" t="s">
        <v>2213</v>
      </c>
      <c r="AP755" s="31">
        <v>965.0</v>
      </c>
      <c r="AQ755" s="26" t="s">
        <v>327</v>
      </c>
      <c r="AR755" s="26" t="s">
        <v>127</v>
      </c>
      <c r="AS755" s="26" t="s">
        <v>127</v>
      </c>
      <c r="AT755" s="28" t="s">
        <v>142</v>
      </c>
      <c r="AU755" s="32" t="s">
        <v>31</v>
      </c>
      <c r="AV755" s="26" t="s">
        <v>7404</v>
      </c>
      <c r="AW755" s="28"/>
      <c r="AX755" s="28"/>
      <c r="AY755" s="28"/>
    </row>
    <row r="756" ht="15.75" customHeight="1">
      <c r="A756" s="26" t="s">
        <v>7405</v>
      </c>
      <c r="B756" s="26" t="s">
        <v>7406</v>
      </c>
      <c r="C756" s="28" t="s">
        <v>7407</v>
      </c>
      <c r="D756" s="28" t="s">
        <v>7408</v>
      </c>
      <c r="E756" s="28"/>
      <c r="F756" s="26" t="s">
        <v>127</v>
      </c>
      <c r="G756" s="28"/>
      <c r="H756" s="26" t="s">
        <v>7409</v>
      </c>
      <c r="I756" s="26" t="s">
        <v>7410</v>
      </c>
      <c r="J756" s="26" t="s">
        <v>7411</v>
      </c>
      <c r="K756" s="26">
        <v>4.295877397E9</v>
      </c>
      <c r="L756" s="28" t="s">
        <v>7412</v>
      </c>
      <c r="M756" s="26" t="s">
        <v>7400</v>
      </c>
      <c r="N756" s="26" t="s">
        <v>7376</v>
      </c>
      <c r="O756" s="28" t="s">
        <v>7377</v>
      </c>
      <c r="P756" s="26" t="s">
        <v>599</v>
      </c>
      <c r="Q756" s="28"/>
      <c r="R756" s="28" t="s">
        <v>7413</v>
      </c>
      <c r="S756" s="28" t="s">
        <v>156</v>
      </c>
      <c r="T756" s="28" t="s">
        <v>7414</v>
      </c>
      <c r="U756" s="28"/>
      <c r="V756" s="26" t="s">
        <v>158</v>
      </c>
      <c r="W756" s="26" t="s">
        <v>141</v>
      </c>
      <c r="X756" s="26" t="s">
        <v>141</v>
      </c>
      <c r="Y756" s="26">
        <v>1962.0</v>
      </c>
      <c r="Z756" s="28">
        <v>61.0</v>
      </c>
      <c r="AA756" s="26" t="s">
        <v>127</v>
      </c>
      <c r="AB756" s="30">
        <v>1500.0</v>
      </c>
      <c r="AC756" s="31" t="s">
        <v>127</v>
      </c>
      <c r="AD756" s="31">
        <v>1500.0</v>
      </c>
      <c r="AE756" s="31" t="s">
        <v>127</v>
      </c>
      <c r="AF756" s="31" t="s">
        <v>127</v>
      </c>
      <c r="AG756" s="31" t="s">
        <v>127</v>
      </c>
      <c r="AH756" s="31" t="s">
        <v>127</v>
      </c>
      <c r="AI756" s="31" t="s">
        <v>127</v>
      </c>
      <c r="AJ756" s="31" t="s">
        <v>127</v>
      </c>
      <c r="AK756" s="31" t="s">
        <v>127</v>
      </c>
      <c r="AL756" s="31" t="s">
        <v>127</v>
      </c>
      <c r="AM756" s="26" t="s">
        <v>140</v>
      </c>
      <c r="AN756" s="28" t="s">
        <v>7415</v>
      </c>
      <c r="AO756" s="26" t="s">
        <v>2213</v>
      </c>
      <c r="AP756" s="31">
        <v>3878.0</v>
      </c>
      <c r="AQ756" s="26">
        <v>2022.0</v>
      </c>
      <c r="AR756" s="26" t="s">
        <v>127</v>
      </c>
      <c r="AS756" s="26" t="s">
        <v>127</v>
      </c>
      <c r="AT756" s="28" t="s">
        <v>142</v>
      </c>
      <c r="AU756" s="32" t="s">
        <v>31</v>
      </c>
      <c r="AV756" s="26" t="s">
        <v>7416</v>
      </c>
      <c r="AW756" s="26" t="s">
        <v>7417</v>
      </c>
      <c r="AX756" s="28"/>
      <c r="AY756" s="28"/>
    </row>
    <row r="757" ht="15.75" customHeight="1">
      <c r="A757" s="26" t="s">
        <v>7418</v>
      </c>
      <c r="B757" s="26" t="s">
        <v>7419</v>
      </c>
      <c r="C757" s="26" t="s">
        <v>7420</v>
      </c>
      <c r="D757" s="26" t="s">
        <v>7421</v>
      </c>
      <c r="E757" s="28"/>
      <c r="F757" s="26" t="s">
        <v>127</v>
      </c>
      <c r="G757" s="28"/>
      <c r="H757" s="26" t="s">
        <v>7422</v>
      </c>
      <c r="I757" s="26" t="s">
        <v>7423</v>
      </c>
      <c r="J757" s="26" t="s">
        <v>7424</v>
      </c>
      <c r="K757" s="26">
        <v>4.295877313E9</v>
      </c>
      <c r="L757" s="28" t="s">
        <v>7425</v>
      </c>
      <c r="M757" s="26" t="s">
        <v>7400</v>
      </c>
      <c r="N757" s="26" t="s">
        <v>7376</v>
      </c>
      <c r="O757" s="28" t="s">
        <v>7377</v>
      </c>
      <c r="P757" s="26" t="s">
        <v>599</v>
      </c>
      <c r="Q757" s="28"/>
      <c r="R757" s="28" t="s">
        <v>7426</v>
      </c>
      <c r="S757" s="28" t="s">
        <v>156</v>
      </c>
      <c r="T757" s="26" t="s">
        <v>7427</v>
      </c>
      <c r="U757" s="28"/>
      <c r="V757" s="26" t="s">
        <v>158</v>
      </c>
      <c r="W757" s="26" t="s">
        <v>141</v>
      </c>
      <c r="X757" s="26" t="s">
        <v>141</v>
      </c>
      <c r="Y757" s="26">
        <v>1961.0</v>
      </c>
      <c r="Z757" s="28">
        <v>62.0</v>
      </c>
      <c r="AA757" s="26" t="s">
        <v>127</v>
      </c>
      <c r="AB757" s="30">
        <v>6000.0</v>
      </c>
      <c r="AC757" s="31">
        <v>6000.0</v>
      </c>
      <c r="AD757" s="31" t="s">
        <v>127</v>
      </c>
      <c r="AE757" s="31" t="s">
        <v>127</v>
      </c>
      <c r="AF757" s="31">
        <v>8840.822</v>
      </c>
      <c r="AG757" s="31">
        <f>(0.954*5443-227)+(0.954*4300-227)</f>
        <v>8840.822</v>
      </c>
      <c r="AH757" s="31" t="s">
        <v>127</v>
      </c>
      <c r="AI757" s="31" t="s">
        <v>127</v>
      </c>
      <c r="AJ757" s="31" t="s">
        <v>468</v>
      </c>
      <c r="AK757" s="30">
        <v>800.0</v>
      </c>
      <c r="AL757" s="31" t="s">
        <v>141</v>
      </c>
      <c r="AM757" s="26" t="s">
        <v>159</v>
      </c>
      <c r="AN757" s="28" t="s">
        <v>7428</v>
      </c>
      <c r="AO757" s="26" t="s">
        <v>7429</v>
      </c>
      <c r="AP757" s="31">
        <v>3183.0</v>
      </c>
      <c r="AQ757" s="26" t="s">
        <v>327</v>
      </c>
      <c r="AR757" s="26" t="s">
        <v>127</v>
      </c>
      <c r="AS757" s="26" t="s">
        <v>127</v>
      </c>
      <c r="AT757" s="26" t="s">
        <v>161</v>
      </c>
      <c r="AU757" s="32" t="s">
        <v>263</v>
      </c>
      <c r="AV757" s="26" t="s">
        <v>7430</v>
      </c>
      <c r="AW757" s="28"/>
      <c r="AX757" s="28"/>
      <c r="AY757" s="28"/>
    </row>
    <row r="758" ht="15.75" customHeight="1">
      <c r="A758" s="26" t="s">
        <v>7431</v>
      </c>
      <c r="B758" s="26" t="s">
        <v>7432</v>
      </c>
      <c r="C758" s="26"/>
      <c r="D758" s="26"/>
      <c r="E758" s="47"/>
      <c r="F758" s="26" t="s">
        <v>127</v>
      </c>
      <c r="G758" s="28"/>
      <c r="H758" s="26" t="s">
        <v>7433</v>
      </c>
      <c r="I758" s="26" t="s">
        <v>7434</v>
      </c>
      <c r="J758" s="26" t="s">
        <v>7435</v>
      </c>
      <c r="K758" s="26">
        <v>4.29587599E9</v>
      </c>
      <c r="L758" s="26" t="s">
        <v>7436</v>
      </c>
      <c r="M758" s="26" t="s">
        <v>7400</v>
      </c>
      <c r="N758" s="26" t="s">
        <v>7376</v>
      </c>
      <c r="O758" s="28" t="s">
        <v>7377</v>
      </c>
      <c r="P758" s="26" t="s">
        <v>599</v>
      </c>
      <c r="Q758" s="28"/>
      <c r="R758" s="26" t="s">
        <v>7437</v>
      </c>
      <c r="S758" s="28" t="s">
        <v>156</v>
      </c>
      <c r="T758" s="26" t="s">
        <v>7438</v>
      </c>
      <c r="U758" s="28"/>
      <c r="V758" s="26" t="s">
        <v>158</v>
      </c>
      <c r="W758" s="26" t="s">
        <v>141</v>
      </c>
      <c r="X758" s="26" t="s">
        <v>141</v>
      </c>
      <c r="Y758" s="26">
        <v>1984.0</v>
      </c>
      <c r="Z758" s="28">
        <v>39.0</v>
      </c>
      <c r="AA758" s="26" t="s">
        <v>127</v>
      </c>
      <c r="AB758" s="30">
        <v>1264.9999999999998</v>
      </c>
      <c r="AC758" s="31" t="s">
        <v>127</v>
      </c>
      <c r="AD758" s="31">
        <f>110*1.15*10000/1000</f>
        <v>1265</v>
      </c>
      <c r="AE758" s="31" t="s">
        <v>127</v>
      </c>
      <c r="AF758" s="31" t="s">
        <v>127</v>
      </c>
      <c r="AG758" s="31" t="s">
        <v>127</v>
      </c>
      <c r="AH758" s="31" t="s">
        <v>127</v>
      </c>
      <c r="AI758" s="31" t="s">
        <v>127</v>
      </c>
      <c r="AJ758" s="31" t="s">
        <v>127</v>
      </c>
      <c r="AK758" s="31" t="s">
        <v>127</v>
      </c>
      <c r="AL758" s="31" t="s">
        <v>127</v>
      </c>
      <c r="AM758" s="26" t="s">
        <v>140</v>
      </c>
      <c r="AN758" s="26" t="s">
        <v>7439</v>
      </c>
      <c r="AO758" s="26" t="s">
        <v>246</v>
      </c>
      <c r="AP758" s="31">
        <f>1267/8</f>
        <v>158.375</v>
      </c>
      <c r="AQ758" s="26" t="s">
        <v>327</v>
      </c>
      <c r="AR758" s="26" t="s">
        <v>127</v>
      </c>
      <c r="AS758" s="26" t="s">
        <v>127</v>
      </c>
      <c r="AT758" s="26" t="s">
        <v>142</v>
      </c>
      <c r="AU758" s="26" t="s">
        <v>31</v>
      </c>
      <c r="AV758" s="26" t="s">
        <v>7440</v>
      </c>
      <c r="AW758" s="28"/>
      <c r="AX758" s="28"/>
      <c r="AY758" s="28"/>
    </row>
    <row r="759" ht="15.75" customHeight="1">
      <c r="A759" s="26" t="s">
        <v>7441</v>
      </c>
      <c r="B759" s="26" t="s">
        <v>7442</v>
      </c>
      <c r="C759" s="28" t="s">
        <v>7443</v>
      </c>
      <c r="D759" s="28"/>
      <c r="E759" s="28"/>
      <c r="F759" s="26" t="s">
        <v>127</v>
      </c>
      <c r="G759" s="28"/>
      <c r="H759" s="26" t="s">
        <v>7444</v>
      </c>
      <c r="I759" s="26" t="s">
        <v>7445</v>
      </c>
      <c r="J759" s="26" t="s">
        <v>7446</v>
      </c>
      <c r="K759" s="26">
        <v>4.295878604E9</v>
      </c>
      <c r="L759" s="28" t="s">
        <v>7447</v>
      </c>
      <c r="M759" s="26" t="s">
        <v>7448</v>
      </c>
      <c r="N759" s="26" t="s">
        <v>7376</v>
      </c>
      <c r="O759" s="28" t="s">
        <v>7377</v>
      </c>
      <c r="P759" s="26" t="s">
        <v>599</v>
      </c>
      <c r="Q759" s="28"/>
      <c r="R759" s="28" t="s">
        <v>7449</v>
      </c>
      <c r="S759" s="28" t="s">
        <v>156</v>
      </c>
      <c r="T759" s="26" t="s">
        <v>7450</v>
      </c>
      <c r="U759" s="28"/>
      <c r="V759" s="26" t="s">
        <v>158</v>
      </c>
      <c r="W759" s="26" t="s">
        <v>141</v>
      </c>
      <c r="X759" s="26" t="s">
        <v>141</v>
      </c>
      <c r="Y759" s="28">
        <v>1958.0</v>
      </c>
      <c r="Z759" s="28">
        <v>65.0</v>
      </c>
      <c r="AA759" s="26" t="s">
        <v>127</v>
      </c>
      <c r="AB759" s="30">
        <v>960.0</v>
      </c>
      <c r="AC759" s="31" t="s">
        <v>127</v>
      </c>
      <c r="AD759" s="31">
        <v>960.0</v>
      </c>
      <c r="AE759" s="31" t="s">
        <v>127</v>
      </c>
      <c r="AF759" s="31" t="s">
        <v>127</v>
      </c>
      <c r="AG759" s="31" t="s">
        <v>127</v>
      </c>
      <c r="AH759" s="31" t="s">
        <v>127</v>
      </c>
      <c r="AI759" s="31" t="s">
        <v>127</v>
      </c>
      <c r="AJ759" s="31" t="s">
        <v>127</v>
      </c>
      <c r="AK759" s="31" t="s">
        <v>127</v>
      </c>
      <c r="AL759" s="31" t="s">
        <v>127</v>
      </c>
      <c r="AM759" s="26" t="s">
        <v>159</v>
      </c>
      <c r="AN759" s="28" t="s">
        <v>7451</v>
      </c>
      <c r="AO759" s="26" t="s">
        <v>5176</v>
      </c>
      <c r="AP759" s="31">
        <v>770.0</v>
      </c>
      <c r="AQ759" s="26">
        <v>2018.0</v>
      </c>
      <c r="AR759" s="26" t="s">
        <v>127</v>
      </c>
      <c r="AS759" s="26" t="s">
        <v>127</v>
      </c>
      <c r="AT759" s="28" t="s">
        <v>142</v>
      </c>
      <c r="AU759" s="32" t="s">
        <v>31</v>
      </c>
      <c r="AV759" s="28" t="s">
        <v>143</v>
      </c>
      <c r="AW759" s="28"/>
      <c r="AX759" s="28"/>
      <c r="AY759" s="28"/>
    </row>
    <row r="760" ht="15.75" customHeight="1">
      <c r="A760" s="26" t="s">
        <v>7452</v>
      </c>
      <c r="B760" s="26" t="s">
        <v>7453</v>
      </c>
      <c r="C760" s="28"/>
      <c r="D760" s="28" t="s">
        <v>7454</v>
      </c>
      <c r="E760" s="28"/>
      <c r="F760" s="26" t="s">
        <v>127</v>
      </c>
      <c r="G760" s="28"/>
      <c r="H760" s="26" t="s">
        <v>7455</v>
      </c>
      <c r="I760" s="26" t="s">
        <v>7456</v>
      </c>
      <c r="J760" s="26" t="s">
        <v>7457</v>
      </c>
      <c r="K760" s="26">
        <v>4.295877328E9</v>
      </c>
      <c r="L760" s="28" t="s">
        <v>7458</v>
      </c>
      <c r="M760" s="26" t="s">
        <v>7459</v>
      </c>
      <c r="N760" s="26" t="s">
        <v>7460</v>
      </c>
      <c r="O760" s="28" t="s">
        <v>7377</v>
      </c>
      <c r="P760" s="26" t="s">
        <v>599</v>
      </c>
      <c r="Q760" s="28"/>
      <c r="R760" s="28" t="s">
        <v>7461</v>
      </c>
      <c r="S760" s="28" t="s">
        <v>156</v>
      </c>
      <c r="T760" s="26" t="s">
        <v>7462</v>
      </c>
      <c r="U760" s="28"/>
      <c r="V760" s="26" t="s">
        <v>158</v>
      </c>
      <c r="W760" s="26" t="s">
        <v>141</v>
      </c>
      <c r="X760" s="26" t="s">
        <v>141</v>
      </c>
      <c r="Y760" s="26">
        <v>1965.0</v>
      </c>
      <c r="Z760" s="28">
        <v>58.0</v>
      </c>
      <c r="AA760" s="26" t="s">
        <v>127</v>
      </c>
      <c r="AB760" s="30">
        <v>13000.0</v>
      </c>
      <c r="AC760" s="31">
        <v>13000.0</v>
      </c>
      <c r="AD760" s="31" t="s">
        <v>127</v>
      </c>
      <c r="AE760" s="31" t="s">
        <v>127</v>
      </c>
      <c r="AF760" s="31">
        <v>13438.2</v>
      </c>
      <c r="AG760" s="30">
        <f>(0.954*4300-227)+(0.954*5000-227)+(0.954*5500-227)</f>
        <v>13438.2</v>
      </c>
      <c r="AH760" s="31" t="s">
        <v>127</v>
      </c>
      <c r="AI760" s="31" t="s">
        <v>127</v>
      </c>
      <c r="AJ760" s="31" t="s">
        <v>468</v>
      </c>
      <c r="AK760" s="30">
        <v>720.0</v>
      </c>
      <c r="AL760" s="31" t="s">
        <v>127</v>
      </c>
      <c r="AM760" s="26" t="s">
        <v>159</v>
      </c>
      <c r="AN760" s="28" t="s">
        <v>7463</v>
      </c>
      <c r="AO760" s="26" t="s">
        <v>416</v>
      </c>
      <c r="AP760" s="31">
        <v>5730.0</v>
      </c>
      <c r="AQ760" s="26" t="s">
        <v>327</v>
      </c>
      <c r="AR760" s="26" t="s">
        <v>127</v>
      </c>
      <c r="AS760" s="26" t="s">
        <v>127</v>
      </c>
      <c r="AT760" s="26" t="s">
        <v>161</v>
      </c>
      <c r="AU760" s="32" t="s">
        <v>263</v>
      </c>
      <c r="AV760" s="26" t="s">
        <v>7464</v>
      </c>
      <c r="AW760" s="28"/>
      <c r="AX760" s="28"/>
      <c r="AY760" s="28"/>
    </row>
    <row r="761" ht="15.75" customHeight="1">
      <c r="A761" s="26" t="s">
        <v>7465</v>
      </c>
      <c r="B761" s="26" t="s">
        <v>7466</v>
      </c>
      <c r="C761" s="28" t="s">
        <v>7467</v>
      </c>
      <c r="D761" s="28" t="s">
        <v>7468</v>
      </c>
      <c r="E761" s="28"/>
      <c r="F761" s="26" t="s">
        <v>127</v>
      </c>
      <c r="G761" s="28"/>
      <c r="H761" s="26" t="s">
        <v>7455</v>
      </c>
      <c r="I761" s="26" t="s">
        <v>7456</v>
      </c>
      <c r="J761" s="26" t="s">
        <v>7469</v>
      </c>
      <c r="K761" s="26">
        <v>4.298183819E9</v>
      </c>
      <c r="L761" s="28" t="s">
        <v>7470</v>
      </c>
      <c r="M761" s="26" t="s">
        <v>7471</v>
      </c>
      <c r="N761" s="26" t="s">
        <v>7460</v>
      </c>
      <c r="O761" s="28" t="s">
        <v>7377</v>
      </c>
      <c r="P761" s="26" t="s">
        <v>599</v>
      </c>
      <c r="Q761" s="28"/>
      <c r="R761" s="28" t="s">
        <v>7472</v>
      </c>
      <c r="S761" s="28" t="s">
        <v>156</v>
      </c>
      <c r="T761" s="26" t="s">
        <v>7473</v>
      </c>
      <c r="U761" s="28"/>
      <c r="V761" s="26" t="s">
        <v>158</v>
      </c>
      <c r="W761" s="26" t="s">
        <v>141</v>
      </c>
      <c r="X761" s="26" t="s">
        <v>141</v>
      </c>
      <c r="Y761" s="26">
        <v>1967.0</v>
      </c>
      <c r="Z761" s="28">
        <v>56.0</v>
      </c>
      <c r="AA761" s="26" t="s">
        <v>127</v>
      </c>
      <c r="AB761" s="30">
        <v>950.0</v>
      </c>
      <c r="AC761" s="31" t="s">
        <v>127</v>
      </c>
      <c r="AD761" s="31">
        <v>950.0</v>
      </c>
      <c r="AE761" s="31" t="s">
        <v>127</v>
      </c>
      <c r="AF761" s="31" t="s">
        <v>127</v>
      </c>
      <c r="AG761" s="31" t="s">
        <v>127</v>
      </c>
      <c r="AH761" s="31" t="s">
        <v>127</v>
      </c>
      <c r="AI761" s="31" t="s">
        <v>127</v>
      </c>
      <c r="AJ761" s="31" t="s">
        <v>127</v>
      </c>
      <c r="AK761" s="31" t="s">
        <v>127</v>
      </c>
      <c r="AL761" s="31" t="s">
        <v>127</v>
      </c>
      <c r="AM761" s="26" t="s">
        <v>159</v>
      </c>
      <c r="AN761" s="26" t="s">
        <v>7474</v>
      </c>
      <c r="AO761" s="26" t="s">
        <v>141</v>
      </c>
      <c r="AP761" s="31">
        <f>870/4</f>
        <v>217.5</v>
      </c>
      <c r="AQ761" s="26" t="s">
        <v>327</v>
      </c>
      <c r="AR761" s="26" t="s">
        <v>127</v>
      </c>
      <c r="AS761" s="26" t="s">
        <v>127</v>
      </c>
      <c r="AT761" s="28" t="s">
        <v>142</v>
      </c>
      <c r="AU761" s="32" t="s">
        <v>31</v>
      </c>
      <c r="AV761" s="28" t="s">
        <v>143</v>
      </c>
      <c r="AW761" s="28"/>
      <c r="AX761" s="28"/>
      <c r="AY761" s="28"/>
    </row>
    <row r="762" ht="15.75" customHeight="1">
      <c r="A762" s="26" t="s">
        <v>7475</v>
      </c>
      <c r="B762" s="26" t="s">
        <v>7476</v>
      </c>
      <c r="C762" s="28"/>
      <c r="D762" s="28" t="s">
        <v>7477</v>
      </c>
      <c r="E762" s="28"/>
      <c r="F762" s="26" t="s">
        <v>127</v>
      </c>
      <c r="G762" s="28"/>
      <c r="H762" s="26" t="s">
        <v>7455</v>
      </c>
      <c r="I762" s="26" t="s">
        <v>7456</v>
      </c>
      <c r="J762" s="26" t="s">
        <v>7457</v>
      </c>
      <c r="K762" s="26">
        <v>4.295877328E9</v>
      </c>
      <c r="L762" s="28" t="s">
        <v>7478</v>
      </c>
      <c r="M762" s="26" t="s">
        <v>7471</v>
      </c>
      <c r="N762" s="26" t="s">
        <v>7460</v>
      </c>
      <c r="O762" s="28" t="s">
        <v>7377</v>
      </c>
      <c r="P762" s="26" t="s">
        <v>599</v>
      </c>
      <c r="Q762" s="28"/>
      <c r="R762" s="28" t="s">
        <v>7479</v>
      </c>
      <c r="S762" s="28" t="s">
        <v>156</v>
      </c>
      <c r="T762" s="26" t="s">
        <v>7480</v>
      </c>
      <c r="U762" s="28"/>
      <c r="V762" s="26" t="s">
        <v>158</v>
      </c>
      <c r="W762" s="26" t="s">
        <v>141</v>
      </c>
      <c r="X762" s="26" t="s">
        <v>141</v>
      </c>
      <c r="Y762" s="26">
        <v>2003.0</v>
      </c>
      <c r="Z762" s="28">
        <v>20.0</v>
      </c>
      <c r="AA762" s="26" t="s">
        <v>127</v>
      </c>
      <c r="AB762" s="30">
        <v>10000.0</v>
      </c>
      <c r="AC762" s="31">
        <v>10000.0</v>
      </c>
      <c r="AD762" s="31" t="s">
        <v>127</v>
      </c>
      <c r="AE762" s="31" t="s">
        <v>127</v>
      </c>
      <c r="AF762" s="31">
        <v>11284.0</v>
      </c>
      <c r="AG762" s="30">
        <f>3800+3800+3684</f>
        <v>11284</v>
      </c>
      <c r="AH762" s="31" t="s">
        <v>127</v>
      </c>
      <c r="AI762" s="31" t="s">
        <v>127</v>
      </c>
      <c r="AJ762" s="31" t="s">
        <v>468</v>
      </c>
      <c r="AK762" s="31" t="s">
        <v>468</v>
      </c>
      <c r="AL762" s="31" t="s">
        <v>127</v>
      </c>
      <c r="AM762" s="26" t="s">
        <v>159</v>
      </c>
      <c r="AN762" s="28" t="s">
        <v>7463</v>
      </c>
      <c r="AO762" s="26" t="s">
        <v>416</v>
      </c>
      <c r="AP762" s="31">
        <v>5730.0</v>
      </c>
      <c r="AQ762" s="26" t="s">
        <v>327</v>
      </c>
      <c r="AR762" s="26" t="s">
        <v>127</v>
      </c>
      <c r="AS762" s="26" t="s">
        <v>127</v>
      </c>
      <c r="AT762" s="26" t="s">
        <v>161</v>
      </c>
      <c r="AU762" s="32" t="s">
        <v>817</v>
      </c>
      <c r="AV762" s="26" t="s">
        <v>7481</v>
      </c>
      <c r="AW762" s="28"/>
      <c r="AX762" s="28"/>
      <c r="AY762" s="28"/>
    </row>
    <row r="763" ht="15.75" customHeight="1">
      <c r="A763" s="26" t="s">
        <v>7482</v>
      </c>
      <c r="B763" s="26" t="s">
        <v>7483</v>
      </c>
      <c r="C763" s="28" t="s">
        <v>7484</v>
      </c>
      <c r="D763" s="28"/>
      <c r="E763" s="28"/>
      <c r="F763" s="26" t="s">
        <v>127</v>
      </c>
      <c r="G763" s="28"/>
      <c r="H763" s="26" t="s">
        <v>7384</v>
      </c>
      <c r="I763" s="26" t="s">
        <v>7385</v>
      </c>
      <c r="J763" s="26" t="s">
        <v>7386</v>
      </c>
      <c r="K763" s="26">
        <v>4.295878567E9</v>
      </c>
      <c r="L763" s="28" t="s">
        <v>7485</v>
      </c>
      <c r="M763" s="26" t="s">
        <v>7471</v>
      </c>
      <c r="N763" s="26" t="s">
        <v>7460</v>
      </c>
      <c r="O763" s="28" t="s">
        <v>7377</v>
      </c>
      <c r="P763" s="26" t="s">
        <v>599</v>
      </c>
      <c r="Q763" s="47"/>
      <c r="R763" s="28" t="s">
        <v>7486</v>
      </c>
      <c r="S763" s="28" t="s">
        <v>156</v>
      </c>
      <c r="T763" s="26" t="s">
        <v>7487</v>
      </c>
      <c r="U763" s="28"/>
      <c r="V763" s="26" t="s">
        <v>158</v>
      </c>
      <c r="W763" s="26" t="s">
        <v>141</v>
      </c>
      <c r="X763" s="26" t="s">
        <v>141</v>
      </c>
      <c r="Y763" s="28">
        <v>1962.0</v>
      </c>
      <c r="Z763" s="28">
        <v>61.0</v>
      </c>
      <c r="AA763" s="26" t="s">
        <v>127</v>
      </c>
      <c r="AB763" s="30">
        <v>1300.0</v>
      </c>
      <c r="AC763" s="31" t="s">
        <v>127</v>
      </c>
      <c r="AD763" s="30">
        <v>1300.0</v>
      </c>
      <c r="AE763" s="31" t="s">
        <v>127</v>
      </c>
      <c r="AF763" s="31" t="s">
        <v>127</v>
      </c>
      <c r="AG763" s="31" t="s">
        <v>127</v>
      </c>
      <c r="AH763" s="31" t="s">
        <v>127</v>
      </c>
      <c r="AI763" s="31" t="s">
        <v>127</v>
      </c>
      <c r="AJ763" s="31" t="s">
        <v>127</v>
      </c>
      <c r="AK763" s="31" t="s">
        <v>127</v>
      </c>
      <c r="AL763" s="31" t="s">
        <v>127</v>
      </c>
      <c r="AM763" s="26" t="s">
        <v>159</v>
      </c>
      <c r="AN763" s="28" t="s">
        <v>7488</v>
      </c>
      <c r="AO763" s="26" t="s">
        <v>141</v>
      </c>
      <c r="AP763" s="31">
        <f>1028/4</f>
        <v>257</v>
      </c>
      <c r="AQ763" s="26" t="s">
        <v>127</v>
      </c>
      <c r="AR763" s="26" t="s">
        <v>127</v>
      </c>
      <c r="AS763" s="26" t="s">
        <v>127</v>
      </c>
      <c r="AT763" s="28" t="s">
        <v>142</v>
      </c>
      <c r="AU763" s="32" t="s">
        <v>31</v>
      </c>
      <c r="AV763" s="26" t="s">
        <v>7489</v>
      </c>
      <c r="AW763" s="28"/>
      <c r="AX763" s="28"/>
      <c r="AY763" s="28"/>
    </row>
    <row r="764" ht="15.75" customHeight="1">
      <c r="A764" s="26" t="s">
        <v>7490</v>
      </c>
      <c r="B764" s="26" t="s">
        <v>7491</v>
      </c>
      <c r="C764" s="28"/>
      <c r="D764" s="28" t="s">
        <v>7477</v>
      </c>
      <c r="E764" s="28"/>
      <c r="F764" s="26" t="s">
        <v>127</v>
      </c>
      <c r="G764" s="28"/>
      <c r="H764" s="26" t="s">
        <v>7455</v>
      </c>
      <c r="I764" s="26" t="s">
        <v>7456</v>
      </c>
      <c r="J764" s="26" t="s">
        <v>7457</v>
      </c>
      <c r="K764" s="26">
        <v>4.295877328E9</v>
      </c>
      <c r="L764" s="28" t="s">
        <v>7478</v>
      </c>
      <c r="M764" s="26" t="s">
        <v>7471</v>
      </c>
      <c r="N764" s="26" t="s">
        <v>7460</v>
      </c>
      <c r="O764" s="28" t="s">
        <v>7377</v>
      </c>
      <c r="P764" s="26" t="s">
        <v>599</v>
      </c>
      <c r="Q764" s="28"/>
      <c r="R764" s="28" t="s">
        <v>7479</v>
      </c>
      <c r="S764" s="28" t="s">
        <v>156</v>
      </c>
      <c r="T764" s="26" t="s">
        <v>7480</v>
      </c>
      <c r="U764" s="28"/>
      <c r="V764" s="26" t="s">
        <v>261</v>
      </c>
      <c r="W764" s="26" t="s">
        <v>127</v>
      </c>
      <c r="X764" s="26" t="s">
        <v>127</v>
      </c>
      <c r="Y764" s="26" t="s">
        <v>127</v>
      </c>
      <c r="Z764" s="28" t="s">
        <v>127</v>
      </c>
      <c r="AA764" s="26">
        <v>2030.0</v>
      </c>
      <c r="AB764" s="30">
        <v>3333.3333333333335</v>
      </c>
      <c r="AC764" s="31">
        <f>10000/3</f>
        <v>3333.333333</v>
      </c>
      <c r="AD764" s="31" t="s">
        <v>127</v>
      </c>
      <c r="AE764" s="31" t="s">
        <v>127</v>
      </c>
      <c r="AF764" s="31">
        <v>3684.0</v>
      </c>
      <c r="AG764" s="30">
        <f>3684</f>
        <v>3684</v>
      </c>
      <c r="AH764" s="31" t="s">
        <v>127</v>
      </c>
      <c r="AI764" s="31" t="s">
        <v>127</v>
      </c>
      <c r="AJ764" s="31" t="s">
        <v>468</v>
      </c>
      <c r="AK764" s="31" t="s">
        <v>468</v>
      </c>
      <c r="AL764" s="31" t="s">
        <v>127</v>
      </c>
      <c r="AM764" s="26" t="s">
        <v>159</v>
      </c>
      <c r="AN764" s="28" t="s">
        <v>7463</v>
      </c>
      <c r="AO764" s="26" t="s">
        <v>416</v>
      </c>
      <c r="AP764" s="31">
        <v>5730.0</v>
      </c>
      <c r="AQ764" s="26" t="s">
        <v>327</v>
      </c>
      <c r="AR764" s="26" t="s">
        <v>127</v>
      </c>
      <c r="AS764" s="26" t="s">
        <v>127</v>
      </c>
      <c r="AT764" s="26" t="s">
        <v>161</v>
      </c>
      <c r="AU764" s="32" t="s">
        <v>817</v>
      </c>
      <c r="AV764" s="26" t="s">
        <v>7481</v>
      </c>
      <c r="AW764" s="28"/>
      <c r="AX764" s="28"/>
      <c r="AY764" s="28"/>
    </row>
    <row r="765" ht="15.75" customHeight="1">
      <c r="A765" s="26" t="s">
        <v>7492</v>
      </c>
      <c r="B765" s="26" t="s">
        <v>7493</v>
      </c>
      <c r="C765" s="26" t="s">
        <v>7494</v>
      </c>
      <c r="D765" s="28" t="s">
        <v>7495</v>
      </c>
      <c r="E765" s="28"/>
      <c r="F765" s="26" t="s">
        <v>127</v>
      </c>
      <c r="G765" s="28"/>
      <c r="H765" s="26" t="s">
        <v>7422</v>
      </c>
      <c r="I765" s="26" t="s">
        <v>7423</v>
      </c>
      <c r="J765" s="26" t="s">
        <v>7424</v>
      </c>
      <c r="K765" s="26">
        <v>4.295877313E9</v>
      </c>
      <c r="L765" s="28" t="s">
        <v>7496</v>
      </c>
      <c r="M765" s="26" t="s">
        <v>7497</v>
      </c>
      <c r="N765" s="26" t="s">
        <v>7460</v>
      </c>
      <c r="O765" s="28" t="s">
        <v>7377</v>
      </c>
      <c r="P765" s="26" t="s">
        <v>599</v>
      </c>
      <c r="Q765" s="28"/>
      <c r="R765" s="28" t="s">
        <v>7498</v>
      </c>
      <c r="S765" s="28" t="s">
        <v>156</v>
      </c>
      <c r="T765" s="26" t="s">
        <v>7499</v>
      </c>
      <c r="U765" s="28"/>
      <c r="V765" s="26" t="s">
        <v>553</v>
      </c>
      <c r="W765" s="26" t="s">
        <v>141</v>
      </c>
      <c r="X765" s="26" t="s">
        <v>141</v>
      </c>
      <c r="Y765" s="26" t="s">
        <v>141</v>
      </c>
      <c r="Z765" s="28" t="s">
        <v>141</v>
      </c>
      <c r="AA765" s="33">
        <v>44440.0</v>
      </c>
      <c r="AB765" s="30">
        <v>4000.0</v>
      </c>
      <c r="AC765" s="30">
        <f>1700+1500</f>
        <v>3200</v>
      </c>
      <c r="AD765" s="30">
        <v>800.0</v>
      </c>
      <c r="AE765" s="31" t="s">
        <v>127</v>
      </c>
      <c r="AF765" s="31">
        <v>3600.0</v>
      </c>
      <c r="AG765" s="31">
        <v>3600.0</v>
      </c>
      <c r="AH765" s="31" t="s">
        <v>127</v>
      </c>
      <c r="AI765" s="31" t="s">
        <v>127</v>
      </c>
      <c r="AJ765" s="31" t="s">
        <v>141</v>
      </c>
      <c r="AK765" s="31" t="s">
        <v>141</v>
      </c>
      <c r="AL765" s="31" t="s">
        <v>141</v>
      </c>
      <c r="AM765" s="26" t="s">
        <v>159</v>
      </c>
      <c r="AN765" s="28" t="s">
        <v>7500</v>
      </c>
      <c r="AO765" s="26" t="s">
        <v>141</v>
      </c>
      <c r="AP765" s="31">
        <v>2816.0</v>
      </c>
      <c r="AQ765" s="26" t="s">
        <v>327</v>
      </c>
      <c r="AR765" s="26" t="s">
        <v>127</v>
      </c>
      <c r="AS765" s="26" t="s">
        <v>127</v>
      </c>
      <c r="AT765" s="26" t="s">
        <v>161</v>
      </c>
      <c r="AU765" s="32" t="s">
        <v>817</v>
      </c>
      <c r="AV765" s="26" t="s">
        <v>7501</v>
      </c>
      <c r="AW765" s="28"/>
      <c r="AX765" s="28"/>
      <c r="AY765" s="28"/>
    </row>
    <row r="766" ht="15.75" customHeight="1">
      <c r="A766" s="26" t="s">
        <v>7502</v>
      </c>
      <c r="B766" s="26" t="s">
        <v>7503</v>
      </c>
      <c r="C766" s="26"/>
      <c r="D766" s="26"/>
      <c r="E766" s="47"/>
      <c r="F766" s="26" t="s">
        <v>127</v>
      </c>
      <c r="G766" s="28"/>
      <c r="H766" s="26" t="s">
        <v>7433</v>
      </c>
      <c r="I766" s="26" t="s">
        <v>7434</v>
      </c>
      <c r="J766" s="26" t="s">
        <v>7435</v>
      </c>
      <c r="K766" s="26">
        <v>4.29587599E9</v>
      </c>
      <c r="L766" s="26" t="s">
        <v>7504</v>
      </c>
      <c r="M766" s="26" t="s">
        <v>7505</v>
      </c>
      <c r="N766" s="26" t="s">
        <v>7460</v>
      </c>
      <c r="O766" s="28" t="s">
        <v>7377</v>
      </c>
      <c r="P766" s="26" t="s">
        <v>599</v>
      </c>
      <c r="Q766" s="28"/>
      <c r="R766" s="26" t="s">
        <v>7506</v>
      </c>
      <c r="S766" s="28" t="s">
        <v>156</v>
      </c>
      <c r="T766" s="26" t="s">
        <v>7507</v>
      </c>
      <c r="U766" s="28"/>
      <c r="V766" s="26" t="s">
        <v>158</v>
      </c>
      <c r="W766" s="26" t="s">
        <v>141</v>
      </c>
      <c r="X766" s="26" t="s">
        <v>141</v>
      </c>
      <c r="Y766" s="26">
        <v>1972.0</v>
      </c>
      <c r="Z766" s="28">
        <v>51.0</v>
      </c>
      <c r="AA766" s="26" t="s">
        <v>127</v>
      </c>
      <c r="AB766" s="30">
        <v>574.9999999999999</v>
      </c>
      <c r="AC766" s="31" t="s">
        <v>127</v>
      </c>
      <c r="AD766" s="31">
        <f>50*1.15*10000/1000</f>
        <v>575</v>
      </c>
      <c r="AE766" s="31" t="s">
        <v>127</v>
      </c>
      <c r="AF766" s="31" t="s">
        <v>127</v>
      </c>
      <c r="AG766" s="31" t="s">
        <v>127</v>
      </c>
      <c r="AH766" s="31" t="s">
        <v>127</v>
      </c>
      <c r="AI766" s="31" t="s">
        <v>127</v>
      </c>
      <c r="AJ766" s="31" t="s">
        <v>127</v>
      </c>
      <c r="AK766" s="31" t="s">
        <v>127</v>
      </c>
      <c r="AL766" s="31" t="s">
        <v>127</v>
      </c>
      <c r="AM766" s="26" t="s">
        <v>140</v>
      </c>
      <c r="AN766" s="26" t="s">
        <v>7508</v>
      </c>
      <c r="AO766" s="26" t="s">
        <v>246</v>
      </c>
      <c r="AP766" s="31">
        <f>1267/8</f>
        <v>158.375</v>
      </c>
      <c r="AQ766" s="26" t="s">
        <v>327</v>
      </c>
      <c r="AR766" s="26" t="s">
        <v>127</v>
      </c>
      <c r="AS766" s="26" t="s">
        <v>127</v>
      </c>
      <c r="AT766" s="26" t="s">
        <v>142</v>
      </c>
      <c r="AU766" s="26" t="s">
        <v>31</v>
      </c>
      <c r="AV766" s="26" t="s">
        <v>7509</v>
      </c>
      <c r="AW766" s="28"/>
      <c r="AX766" s="28"/>
      <c r="AY766" s="28"/>
    </row>
    <row r="767" ht="15.75" customHeight="1">
      <c r="A767" s="26" t="s">
        <v>7510</v>
      </c>
      <c r="B767" s="26" t="s">
        <v>7511</v>
      </c>
      <c r="C767" s="26" t="s">
        <v>7512</v>
      </c>
      <c r="D767" s="26" t="s">
        <v>7513</v>
      </c>
      <c r="E767" s="28"/>
      <c r="F767" s="26" t="s">
        <v>127</v>
      </c>
      <c r="G767" s="28"/>
      <c r="H767" s="26" t="s">
        <v>7422</v>
      </c>
      <c r="I767" s="26" t="s">
        <v>7423</v>
      </c>
      <c r="J767" s="26" t="s">
        <v>7424</v>
      </c>
      <c r="K767" s="26">
        <v>4.295877313E9</v>
      </c>
      <c r="L767" s="28" t="s">
        <v>7514</v>
      </c>
      <c r="M767" s="26" t="s">
        <v>7515</v>
      </c>
      <c r="N767" s="26" t="s">
        <v>7516</v>
      </c>
      <c r="O767" s="28" t="s">
        <v>7377</v>
      </c>
      <c r="P767" s="26" t="s">
        <v>599</v>
      </c>
      <c r="Q767" s="28"/>
      <c r="R767" s="28" t="s">
        <v>7517</v>
      </c>
      <c r="S767" s="28" t="s">
        <v>156</v>
      </c>
      <c r="T767" s="26" t="s">
        <v>7518</v>
      </c>
      <c r="U767" s="28"/>
      <c r="V767" s="26" t="s">
        <v>158</v>
      </c>
      <c r="W767" s="26" t="s">
        <v>141</v>
      </c>
      <c r="X767" s="26" t="s">
        <v>141</v>
      </c>
      <c r="Y767" s="28">
        <v>1909.0</v>
      </c>
      <c r="Z767" s="28">
        <v>114.0</v>
      </c>
      <c r="AA767" s="26" t="s">
        <v>127</v>
      </c>
      <c r="AB767" s="30">
        <v>2598.0</v>
      </c>
      <c r="AC767" s="31">
        <v>1448.0</v>
      </c>
      <c r="AD767" s="31">
        <f>100*1.15*10000/1000</f>
        <v>1150</v>
      </c>
      <c r="AE767" s="31" t="s">
        <v>127</v>
      </c>
      <c r="AF767" s="31">
        <v>2300.0</v>
      </c>
      <c r="AG767" s="31">
        <v>2300.0</v>
      </c>
      <c r="AH767" s="31" t="s">
        <v>127</v>
      </c>
      <c r="AI767" s="31" t="s">
        <v>127</v>
      </c>
      <c r="AJ767" s="31" t="s">
        <v>141</v>
      </c>
      <c r="AK767" s="31" t="s">
        <v>468</v>
      </c>
      <c r="AL767" s="31" t="s">
        <v>141</v>
      </c>
      <c r="AM767" s="26" t="s">
        <v>159</v>
      </c>
      <c r="AN767" s="28" t="s">
        <v>7519</v>
      </c>
      <c r="AO767" s="28" t="s">
        <v>6979</v>
      </c>
      <c r="AP767" s="31">
        <v>1026.0</v>
      </c>
      <c r="AQ767" s="26" t="s">
        <v>327</v>
      </c>
      <c r="AR767" s="26" t="s">
        <v>127</v>
      </c>
      <c r="AS767" s="26" t="s">
        <v>127</v>
      </c>
      <c r="AT767" s="26" t="s">
        <v>161</v>
      </c>
      <c r="AU767" s="32" t="s">
        <v>817</v>
      </c>
      <c r="AV767" s="26" t="s">
        <v>7520</v>
      </c>
      <c r="AW767" s="28" t="s">
        <v>7521</v>
      </c>
      <c r="AX767" s="28"/>
      <c r="AY767" s="28"/>
    </row>
    <row r="768" ht="15.75" customHeight="1">
      <c r="A768" s="26" t="s">
        <v>7522</v>
      </c>
      <c r="B768" s="26" t="s">
        <v>7523</v>
      </c>
      <c r="C768" s="28" t="s">
        <v>7524</v>
      </c>
      <c r="D768" s="28" t="s">
        <v>7525</v>
      </c>
      <c r="E768" s="28"/>
      <c r="F768" s="26" t="s">
        <v>127</v>
      </c>
      <c r="G768" s="28"/>
      <c r="H768" s="26" t="s">
        <v>7455</v>
      </c>
      <c r="I768" s="26" t="s">
        <v>7456</v>
      </c>
      <c r="J768" s="26" t="s">
        <v>7469</v>
      </c>
      <c r="K768" s="26">
        <v>4.298183819E9</v>
      </c>
      <c r="L768" s="28" t="s">
        <v>7526</v>
      </c>
      <c r="M768" s="26" t="s">
        <v>7527</v>
      </c>
      <c r="N768" s="26" t="s">
        <v>7528</v>
      </c>
      <c r="O768" s="28" t="s">
        <v>7377</v>
      </c>
      <c r="P768" s="26" t="s">
        <v>599</v>
      </c>
      <c r="Q768" s="28"/>
      <c r="R768" s="28" t="s">
        <v>7529</v>
      </c>
      <c r="S768" s="28" t="s">
        <v>156</v>
      </c>
      <c r="T768" s="26" t="s">
        <v>7530</v>
      </c>
      <c r="U768" s="28"/>
      <c r="V768" s="26" t="s">
        <v>158</v>
      </c>
      <c r="W768" s="26" t="s">
        <v>141</v>
      </c>
      <c r="X768" s="26" t="s">
        <v>141</v>
      </c>
      <c r="Y768" s="26" t="s">
        <v>141</v>
      </c>
      <c r="Z768" s="28" t="s">
        <v>141</v>
      </c>
      <c r="AA768" s="26" t="s">
        <v>127</v>
      </c>
      <c r="AB768" s="30">
        <v>950.0</v>
      </c>
      <c r="AC768" s="31" t="s">
        <v>127</v>
      </c>
      <c r="AD768" s="31">
        <v>950.0</v>
      </c>
      <c r="AE768" s="31" t="s">
        <v>127</v>
      </c>
      <c r="AF768" s="31" t="s">
        <v>127</v>
      </c>
      <c r="AG768" s="31" t="s">
        <v>127</v>
      </c>
      <c r="AH768" s="31" t="s">
        <v>127</v>
      </c>
      <c r="AI768" s="31" t="s">
        <v>127</v>
      </c>
      <c r="AJ768" s="31" t="s">
        <v>127</v>
      </c>
      <c r="AK768" s="31" t="s">
        <v>127</v>
      </c>
      <c r="AL768" s="31" t="s">
        <v>127</v>
      </c>
      <c r="AM768" s="26" t="s">
        <v>159</v>
      </c>
      <c r="AN768" s="26" t="s">
        <v>7474</v>
      </c>
      <c r="AO768" s="26" t="s">
        <v>2017</v>
      </c>
      <c r="AP768" s="31">
        <f>870/4</f>
        <v>217.5</v>
      </c>
      <c r="AQ768" s="26" t="s">
        <v>327</v>
      </c>
      <c r="AR768" s="26" t="s">
        <v>127</v>
      </c>
      <c r="AS768" s="26" t="s">
        <v>127</v>
      </c>
      <c r="AT768" s="26" t="s">
        <v>142</v>
      </c>
      <c r="AU768" s="32" t="s">
        <v>31</v>
      </c>
      <c r="AV768" s="28" t="s">
        <v>143</v>
      </c>
      <c r="AW768" s="28"/>
      <c r="AX768" s="28"/>
      <c r="AY768" s="28"/>
    </row>
    <row r="769" ht="15.75" customHeight="1">
      <c r="A769" s="26" t="s">
        <v>7531</v>
      </c>
      <c r="B769" s="26" t="s">
        <v>7532</v>
      </c>
      <c r="C769" s="28"/>
      <c r="D769" s="28"/>
      <c r="E769" s="28"/>
      <c r="F769" s="26" t="s">
        <v>127</v>
      </c>
      <c r="G769" s="28"/>
      <c r="H769" s="26" t="s">
        <v>7422</v>
      </c>
      <c r="I769" s="26" t="s">
        <v>7423</v>
      </c>
      <c r="J769" s="26" t="s">
        <v>7424</v>
      </c>
      <c r="K769" s="26">
        <v>4.295877313E9</v>
      </c>
      <c r="L769" s="28" t="s">
        <v>7533</v>
      </c>
      <c r="M769" s="26" t="s">
        <v>7527</v>
      </c>
      <c r="N769" s="26" t="s">
        <v>7528</v>
      </c>
      <c r="O769" s="28" t="s">
        <v>7377</v>
      </c>
      <c r="P769" s="26" t="s">
        <v>599</v>
      </c>
      <c r="Q769" s="28"/>
      <c r="R769" s="26" t="s">
        <v>7534</v>
      </c>
      <c r="S769" s="28" t="s">
        <v>156</v>
      </c>
      <c r="T769" s="26" t="s">
        <v>7535</v>
      </c>
      <c r="U769" s="28"/>
      <c r="V769" s="26" t="s">
        <v>158</v>
      </c>
      <c r="W769" s="26" t="s">
        <v>141</v>
      </c>
      <c r="X769" s="26" t="s">
        <v>141</v>
      </c>
      <c r="Y769" s="26">
        <v>1939.0</v>
      </c>
      <c r="Z769" s="28">
        <v>84.0</v>
      </c>
      <c r="AA769" s="26" t="s">
        <v>127</v>
      </c>
      <c r="AB769" s="30">
        <v>2816.0</v>
      </c>
      <c r="AC769" s="31">
        <f>(200+120)*0.88*10</f>
        <v>2816</v>
      </c>
      <c r="AD769" s="31" t="s">
        <v>127</v>
      </c>
      <c r="AE769" s="31" t="s">
        <v>127</v>
      </c>
      <c r="AF769" s="31" t="s">
        <v>127</v>
      </c>
      <c r="AG769" s="31" t="s">
        <v>127</v>
      </c>
      <c r="AH769" s="31" t="s">
        <v>127</v>
      </c>
      <c r="AI769" s="31" t="s">
        <v>127</v>
      </c>
      <c r="AJ769" s="31" t="s">
        <v>127</v>
      </c>
      <c r="AK769" s="31" t="s">
        <v>127</v>
      </c>
      <c r="AL769" s="31" t="s">
        <v>127</v>
      </c>
      <c r="AM769" s="26" t="s">
        <v>159</v>
      </c>
      <c r="AN769" s="28" t="s">
        <v>7536</v>
      </c>
      <c r="AO769" s="26" t="s">
        <v>141</v>
      </c>
      <c r="AP769" s="31">
        <v>1351.0</v>
      </c>
      <c r="AQ769" s="26" t="s">
        <v>327</v>
      </c>
      <c r="AR769" s="26" t="s">
        <v>127</v>
      </c>
      <c r="AS769" s="26" t="s">
        <v>127</v>
      </c>
      <c r="AT769" s="26" t="s">
        <v>824</v>
      </c>
      <c r="AU769" s="26" t="s">
        <v>27</v>
      </c>
      <c r="AV769" s="26" t="s">
        <v>7537</v>
      </c>
      <c r="AW769" s="28" t="s">
        <v>7538</v>
      </c>
      <c r="AX769" s="28"/>
      <c r="AY769" s="28"/>
    </row>
    <row r="770" ht="15.75" customHeight="1">
      <c r="A770" s="26" t="s">
        <v>7539</v>
      </c>
      <c r="B770" s="26" t="s">
        <v>7540</v>
      </c>
      <c r="C770" s="28"/>
      <c r="D770" s="28"/>
      <c r="E770" s="28"/>
      <c r="F770" s="26" t="s">
        <v>127</v>
      </c>
      <c r="G770" s="28"/>
      <c r="H770" s="26" t="s">
        <v>7422</v>
      </c>
      <c r="I770" s="26" t="s">
        <v>7423</v>
      </c>
      <c r="J770" s="26" t="s">
        <v>7424</v>
      </c>
      <c r="K770" s="26">
        <v>4.295877313E9</v>
      </c>
      <c r="L770" s="28" t="s">
        <v>7533</v>
      </c>
      <c r="M770" s="26" t="s">
        <v>7527</v>
      </c>
      <c r="N770" s="26" t="s">
        <v>7528</v>
      </c>
      <c r="O770" s="28" t="s">
        <v>7377</v>
      </c>
      <c r="P770" s="26" t="s">
        <v>599</v>
      </c>
      <c r="Q770" s="28"/>
      <c r="R770" s="26" t="s">
        <v>7534</v>
      </c>
      <c r="S770" s="28" t="s">
        <v>156</v>
      </c>
      <c r="T770" s="26" t="s">
        <v>7535</v>
      </c>
      <c r="U770" s="28"/>
      <c r="V770" s="26" t="s">
        <v>139</v>
      </c>
      <c r="W770" s="34">
        <v>43770.0</v>
      </c>
      <c r="X770" s="26">
        <v>2022.0</v>
      </c>
      <c r="Y770" s="26">
        <v>2023.0</v>
      </c>
      <c r="Z770" s="28">
        <v>0.0</v>
      </c>
      <c r="AA770" s="26" t="s">
        <v>127</v>
      </c>
      <c r="AB770" s="30">
        <v>720.0</v>
      </c>
      <c r="AC770" s="31" t="s">
        <v>127</v>
      </c>
      <c r="AD770" s="31">
        <v>720.0</v>
      </c>
      <c r="AE770" s="31" t="s">
        <v>127</v>
      </c>
      <c r="AF770" s="31" t="s">
        <v>127</v>
      </c>
      <c r="AG770" s="31" t="s">
        <v>127</v>
      </c>
      <c r="AH770" s="31" t="s">
        <v>127</v>
      </c>
      <c r="AI770" s="31" t="s">
        <v>127</v>
      </c>
      <c r="AJ770" s="31" t="s">
        <v>127</v>
      </c>
      <c r="AK770" s="31" t="s">
        <v>127</v>
      </c>
      <c r="AL770" s="31" t="s">
        <v>127</v>
      </c>
      <c r="AM770" s="26" t="s">
        <v>127</v>
      </c>
      <c r="AN770" s="26" t="s">
        <v>127</v>
      </c>
      <c r="AO770" s="32" t="s">
        <v>127</v>
      </c>
      <c r="AP770" s="31" t="s">
        <v>141</v>
      </c>
      <c r="AQ770" s="26" t="s">
        <v>127</v>
      </c>
      <c r="AR770" s="26" t="s">
        <v>127</v>
      </c>
      <c r="AS770" s="26" t="s">
        <v>127</v>
      </c>
      <c r="AT770" s="26" t="s">
        <v>142</v>
      </c>
      <c r="AU770" s="26" t="s">
        <v>31</v>
      </c>
      <c r="AV770" s="26" t="s">
        <v>7541</v>
      </c>
      <c r="AW770" s="28" t="s">
        <v>7538</v>
      </c>
      <c r="AX770" s="28"/>
      <c r="AY770" s="28"/>
    </row>
    <row r="771" ht="15.75" customHeight="1">
      <c r="A771" s="26" t="s">
        <v>7542</v>
      </c>
      <c r="B771" s="28" t="s">
        <v>7543</v>
      </c>
      <c r="C771" s="28" t="s">
        <v>7544</v>
      </c>
      <c r="D771" s="47"/>
      <c r="E771" s="47"/>
      <c r="F771" s="26" t="s">
        <v>127</v>
      </c>
      <c r="G771" s="28"/>
      <c r="H771" s="26" t="s">
        <v>7545</v>
      </c>
      <c r="I771" s="26" t="s">
        <v>7546</v>
      </c>
      <c r="J771" s="26" t="s">
        <v>7547</v>
      </c>
      <c r="K771" s="26">
        <v>4.29587792E9</v>
      </c>
      <c r="L771" s="28" t="s">
        <v>7548</v>
      </c>
      <c r="M771" s="26" t="s">
        <v>7527</v>
      </c>
      <c r="N771" s="26" t="s">
        <v>7528</v>
      </c>
      <c r="O771" s="28" t="s">
        <v>7377</v>
      </c>
      <c r="P771" s="26" t="s">
        <v>599</v>
      </c>
      <c r="Q771" s="28"/>
      <c r="R771" s="28" t="s">
        <v>7549</v>
      </c>
      <c r="S771" s="28" t="s">
        <v>156</v>
      </c>
      <c r="T771" s="26" t="s">
        <v>7550</v>
      </c>
      <c r="U771" s="28"/>
      <c r="V771" s="26" t="s">
        <v>158</v>
      </c>
      <c r="W771" s="26" t="s">
        <v>141</v>
      </c>
      <c r="X771" s="26" t="s">
        <v>141</v>
      </c>
      <c r="Y771" s="28">
        <v>1933.0</v>
      </c>
      <c r="Z771" s="28">
        <v>90.0</v>
      </c>
      <c r="AA771" s="26" t="s">
        <v>127</v>
      </c>
      <c r="AB771" s="30">
        <v>1596.0</v>
      </c>
      <c r="AC771" s="31" t="s">
        <v>127</v>
      </c>
      <c r="AD771" s="31">
        <f>(93+40)*12</f>
        <v>1596</v>
      </c>
      <c r="AE771" s="31" t="s">
        <v>127</v>
      </c>
      <c r="AF771" s="31" t="s">
        <v>127</v>
      </c>
      <c r="AG771" s="31" t="s">
        <v>127</v>
      </c>
      <c r="AH771" s="31" t="s">
        <v>127</v>
      </c>
      <c r="AI771" s="31" t="s">
        <v>468</v>
      </c>
      <c r="AJ771" s="31" t="s">
        <v>127</v>
      </c>
      <c r="AK771" s="31" t="s">
        <v>127</v>
      </c>
      <c r="AL771" s="31" t="s">
        <v>127</v>
      </c>
      <c r="AM771" s="26" t="s">
        <v>159</v>
      </c>
      <c r="AN771" s="26" t="s">
        <v>7551</v>
      </c>
      <c r="AO771" s="26" t="s">
        <v>416</v>
      </c>
      <c r="AP771" s="31">
        <v>1602.0</v>
      </c>
      <c r="AQ771" s="26" t="s">
        <v>327</v>
      </c>
      <c r="AR771" s="26" t="s">
        <v>127</v>
      </c>
      <c r="AS771" s="26" t="s">
        <v>127</v>
      </c>
      <c r="AT771" s="28" t="s">
        <v>142</v>
      </c>
      <c r="AU771" s="32" t="s">
        <v>31</v>
      </c>
      <c r="AV771" s="26" t="s">
        <v>7552</v>
      </c>
      <c r="AW771" s="28"/>
      <c r="AX771" s="28"/>
      <c r="AY771" s="28"/>
    </row>
    <row r="772" ht="15.75" customHeight="1">
      <c r="A772" s="26" t="s">
        <v>7553</v>
      </c>
      <c r="B772" s="28" t="s">
        <v>7554</v>
      </c>
      <c r="C772" s="28" t="s">
        <v>7555</v>
      </c>
      <c r="D772" s="28" t="s">
        <v>7556</v>
      </c>
      <c r="E772" s="28"/>
      <c r="F772" s="26" t="s">
        <v>127</v>
      </c>
      <c r="G772" s="28"/>
      <c r="H772" s="26" t="s">
        <v>7557</v>
      </c>
      <c r="I772" s="26" t="s">
        <v>7558</v>
      </c>
      <c r="J772" s="26" t="s">
        <v>7559</v>
      </c>
      <c r="K772" s="26">
        <v>4.298194294E9</v>
      </c>
      <c r="L772" s="28" t="s">
        <v>7560</v>
      </c>
      <c r="M772" s="26" t="s">
        <v>7527</v>
      </c>
      <c r="N772" s="26" t="s">
        <v>7528</v>
      </c>
      <c r="O772" s="28" t="s">
        <v>7377</v>
      </c>
      <c r="P772" s="26" t="s">
        <v>599</v>
      </c>
      <c r="Q772" s="28"/>
      <c r="R772" s="28" t="s">
        <v>7561</v>
      </c>
      <c r="S772" s="28" t="s">
        <v>156</v>
      </c>
      <c r="T772" s="26" t="s">
        <v>7562</v>
      </c>
      <c r="U772" s="28"/>
      <c r="V772" s="26" t="s">
        <v>158</v>
      </c>
      <c r="W772" s="26" t="s">
        <v>141</v>
      </c>
      <c r="X772" s="26" t="s">
        <v>141</v>
      </c>
      <c r="Y772" s="28">
        <v>1961.0</v>
      </c>
      <c r="Z772" s="28">
        <v>62.0</v>
      </c>
      <c r="AA772" s="26" t="s">
        <v>127</v>
      </c>
      <c r="AB772" s="30">
        <v>1495.0</v>
      </c>
      <c r="AC772" s="31" t="s">
        <v>127</v>
      </c>
      <c r="AD772" s="30">
        <f>130*1.15*10000/1000</f>
        <v>1495</v>
      </c>
      <c r="AE772" s="31" t="s">
        <v>127</v>
      </c>
      <c r="AF772" s="31" t="s">
        <v>127</v>
      </c>
      <c r="AG772" s="31" t="s">
        <v>127</v>
      </c>
      <c r="AH772" s="31" t="s">
        <v>127</v>
      </c>
      <c r="AI772" s="31" t="s">
        <v>127</v>
      </c>
      <c r="AJ772" s="31" t="s">
        <v>127</v>
      </c>
      <c r="AK772" s="31" t="s">
        <v>127</v>
      </c>
      <c r="AL772" s="31" t="s">
        <v>127</v>
      </c>
      <c r="AM772" s="26" t="s">
        <v>159</v>
      </c>
      <c r="AN772" s="28" t="s">
        <v>7563</v>
      </c>
      <c r="AO772" s="26" t="s">
        <v>1234</v>
      </c>
      <c r="AP772" s="31">
        <v>336.0</v>
      </c>
      <c r="AQ772" s="26" t="s">
        <v>327</v>
      </c>
      <c r="AR772" s="26" t="s">
        <v>127</v>
      </c>
      <c r="AS772" s="26" t="s">
        <v>127</v>
      </c>
      <c r="AT772" s="28" t="s">
        <v>142</v>
      </c>
      <c r="AU772" s="32" t="s">
        <v>31</v>
      </c>
      <c r="AV772" s="26" t="s">
        <v>7564</v>
      </c>
      <c r="AW772" s="28"/>
      <c r="AX772" s="28"/>
      <c r="AY772" s="28"/>
    </row>
    <row r="773" ht="15.75" customHeight="1">
      <c r="A773" s="26" t="s">
        <v>7565</v>
      </c>
      <c r="B773" s="26" t="s">
        <v>7566</v>
      </c>
      <c r="C773" s="26" t="s">
        <v>7567</v>
      </c>
      <c r="D773" s="26"/>
      <c r="E773" s="47"/>
      <c r="F773" s="26" t="s">
        <v>127</v>
      </c>
      <c r="G773" s="28"/>
      <c r="H773" s="26" t="s">
        <v>7568</v>
      </c>
      <c r="I773" s="26" t="s">
        <v>7569</v>
      </c>
      <c r="J773" s="26" t="s">
        <v>7570</v>
      </c>
      <c r="K773" s="26">
        <v>4.295877613E9</v>
      </c>
      <c r="L773" s="26" t="s">
        <v>7571</v>
      </c>
      <c r="M773" s="26" t="s">
        <v>7527</v>
      </c>
      <c r="N773" s="26" t="s">
        <v>7528</v>
      </c>
      <c r="O773" s="28" t="s">
        <v>7377</v>
      </c>
      <c r="P773" s="26" t="s">
        <v>599</v>
      </c>
      <c r="Q773" s="28"/>
      <c r="R773" s="26" t="s">
        <v>7572</v>
      </c>
      <c r="S773" s="28" t="s">
        <v>156</v>
      </c>
      <c r="T773" s="26" t="s">
        <v>7573</v>
      </c>
      <c r="U773" s="28"/>
      <c r="V773" s="26" t="s">
        <v>158</v>
      </c>
      <c r="W773" s="26" t="s">
        <v>141</v>
      </c>
      <c r="X773" s="26" t="s">
        <v>141</v>
      </c>
      <c r="Y773" s="26">
        <v>1978.0</v>
      </c>
      <c r="Z773" s="28">
        <v>45.0</v>
      </c>
      <c r="AA773" s="26" t="s">
        <v>127</v>
      </c>
      <c r="AB773" s="30">
        <v>805.0</v>
      </c>
      <c r="AC773" s="31" t="s">
        <v>127</v>
      </c>
      <c r="AD773" s="31">
        <f>70*1.15*10000/1000</f>
        <v>805</v>
      </c>
      <c r="AE773" s="31" t="s">
        <v>127</v>
      </c>
      <c r="AF773" s="31" t="s">
        <v>127</v>
      </c>
      <c r="AG773" s="31" t="s">
        <v>127</v>
      </c>
      <c r="AH773" s="31" t="s">
        <v>127</v>
      </c>
      <c r="AI773" s="31" t="s">
        <v>127</v>
      </c>
      <c r="AJ773" s="31" t="s">
        <v>127</v>
      </c>
      <c r="AK773" s="31" t="s">
        <v>127</v>
      </c>
      <c r="AL773" s="31" t="s">
        <v>127</v>
      </c>
      <c r="AM773" s="26" t="s">
        <v>159</v>
      </c>
      <c r="AN773" s="26" t="s">
        <v>7574</v>
      </c>
      <c r="AO773" s="26" t="s">
        <v>141</v>
      </c>
      <c r="AP773" s="31">
        <f>722/3</f>
        <v>240.6666667</v>
      </c>
      <c r="AQ773" s="26">
        <v>2020.0</v>
      </c>
      <c r="AR773" s="26" t="s">
        <v>127</v>
      </c>
      <c r="AS773" s="26" t="s">
        <v>127</v>
      </c>
      <c r="AT773" s="28" t="s">
        <v>142</v>
      </c>
      <c r="AU773" s="32" t="s">
        <v>31</v>
      </c>
      <c r="AV773" s="26" t="s">
        <v>3505</v>
      </c>
      <c r="AW773" s="28"/>
      <c r="AX773" s="28"/>
      <c r="AY773" s="28"/>
    </row>
    <row r="774" ht="15.75" customHeight="1">
      <c r="A774" s="26" t="s">
        <v>7575</v>
      </c>
      <c r="B774" s="26" t="s">
        <v>7576</v>
      </c>
      <c r="C774" s="28"/>
      <c r="D774" s="26" t="s">
        <v>7577</v>
      </c>
      <c r="E774" s="28"/>
      <c r="F774" s="26" t="s">
        <v>127</v>
      </c>
      <c r="G774" s="28"/>
      <c r="H774" s="26" t="s">
        <v>7578</v>
      </c>
      <c r="I774" s="26" t="s">
        <v>7579</v>
      </c>
      <c r="J774" s="26" t="s">
        <v>7580</v>
      </c>
      <c r="K774" s="26">
        <v>4.295877348E9</v>
      </c>
      <c r="L774" s="28" t="s">
        <v>7581</v>
      </c>
      <c r="M774" s="26" t="s">
        <v>7582</v>
      </c>
      <c r="N774" s="26" t="s">
        <v>7528</v>
      </c>
      <c r="O774" s="28" t="s">
        <v>7377</v>
      </c>
      <c r="P774" s="26" t="s">
        <v>599</v>
      </c>
      <c r="Q774" s="28"/>
      <c r="R774" s="28" t="s">
        <v>7583</v>
      </c>
      <c r="S774" s="28" t="s">
        <v>156</v>
      </c>
      <c r="T774" s="26" t="s">
        <v>7584</v>
      </c>
      <c r="U774" s="28"/>
      <c r="V774" s="26" t="s">
        <v>158</v>
      </c>
      <c r="W774" s="26" t="s">
        <v>141</v>
      </c>
      <c r="X774" s="26" t="s">
        <v>141</v>
      </c>
      <c r="Y774" s="26">
        <v>1970.0</v>
      </c>
      <c r="Z774" s="28">
        <v>53.0</v>
      </c>
      <c r="AA774" s="26" t="s">
        <v>127</v>
      </c>
      <c r="AB774" s="30">
        <v>6000.0</v>
      </c>
      <c r="AC774" s="30">
        <f>500*12</f>
        <v>6000</v>
      </c>
      <c r="AD774" s="31" t="s">
        <v>127</v>
      </c>
      <c r="AE774" s="31" t="s">
        <v>127</v>
      </c>
      <c r="AF774" s="31">
        <v>11953.775999999998</v>
      </c>
      <c r="AG774" s="31">
        <f>(0.954*4550-227)+(0.954*3850-227)+(0.954*4844-227)</f>
        <v>11953.776</v>
      </c>
      <c r="AH774" s="31" t="s">
        <v>127</v>
      </c>
      <c r="AI774" s="31" t="s">
        <v>127</v>
      </c>
      <c r="AJ774" s="31" t="s">
        <v>468</v>
      </c>
      <c r="AK774" s="31" t="s">
        <v>468</v>
      </c>
      <c r="AL774" s="31" t="s">
        <v>468</v>
      </c>
      <c r="AM774" s="26" t="s">
        <v>159</v>
      </c>
      <c r="AN774" s="28" t="s">
        <v>7585</v>
      </c>
      <c r="AO774" s="26" t="s">
        <v>2017</v>
      </c>
      <c r="AP774" s="31">
        <v>2505.0</v>
      </c>
      <c r="AQ774" s="26" t="s">
        <v>327</v>
      </c>
      <c r="AR774" s="26" t="s">
        <v>127</v>
      </c>
      <c r="AS774" s="26" t="s">
        <v>127</v>
      </c>
      <c r="AT774" s="26" t="s">
        <v>161</v>
      </c>
      <c r="AU774" s="32" t="s">
        <v>263</v>
      </c>
      <c r="AV774" s="26" t="s">
        <v>7586</v>
      </c>
      <c r="AW774" s="28"/>
      <c r="AX774" s="28"/>
      <c r="AY774" s="28"/>
    </row>
    <row r="775" ht="15.75" customHeight="1">
      <c r="A775" s="26" t="s">
        <v>7587</v>
      </c>
      <c r="B775" s="26" t="s">
        <v>7588</v>
      </c>
      <c r="C775" s="28"/>
      <c r="D775" s="26" t="s">
        <v>7577</v>
      </c>
      <c r="E775" s="28"/>
      <c r="F775" s="26" t="s">
        <v>127</v>
      </c>
      <c r="G775" s="28"/>
      <c r="H775" s="26" t="s">
        <v>7578</v>
      </c>
      <c r="I775" s="26" t="s">
        <v>7579</v>
      </c>
      <c r="J775" s="26" t="s">
        <v>7580</v>
      </c>
      <c r="K775" s="26">
        <v>4.295877348E9</v>
      </c>
      <c r="L775" s="28" t="s">
        <v>7589</v>
      </c>
      <c r="M775" s="26" t="s">
        <v>7590</v>
      </c>
      <c r="N775" s="26" t="s">
        <v>7528</v>
      </c>
      <c r="O775" s="28" t="s">
        <v>7377</v>
      </c>
      <c r="P775" s="26" t="s">
        <v>599</v>
      </c>
      <c r="Q775" s="28"/>
      <c r="R775" s="28" t="s">
        <v>7591</v>
      </c>
      <c r="S775" s="28" t="s">
        <v>156</v>
      </c>
      <c r="T775" s="26" t="s">
        <v>7592</v>
      </c>
      <c r="U775" s="28"/>
      <c r="V775" s="26" t="s">
        <v>158</v>
      </c>
      <c r="W775" s="26" t="s">
        <v>141</v>
      </c>
      <c r="X775" s="26" t="s">
        <v>141</v>
      </c>
      <c r="Y775" s="26">
        <v>1959.0</v>
      </c>
      <c r="Z775" s="28">
        <v>64.0</v>
      </c>
      <c r="AA775" s="26" t="s">
        <v>127</v>
      </c>
      <c r="AB775" s="30">
        <v>1200.0</v>
      </c>
      <c r="AC775" s="30">
        <f>100*12</f>
        <v>1200</v>
      </c>
      <c r="AD775" s="31" t="s">
        <v>127</v>
      </c>
      <c r="AE775" s="31" t="s">
        <v>127</v>
      </c>
      <c r="AF775" s="31">
        <v>1533.1299999999999</v>
      </c>
      <c r="AG775" s="30">
        <f>(0.954*1845-227)</f>
        <v>1533.13</v>
      </c>
      <c r="AH775" s="31" t="s">
        <v>127</v>
      </c>
      <c r="AI775" s="31" t="s">
        <v>127</v>
      </c>
      <c r="AJ775" s="31" t="s">
        <v>141</v>
      </c>
      <c r="AK775" s="31" t="s">
        <v>141</v>
      </c>
      <c r="AL775" s="31" t="s">
        <v>141</v>
      </c>
      <c r="AM775" s="26" t="s">
        <v>159</v>
      </c>
      <c r="AN775" s="28" t="s">
        <v>7593</v>
      </c>
      <c r="AO775" s="26" t="s">
        <v>141</v>
      </c>
      <c r="AP775" s="31">
        <v>831.0</v>
      </c>
      <c r="AQ775" s="26" t="s">
        <v>327</v>
      </c>
      <c r="AR775" s="26" t="s">
        <v>127</v>
      </c>
      <c r="AS775" s="26" t="s">
        <v>127</v>
      </c>
      <c r="AT775" s="26" t="s">
        <v>161</v>
      </c>
      <c r="AU775" s="32" t="s">
        <v>263</v>
      </c>
      <c r="AV775" s="26" t="s">
        <v>5496</v>
      </c>
      <c r="AW775" s="28"/>
      <c r="AX775" s="28"/>
      <c r="AY775" s="28"/>
    </row>
    <row r="776" ht="15.75" customHeight="1">
      <c r="A776" s="26" t="s">
        <v>7594</v>
      </c>
      <c r="B776" s="26" t="s">
        <v>7595</v>
      </c>
      <c r="C776" s="26" t="s">
        <v>7596</v>
      </c>
      <c r="D776" s="26"/>
      <c r="E776" s="47"/>
      <c r="F776" s="26" t="s">
        <v>127</v>
      </c>
      <c r="G776" s="28"/>
      <c r="H776" s="26" t="s">
        <v>7568</v>
      </c>
      <c r="I776" s="26" t="s">
        <v>7569</v>
      </c>
      <c r="J776" s="26" t="s">
        <v>7570</v>
      </c>
      <c r="K776" s="26">
        <v>4.295877613E9</v>
      </c>
      <c r="L776" s="26" t="s">
        <v>7597</v>
      </c>
      <c r="M776" s="26" t="s">
        <v>7598</v>
      </c>
      <c r="N776" s="26" t="s">
        <v>7528</v>
      </c>
      <c r="O776" s="28" t="s">
        <v>7377</v>
      </c>
      <c r="P776" s="26" t="s">
        <v>599</v>
      </c>
      <c r="Q776" s="28"/>
      <c r="R776" s="26" t="s">
        <v>7599</v>
      </c>
      <c r="S776" s="28" t="s">
        <v>156</v>
      </c>
      <c r="T776" s="26" t="s">
        <v>7600</v>
      </c>
      <c r="U776" s="28"/>
      <c r="V776" s="26" t="s">
        <v>158</v>
      </c>
      <c r="W776" s="26" t="s">
        <v>141</v>
      </c>
      <c r="X776" s="26" t="s">
        <v>141</v>
      </c>
      <c r="Y776" s="26">
        <v>1937.0</v>
      </c>
      <c r="Z776" s="28">
        <v>86.0</v>
      </c>
      <c r="AA776" s="26" t="s">
        <v>127</v>
      </c>
      <c r="AB776" s="30">
        <v>805.0</v>
      </c>
      <c r="AC776" s="31" t="s">
        <v>127</v>
      </c>
      <c r="AD776" s="31">
        <f>70*1.15*10000/1000</f>
        <v>805</v>
      </c>
      <c r="AE776" s="31" t="s">
        <v>127</v>
      </c>
      <c r="AF776" s="31" t="s">
        <v>127</v>
      </c>
      <c r="AG776" s="31" t="s">
        <v>127</v>
      </c>
      <c r="AH776" s="31" t="s">
        <v>127</v>
      </c>
      <c r="AI776" s="31" t="s">
        <v>127</v>
      </c>
      <c r="AJ776" s="31" t="s">
        <v>127</v>
      </c>
      <c r="AK776" s="31" t="s">
        <v>127</v>
      </c>
      <c r="AL776" s="31" t="s">
        <v>127</v>
      </c>
      <c r="AM776" s="26" t="s">
        <v>159</v>
      </c>
      <c r="AN776" s="26" t="s">
        <v>7574</v>
      </c>
      <c r="AO776" s="26" t="s">
        <v>141</v>
      </c>
      <c r="AP776" s="31">
        <f>722/3</f>
        <v>240.6666667</v>
      </c>
      <c r="AQ776" s="26">
        <v>2021.0</v>
      </c>
      <c r="AR776" s="26" t="s">
        <v>127</v>
      </c>
      <c r="AS776" s="26" t="s">
        <v>127</v>
      </c>
      <c r="AT776" s="28" t="s">
        <v>142</v>
      </c>
      <c r="AU776" s="32" t="s">
        <v>31</v>
      </c>
      <c r="AV776" s="26" t="s">
        <v>3505</v>
      </c>
      <c r="AW776" s="28"/>
      <c r="AX776" s="28"/>
      <c r="AY776" s="28"/>
    </row>
    <row r="777" ht="15.75" customHeight="1">
      <c r="A777" s="26" t="s">
        <v>7601</v>
      </c>
      <c r="B777" s="26" t="s">
        <v>7602</v>
      </c>
      <c r="C777" s="26" t="s">
        <v>7603</v>
      </c>
      <c r="D777" s="26" t="s">
        <v>7604</v>
      </c>
      <c r="E777" s="47"/>
      <c r="F777" s="26" t="s">
        <v>127</v>
      </c>
      <c r="G777" s="28"/>
      <c r="H777" s="26" t="s">
        <v>7605</v>
      </c>
      <c r="I777" s="26" t="s">
        <v>7606</v>
      </c>
      <c r="J777" s="26" t="s">
        <v>7607</v>
      </c>
      <c r="K777" s="26">
        <v>4.295877041E9</v>
      </c>
      <c r="L777" s="26" t="s">
        <v>7608</v>
      </c>
      <c r="M777" s="26" t="s">
        <v>7598</v>
      </c>
      <c r="N777" s="26" t="s">
        <v>7528</v>
      </c>
      <c r="O777" s="28" t="s">
        <v>7377</v>
      </c>
      <c r="P777" s="26" t="s">
        <v>599</v>
      </c>
      <c r="Q777" s="28"/>
      <c r="R777" s="26" t="s">
        <v>7609</v>
      </c>
      <c r="S777" s="28" t="s">
        <v>156</v>
      </c>
      <c r="T777" s="26" t="s">
        <v>7610</v>
      </c>
      <c r="U777" s="28"/>
      <c r="V777" s="26" t="s">
        <v>158</v>
      </c>
      <c r="W777" s="26" t="s">
        <v>141</v>
      </c>
      <c r="X777" s="26" t="s">
        <v>141</v>
      </c>
      <c r="Y777" s="26">
        <v>1961.0</v>
      </c>
      <c r="Z777" s="28">
        <v>62.0</v>
      </c>
      <c r="AA777" s="26" t="s">
        <v>127</v>
      </c>
      <c r="AB777" s="30">
        <v>3450.0</v>
      </c>
      <c r="AC777" s="31" t="s">
        <v>127</v>
      </c>
      <c r="AD777" s="31">
        <f>(150*2)*1.15*10000/1000</f>
        <v>3450</v>
      </c>
      <c r="AE777" s="31" t="s">
        <v>127</v>
      </c>
      <c r="AF777" s="31" t="s">
        <v>127</v>
      </c>
      <c r="AG777" s="31" t="s">
        <v>127</v>
      </c>
      <c r="AH777" s="31" t="s">
        <v>127</v>
      </c>
      <c r="AI777" s="31" t="s">
        <v>127</v>
      </c>
      <c r="AJ777" s="31" t="s">
        <v>141</v>
      </c>
      <c r="AK777" s="31" t="s">
        <v>127</v>
      </c>
      <c r="AL777" s="31" t="s">
        <v>141</v>
      </c>
      <c r="AM777" s="26" t="s">
        <v>159</v>
      </c>
      <c r="AN777" s="26" t="s">
        <v>7611</v>
      </c>
      <c r="AO777" s="26" t="s">
        <v>1234</v>
      </c>
      <c r="AP777" s="31">
        <v>328.0</v>
      </c>
      <c r="AQ777" s="26" t="s">
        <v>327</v>
      </c>
      <c r="AR777" s="26" t="s">
        <v>127</v>
      </c>
      <c r="AS777" s="26" t="s">
        <v>127</v>
      </c>
      <c r="AT777" s="26" t="s">
        <v>142</v>
      </c>
      <c r="AU777" s="26" t="s">
        <v>31</v>
      </c>
      <c r="AV777" s="26" t="s">
        <v>7612</v>
      </c>
      <c r="AW777" s="28"/>
      <c r="AX777" s="28"/>
      <c r="AY777" s="28"/>
    </row>
    <row r="778" ht="15.75" customHeight="1">
      <c r="A778" s="26" t="s">
        <v>7613</v>
      </c>
      <c r="B778" s="26" t="s">
        <v>7614</v>
      </c>
      <c r="C778" s="26" t="s">
        <v>7615</v>
      </c>
      <c r="D778" s="26"/>
      <c r="E778" s="47"/>
      <c r="F778" s="26" t="s">
        <v>127</v>
      </c>
      <c r="G778" s="28"/>
      <c r="H778" s="26" t="s">
        <v>7616</v>
      </c>
      <c r="I778" s="26" t="s">
        <v>7617</v>
      </c>
      <c r="J778" s="26" t="s">
        <v>7618</v>
      </c>
      <c r="K778" s="26">
        <v>4.296138081E9</v>
      </c>
      <c r="L778" s="26" t="s">
        <v>7619</v>
      </c>
      <c r="M778" s="26" t="s">
        <v>7598</v>
      </c>
      <c r="N778" s="26" t="s">
        <v>7528</v>
      </c>
      <c r="O778" s="28" t="s">
        <v>7377</v>
      </c>
      <c r="P778" s="26" t="s">
        <v>599</v>
      </c>
      <c r="Q778" s="28"/>
      <c r="R778" s="26" t="s">
        <v>7620</v>
      </c>
      <c r="S778" s="28" t="s">
        <v>156</v>
      </c>
      <c r="T778" s="26" t="s">
        <v>7621</v>
      </c>
      <c r="U778" s="28"/>
      <c r="V778" s="26" t="s">
        <v>158</v>
      </c>
      <c r="W778" s="26" t="s">
        <v>141</v>
      </c>
      <c r="X778" s="26" t="s">
        <v>141</v>
      </c>
      <c r="Y778" s="26">
        <v>1950.0</v>
      </c>
      <c r="Z778" s="28">
        <v>73.0</v>
      </c>
      <c r="AA778" s="26" t="s">
        <v>127</v>
      </c>
      <c r="AB778" s="30">
        <v>600.0</v>
      </c>
      <c r="AC778" s="31" t="s">
        <v>127</v>
      </c>
      <c r="AD778" s="31">
        <v>600.0</v>
      </c>
      <c r="AE778" s="31" t="s">
        <v>127</v>
      </c>
      <c r="AF778" s="31" t="s">
        <v>127</v>
      </c>
      <c r="AG778" s="31" t="s">
        <v>127</v>
      </c>
      <c r="AH778" s="31" t="s">
        <v>127</v>
      </c>
      <c r="AI778" s="31" t="s">
        <v>127</v>
      </c>
      <c r="AJ778" s="31" t="s">
        <v>127</v>
      </c>
      <c r="AK778" s="31" t="s">
        <v>127</v>
      </c>
      <c r="AL778" s="31" t="s">
        <v>127</v>
      </c>
      <c r="AM778" s="26" t="s">
        <v>159</v>
      </c>
      <c r="AN778" s="26" t="s">
        <v>7622</v>
      </c>
      <c r="AO778" s="26" t="s">
        <v>246</v>
      </c>
      <c r="AP778" s="31">
        <v>195.0</v>
      </c>
      <c r="AQ778" s="26">
        <v>2021.0</v>
      </c>
      <c r="AR778" s="26" t="s">
        <v>127</v>
      </c>
      <c r="AS778" s="26" t="s">
        <v>127</v>
      </c>
      <c r="AT778" s="26" t="s">
        <v>142</v>
      </c>
      <c r="AU778" s="26" t="s">
        <v>31</v>
      </c>
      <c r="AV778" s="26" t="s">
        <v>7623</v>
      </c>
      <c r="AW778" s="28"/>
      <c r="AX778" s="28"/>
      <c r="AY778" s="28"/>
    </row>
    <row r="779" ht="15.75" customHeight="1">
      <c r="A779" s="26" t="s">
        <v>7624</v>
      </c>
      <c r="B779" s="26" t="s">
        <v>7625</v>
      </c>
      <c r="C779" s="26" t="s">
        <v>7626</v>
      </c>
      <c r="D779" s="26" t="s">
        <v>7627</v>
      </c>
      <c r="E779" s="47"/>
      <c r="F779" s="26" t="s">
        <v>127</v>
      </c>
      <c r="G779" s="28"/>
      <c r="H779" s="26" t="s">
        <v>7628</v>
      </c>
      <c r="I779" s="26" t="s">
        <v>7629</v>
      </c>
      <c r="J779" s="26" t="s">
        <v>7630</v>
      </c>
      <c r="K779" s="26">
        <v>4.295877798E9</v>
      </c>
      <c r="L779" s="26" t="s">
        <v>7631</v>
      </c>
      <c r="M779" s="26" t="s">
        <v>7598</v>
      </c>
      <c r="N779" s="26" t="s">
        <v>7528</v>
      </c>
      <c r="O779" s="28" t="s">
        <v>7377</v>
      </c>
      <c r="P779" s="26" t="s">
        <v>599</v>
      </c>
      <c r="Q779" s="28"/>
      <c r="R779" s="26" t="s">
        <v>7632</v>
      </c>
      <c r="S779" s="28" t="s">
        <v>156</v>
      </c>
      <c r="T779" s="26" t="s">
        <v>7633</v>
      </c>
      <c r="U779" s="28"/>
      <c r="V779" s="26" t="s">
        <v>158</v>
      </c>
      <c r="W779" s="26" t="s">
        <v>141</v>
      </c>
      <c r="X779" s="26" t="s">
        <v>141</v>
      </c>
      <c r="Y779" s="26">
        <v>1929.0</v>
      </c>
      <c r="Z779" s="28">
        <v>94.0</v>
      </c>
      <c r="AA779" s="26" t="s">
        <v>127</v>
      </c>
      <c r="AB779" s="30">
        <v>660.0</v>
      </c>
      <c r="AC779" s="31" t="s">
        <v>127</v>
      </c>
      <c r="AD779" s="31">
        <f>55*12</f>
        <v>660</v>
      </c>
      <c r="AE779" s="31" t="s">
        <v>127</v>
      </c>
      <c r="AF779" s="31" t="s">
        <v>127</v>
      </c>
      <c r="AG779" s="31" t="s">
        <v>127</v>
      </c>
      <c r="AH779" s="31" t="s">
        <v>127</v>
      </c>
      <c r="AI779" s="31" t="s">
        <v>127</v>
      </c>
      <c r="AJ779" s="31" t="s">
        <v>127</v>
      </c>
      <c r="AK779" s="31" t="s">
        <v>127</v>
      </c>
      <c r="AL779" s="31" t="s">
        <v>141</v>
      </c>
      <c r="AM779" s="26" t="s">
        <v>278</v>
      </c>
      <c r="AN779" s="26" t="s">
        <v>7634</v>
      </c>
      <c r="AO779" s="26" t="s">
        <v>4476</v>
      </c>
      <c r="AP779" s="31">
        <v>434.0</v>
      </c>
      <c r="AQ779" s="26" t="s">
        <v>327</v>
      </c>
      <c r="AR779" s="26" t="s">
        <v>127</v>
      </c>
      <c r="AS779" s="26" t="s">
        <v>127</v>
      </c>
      <c r="AT779" s="26" t="s">
        <v>142</v>
      </c>
      <c r="AU779" s="26" t="s">
        <v>31</v>
      </c>
      <c r="AV779" s="26" t="s">
        <v>143</v>
      </c>
      <c r="AW779" s="28"/>
      <c r="AX779" s="28"/>
      <c r="AY779" s="28"/>
    </row>
    <row r="780" ht="15.75" customHeight="1">
      <c r="A780" s="26" t="s">
        <v>7635</v>
      </c>
      <c r="B780" s="26" t="s">
        <v>7636</v>
      </c>
      <c r="C780" s="26"/>
      <c r="D780" s="26" t="s">
        <v>7637</v>
      </c>
      <c r="E780" s="47"/>
      <c r="F780" s="26" t="s">
        <v>127</v>
      </c>
      <c r="G780" s="28"/>
      <c r="H780" s="26" t="s">
        <v>7433</v>
      </c>
      <c r="I780" s="26" t="s">
        <v>7434</v>
      </c>
      <c r="J780" s="26" t="s">
        <v>7435</v>
      </c>
      <c r="K780" s="26">
        <v>4.29587599E9</v>
      </c>
      <c r="L780" s="26" t="s">
        <v>7638</v>
      </c>
      <c r="M780" s="26" t="s">
        <v>7598</v>
      </c>
      <c r="N780" s="26" t="s">
        <v>7528</v>
      </c>
      <c r="O780" s="28" t="s">
        <v>7377</v>
      </c>
      <c r="P780" s="26" t="s">
        <v>599</v>
      </c>
      <c r="Q780" s="28"/>
      <c r="R780" s="26" t="s">
        <v>7639</v>
      </c>
      <c r="S780" s="28" t="s">
        <v>156</v>
      </c>
      <c r="T780" s="26" t="s">
        <v>7640</v>
      </c>
      <c r="U780" s="28"/>
      <c r="V780" s="26" t="s">
        <v>158</v>
      </c>
      <c r="W780" s="26" t="s">
        <v>141</v>
      </c>
      <c r="X780" s="26" t="s">
        <v>141</v>
      </c>
      <c r="Y780" s="26">
        <v>1962.0</v>
      </c>
      <c r="Z780" s="28">
        <v>61.0</v>
      </c>
      <c r="AA780" s="26" t="s">
        <v>127</v>
      </c>
      <c r="AB780" s="30">
        <v>805.0</v>
      </c>
      <c r="AC780" s="31" t="s">
        <v>127</v>
      </c>
      <c r="AD780" s="31">
        <f>70*1.15*10000/1000</f>
        <v>805</v>
      </c>
      <c r="AE780" s="31" t="s">
        <v>127</v>
      </c>
      <c r="AF780" s="31" t="s">
        <v>127</v>
      </c>
      <c r="AG780" s="31" t="s">
        <v>127</v>
      </c>
      <c r="AH780" s="31" t="s">
        <v>127</v>
      </c>
      <c r="AI780" s="31" t="s">
        <v>127</v>
      </c>
      <c r="AJ780" s="31" t="s">
        <v>127</v>
      </c>
      <c r="AK780" s="31" t="s">
        <v>127</v>
      </c>
      <c r="AL780" s="31" t="s">
        <v>127</v>
      </c>
      <c r="AM780" s="26" t="s">
        <v>140</v>
      </c>
      <c r="AN780" s="26" t="s">
        <v>7641</v>
      </c>
      <c r="AO780" s="26" t="s">
        <v>246</v>
      </c>
      <c r="AP780" s="31">
        <f>1267/8</f>
        <v>158.375</v>
      </c>
      <c r="AQ780" s="26" t="s">
        <v>327</v>
      </c>
      <c r="AR780" s="26" t="s">
        <v>127</v>
      </c>
      <c r="AS780" s="26" t="s">
        <v>127</v>
      </c>
      <c r="AT780" s="26" t="s">
        <v>142</v>
      </c>
      <c r="AU780" s="26" t="s">
        <v>31</v>
      </c>
      <c r="AV780" s="26" t="s">
        <v>3505</v>
      </c>
      <c r="AW780" s="28"/>
      <c r="AX780" s="28"/>
      <c r="AY780" s="28"/>
    </row>
    <row r="781" ht="15.75" customHeight="1">
      <c r="A781" s="26" t="s">
        <v>7642</v>
      </c>
      <c r="B781" s="26" t="s">
        <v>7643</v>
      </c>
      <c r="C781" s="26" t="s">
        <v>7644</v>
      </c>
      <c r="D781" s="28" t="s">
        <v>7645</v>
      </c>
      <c r="E781" s="28"/>
      <c r="F781" s="26" t="s">
        <v>127</v>
      </c>
      <c r="G781" s="28"/>
      <c r="H781" s="26" t="s">
        <v>7422</v>
      </c>
      <c r="I781" s="26" t="s">
        <v>7423</v>
      </c>
      <c r="J781" s="26" t="s">
        <v>7424</v>
      </c>
      <c r="K781" s="26">
        <v>4.295877313E9</v>
      </c>
      <c r="L781" s="28" t="s">
        <v>7646</v>
      </c>
      <c r="M781" s="26" t="s">
        <v>7647</v>
      </c>
      <c r="N781" s="26" t="s">
        <v>7528</v>
      </c>
      <c r="O781" s="28" t="s">
        <v>7377</v>
      </c>
      <c r="P781" s="26" t="s">
        <v>599</v>
      </c>
      <c r="Q781" s="28"/>
      <c r="R781" s="28" t="s">
        <v>7648</v>
      </c>
      <c r="S781" s="28" t="s">
        <v>156</v>
      </c>
      <c r="T781" s="26" t="s">
        <v>7649</v>
      </c>
      <c r="U781" s="28"/>
      <c r="V781" s="26" t="s">
        <v>158</v>
      </c>
      <c r="W781" s="26" t="s">
        <v>141</v>
      </c>
      <c r="X781" s="26" t="s">
        <v>141</v>
      </c>
      <c r="Y781" s="28">
        <v>1942.0</v>
      </c>
      <c r="Z781" s="28">
        <v>81.0</v>
      </c>
      <c r="AA781" s="26" t="s">
        <v>127</v>
      </c>
      <c r="AB781" s="30">
        <v>5490.0</v>
      </c>
      <c r="AC781" s="31">
        <v>4570.0</v>
      </c>
      <c r="AD781" s="31">
        <f>80*1.15*10000/1000</f>
        <v>920</v>
      </c>
      <c r="AE781" s="31" t="s">
        <v>127</v>
      </c>
      <c r="AF781" s="31">
        <v>2738.0</v>
      </c>
      <c r="AG781" s="31">
        <v>2738.0</v>
      </c>
      <c r="AH781" s="31" t="s">
        <v>127</v>
      </c>
      <c r="AI781" s="31" t="s">
        <v>127</v>
      </c>
      <c r="AJ781" s="31" t="s">
        <v>468</v>
      </c>
      <c r="AK781" s="31" t="s">
        <v>468</v>
      </c>
      <c r="AL781" s="31" t="s">
        <v>127</v>
      </c>
      <c r="AM781" s="26" t="s">
        <v>159</v>
      </c>
      <c r="AN781" s="28" t="s">
        <v>7650</v>
      </c>
      <c r="AO781" s="26" t="s">
        <v>845</v>
      </c>
      <c r="AP781" s="31">
        <v>3167.0</v>
      </c>
      <c r="AQ781" s="26">
        <v>2021.0</v>
      </c>
      <c r="AR781" s="26" t="s">
        <v>127</v>
      </c>
      <c r="AS781" s="26" t="s">
        <v>127</v>
      </c>
      <c r="AT781" s="26" t="s">
        <v>161</v>
      </c>
      <c r="AU781" s="32" t="s">
        <v>817</v>
      </c>
      <c r="AV781" s="26" t="s">
        <v>7651</v>
      </c>
      <c r="AW781" s="28"/>
      <c r="AX781" s="28"/>
      <c r="AY781" s="28"/>
    </row>
    <row r="782" ht="15.75" customHeight="1">
      <c r="A782" s="26" t="s">
        <v>7652</v>
      </c>
      <c r="B782" s="26" t="s">
        <v>7653</v>
      </c>
      <c r="C782" s="28"/>
      <c r="D782" s="28" t="s">
        <v>7477</v>
      </c>
      <c r="E782" s="28"/>
      <c r="F782" s="26" t="s">
        <v>127</v>
      </c>
      <c r="G782" s="28"/>
      <c r="H782" s="26" t="s">
        <v>7455</v>
      </c>
      <c r="I782" s="26" t="s">
        <v>7456</v>
      </c>
      <c r="J782" s="26" t="s">
        <v>7457</v>
      </c>
      <c r="K782" s="26">
        <v>4.295877328E9</v>
      </c>
      <c r="L782" s="28" t="s">
        <v>7654</v>
      </c>
      <c r="M782" s="26" t="s">
        <v>7655</v>
      </c>
      <c r="N782" s="26" t="s">
        <v>7656</v>
      </c>
      <c r="O782" s="28" t="s">
        <v>7377</v>
      </c>
      <c r="P782" s="26" t="s">
        <v>599</v>
      </c>
      <c r="Q782" s="28"/>
      <c r="R782" s="28" t="s">
        <v>7657</v>
      </c>
      <c r="S782" s="28" t="s">
        <v>156</v>
      </c>
      <c r="T782" s="26" t="s">
        <v>7658</v>
      </c>
      <c r="U782" s="28"/>
      <c r="V782" s="26" t="s">
        <v>158</v>
      </c>
      <c r="W782" s="26" t="s">
        <v>141</v>
      </c>
      <c r="X782" s="26" t="s">
        <v>141</v>
      </c>
      <c r="Y782" s="28">
        <v>1951.0</v>
      </c>
      <c r="Z782" s="28">
        <v>72.0</v>
      </c>
      <c r="AA782" s="26" t="s">
        <v>127</v>
      </c>
      <c r="AB782" s="30">
        <v>4500.0</v>
      </c>
      <c r="AC782" s="30">
        <v>4500.0</v>
      </c>
      <c r="AD782" s="31" t="s">
        <v>127</v>
      </c>
      <c r="AE782" s="31" t="s">
        <v>127</v>
      </c>
      <c r="AF782" s="31">
        <v>4688.9619999999995</v>
      </c>
      <c r="AG782" s="30">
        <f>(0.954*5153-227)</f>
        <v>4688.962</v>
      </c>
      <c r="AH782" s="31" t="s">
        <v>127</v>
      </c>
      <c r="AI782" s="31" t="s">
        <v>127</v>
      </c>
      <c r="AJ782" s="31" t="s">
        <v>468</v>
      </c>
      <c r="AK782" s="31" t="s">
        <v>468</v>
      </c>
      <c r="AL782" s="31" t="s">
        <v>141</v>
      </c>
      <c r="AM782" s="26" t="s">
        <v>159</v>
      </c>
      <c r="AN782" s="28" t="s">
        <v>7659</v>
      </c>
      <c r="AO782" s="26" t="s">
        <v>7660</v>
      </c>
      <c r="AP782" s="31">
        <v>5730.0</v>
      </c>
      <c r="AQ782" s="26" t="s">
        <v>327</v>
      </c>
      <c r="AR782" s="26" t="s">
        <v>127</v>
      </c>
      <c r="AS782" s="26" t="s">
        <v>127</v>
      </c>
      <c r="AT782" s="26" t="s">
        <v>161</v>
      </c>
      <c r="AU782" s="32" t="s">
        <v>263</v>
      </c>
      <c r="AV782" s="26" t="s">
        <v>7661</v>
      </c>
      <c r="AW782" s="28" t="s">
        <v>7662</v>
      </c>
      <c r="AX782" s="28"/>
      <c r="AY782" s="28"/>
    </row>
    <row r="783" ht="15.75" customHeight="1">
      <c r="A783" s="26" t="s">
        <v>7663</v>
      </c>
      <c r="B783" s="26" t="s">
        <v>7664</v>
      </c>
      <c r="C783" s="26" t="s">
        <v>7665</v>
      </c>
      <c r="D783" s="26"/>
      <c r="E783" s="47"/>
      <c r="F783" s="26" t="s">
        <v>127</v>
      </c>
      <c r="G783" s="28"/>
      <c r="H783" s="26" t="s">
        <v>7568</v>
      </c>
      <c r="I783" s="26" t="s">
        <v>7569</v>
      </c>
      <c r="J783" s="26" t="s">
        <v>7570</v>
      </c>
      <c r="K783" s="26">
        <v>4.295877613E9</v>
      </c>
      <c r="L783" s="26" t="s">
        <v>7666</v>
      </c>
      <c r="M783" s="26" t="s">
        <v>7655</v>
      </c>
      <c r="N783" s="26" t="s">
        <v>7656</v>
      </c>
      <c r="O783" s="28" t="s">
        <v>7377</v>
      </c>
      <c r="P783" s="26" t="s">
        <v>599</v>
      </c>
      <c r="Q783" s="28"/>
      <c r="R783" s="26" t="s">
        <v>7667</v>
      </c>
      <c r="S783" s="28" t="s">
        <v>156</v>
      </c>
      <c r="T783" s="26" t="s">
        <v>7668</v>
      </c>
      <c r="U783" s="28"/>
      <c r="V783" s="26" t="s">
        <v>158</v>
      </c>
      <c r="W783" s="26" t="s">
        <v>141</v>
      </c>
      <c r="X783" s="26" t="s">
        <v>141</v>
      </c>
      <c r="Y783" s="26" t="s">
        <v>141</v>
      </c>
      <c r="Z783" s="28" t="s">
        <v>141</v>
      </c>
      <c r="AA783" s="26" t="s">
        <v>127</v>
      </c>
      <c r="AB783" s="30">
        <v>1149.9999999999998</v>
      </c>
      <c r="AC783" s="31" t="s">
        <v>127</v>
      </c>
      <c r="AD783" s="31">
        <f>100*1.15*10000/1000</f>
        <v>1150</v>
      </c>
      <c r="AE783" s="31" t="s">
        <v>127</v>
      </c>
      <c r="AF783" s="31" t="s">
        <v>127</v>
      </c>
      <c r="AG783" s="31" t="s">
        <v>127</v>
      </c>
      <c r="AH783" s="31" t="s">
        <v>127</v>
      </c>
      <c r="AI783" s="31" t="s">
        <v>127</v>
      </c>
      <c r="AJ783" s="31" t="s">
        <v>127</v>
      </c>
      <c r="AK783" s="31" t="s">
        <v>127</v>
      </c>
      <c r="AL783" s="31" t="s">
        <v>127</v>
      </c>
      <c r="AM783" s="26" t="s">
        <v>159</v>
      </c>
      <c r="AN783" s="26" t="s">
        <v>7574</v>
      </c>
      <c r="AO783" s="26" t="s">
        <v>141</v>
      </c>
      <c r="AP783" s="31">
        <f>722/3</f>
        <v>240.6666667</v>
      </c>
      <c r="AQ783" s="26">
        <v>2021.0</v>
      </c>
      <c r="AR783" s="26" t="s">
        <v>127</v>
      </c>
      <c r="AS783" s="26" t="s">
        <v>127</v>
      </c>
      <c r="AT783" s="28" t="s">
        <v>142</v>
      </c>
      <c r="AU783" s="32" t="s">
        <v>31</v>
      </c>
      <c r="AV783" s="26" t="s">
        <v>4184</v>
      </c>
      <c r="AW783" s="28"/>
      <c r="AX783" s="28"/>
      <c r="AY783" s="28"/>
    </row>
    <row r="784" ht="15.75" customHeight="1">
      <c r="A784" s="26" t="s">
        <v>7669</v>
      </c>
      <c r="B784" s="26" t="s">
        <v>7670</v>
      </c>
      <c r="C784" s="28"/>
      <c r="D784" s="28" t="s">
        <v>7477</v>
      </c>
      <c r="E784" s="28"/>
      <c r="F784" s="26" t="s">
        <v>127</v>
      </c>
      <c r="G784" s="28"/>
      <c r="H784" s="26" t="s">
        <v>7455</v>
      </c>
      <c r="I784" s="26" t="s">
        <v>7456</v>
      </c>
      <c r="J784" s="26" t="s">
        <v>7457</v>
      </c>
      <c r="K784" s="26">
        <v>4.295877328E9</v>
      </c>
      <c r="L784" s="28" t="s">
        <v>7654</v>
      </c>
      <c r="M784" s="26" t="s">
        <v>7655</v>
      </c>
      <c r="N784" s="26" t="s">
        <v>7656</v>
      </c>
      <c r="O784" s="28" t="s">
        <v>7377</v>
      </c>
      <c r="P784" s="26" t="s">
        <v>599</v>
      </c>
      <c r="Q784" s="28"/>
      <c r="R784" s="28" t="s">
        <v>7657</v>
      </c>
      <c r="S784" s="28" t="s">
        <v>156</v>
      </c>
      <c r="T784" s="26" t="s">
        <v>7658</v>
      </c>
      <c r="U784" s="28"/>
      <c r="V784" s="26" t="s">
        <v>139</v>
      </c>
      <c r="W784" s="26">
        <v>2020.0</v>
      </c>
      <c r="X784" s="26">
        <v>2021.0</v>
      </c>
      <c r="Y784" s="26">
        <v>2023.0</v>
      </c>
      <c r="Z784" s="28">
        <v>0.0</v>
      </c>
      <c r="AA784" s="26" t="s">
        <v>127</v>
      </c>
      <c r="AB784" s="30">
        <v>115.0</v>
      </c>
      <c r="AC784" s="31" t="s">
        <v>468</v>
      </c>
      <c r="AD784" s="31">
        <f>10*1.15*10</f>
        <v>115</v>
      </c>
      <c r="AE784" s="31" t="s">
        <v>127</v>
      </c>
      <c r="AF784" s="31">
        <v>50.0</v>
      </c>
      <c r="AG784" s="31">
        <v>50.0</v>
      </c>
      <c r="AH784" s="31" t="s">
        <v>127</v>
      </c>
      <c r="AI784" s="31" t="s">
        <v>127</v>
      </c>
      <c r="AJ784" s="31" t="s">
        <v>141</v>
      </c>
      <c r="AK784" s="31" t="s">
        <v>141</v>
      </c>
      <c r="AL784" s="31" t="s">
        <v>141</v>
      </c>
      <c r="AM784" s="26" t="s">
        <v>159</v>
      </c>
      <c r="AN784" s="28" t="s">
        <v>7659</v>
      </c>
      <c r="AO784" s="26" t="s">
        <v>7660</v>
      </c>
      <c r="AP784" s="31" t="s">
        <v>141</v>
      </c>
      <c r="AQ784" s="26" t="s">
        <v>127</v>
      </c>
      <c r="AR784" s="26" t="s">
        <v>127</v>
      </c>
      <c r="AS784" s="26" t="s">
        <v>127</v>
      </c>
      <c r="AT784" s="26" t="s">
        <v>161</v>
      </c>
      <c r="AU784" s="26" t="s">
        <v>162</v>
      </c>
      <c r="AV784" s="26" t="s">
        <v>7671</v>
      </c>
      <c r="AW784" s="28"/>
      <c r="AX784" s="28"/>
      <c r="AY784" s="28"/>
    </row>
    <row r="785" ht="15.75" customHeight="1">
      <c r="A785" s="26" t="s">
        <v>7672</v>
      </c>
      <c r="B785" s="26" t="s">
        <v>7673</v>
      </c>
      <c r="C785" s="28" t="s">
        <v>7674</v>
      </c>
      <c r="D785" s="28" t="s">
        <v>7525</v>
      </c>
      <c r="E785" s="28"/>
      <c r="F785" s="26" t="s">
        <v>127</v>
      </c>
      <c r="G785" s="28"/>
      <c r="H785" s="26" t="s">
        <v>7455</v>
      </c>
      <c r="I785" s="26" t="s">
        <v>7456</v>
      </c>
      <c r="J785" s="26" t="s">
        <v>7469</v>
      </c>
      <c r="K785" s="26">
        <v>4.298183819E9</v>
      </c>
      <c r="L785" s="28" t="s">
        <v>7675</v>
      </c>
      <c r="M785" s="26" t="s">
        <v>7676</v>
      </c>
      <c r="N785" s="26" t="s">
        <v>7656</v>
      </c>
      <c r="O785" s="28" t="s">
        <v>7377</v>
      </c>
      <c r="P785" s="26" t="s">
        <v>599</v>
      </c>
      <c r="Q785" s="28"/>
      <c r="R785" s="28" t="s">
        <v>7677</v>
      </c>
      <c r="S785" s="28" t="s">
        <v>156</v>
      </c>
      <c r="T785" s="26" t="s">
        <v>7678</v>
      </c>
      <c r="U785" s="28"/>
      <c r="V785" s="26" t="s">
        <v>158</v>
      </c>
      <c r="W785" s="26" t="s">
        <v>141</v>
      </c>
      <c r="X785" s="26" t="s">
        <v>141</v>
      </c>
      <c r="Y785" s="26" t="s">
        <v>141</v>
      </c>
      <c r="Z785" s="28" t="s">
        <v>141</v>
      </c>
      <c r="AA785" s="26" t="s">
        <v>127</v>
      </c>
      <c r="AB785" s="30">
        <v>950.0</v>
      </c>
      <c r="AC785" s="31" t="s">
        <v>127</v>
      </c>
      <c r="AD785" s="31">
        <v>950.0</v>
      </c>
      <c r="AE785" s="31" t="s">
        <v>127</v>
      </c>
      <c r="AF785" s="31" t="s">
        <v>127</v>
      </c>
      <c r="AG785" s="31" t="s">
        <v>127</v>
      </c>
      <c r="AH785" s="31" t="s">
        <v>127</v>
      </c>
      <c r="AI785" s="31" t="s">
        <v>127</v>
      </c>
      <c r="AJ785" s="31" t="s">
        <v>127</v>
      </c>
      <c r="AK785" s="31" t="s">
        <v>127</v>
      </c>
      <c r="AL785" s="31" t="s">
        <v>127</v>
      </c>
      <c r="AM785" s="26" t="s">
        <v>159</v>
      </c>
      <c r="AN785" s="26" t="s">
        <v>7474</v>
      </c>
      <c r="AO785" s="26" t="s">
        <v>2017</v>
      </c>
      <c r="AP785" s="31">
        <f>870/4</f>
        <v>217.5</v>
      </c>
      <c r="AQ785" s="26" t="s">
        <v>327</v>
      </c>
      <c r="AR785" s="26" t="s">
        <v>127</v>
      </c>
      <c r="AS785" s="26" t="s">
        <v>127</v>
      </c>
      <c r="AT785" s="26" t="s">
        <v>142</v>
      </c>
      <c r="AU785" s="32" t="s">
        <v>31</v>
      </c>
      <c r="AV785" s="28" t="s">
        <v>143</v>
      </c>
      <c r="AW785" s="28"/>
      <c r="AX785" s="28"/>
      <c r="AY785" s="28"/>
    </row>
    <row r="786" ht="15.75" customHeight="1">
      <c r="A786" s="26" t="s">
        <v>7679</v>
      </c>
      <c r="B786" s="26" t="s">
        <v>7680</v>
      </c>
      <c r="C786" s="26" t="s">
        <v>7681</v>
      </c>
      <c r="D786" s="28" t="s">
        <v>7682</v>
      </c>
      <c r="E786" s="28"/>
      <c r="F786" s="26" t="s">
        <v>127</v>
      </c>
      <c r="G786" s="28"/>
      <c r="H786" s="26" t="s">
        <v>7422</v>
      </c>
      <c r="I786" s="26" t="s">
        <v>7423</v>
      </c>
      <c r="J786" s="26" t="s">
        <v>7424</v>
      </c>
      <c r="K786" s="26">
        <v>4.295877313E9</v>
      </c>
      <c r="L786" s="26" t="s">
        <v>7683</v>
      </c>
      <c r="M786" s="26" t="s">
        <v>7684</v>
      </c>
      <c r="N786" s="26" t="s">
        <v>7656</v>
      </c>
      <c r="O786" s="28" t="s">
        <v>7377</v>
      </c>
      <c r="P786" s="26" t="s">
        <v>599</v>
      </c>
      <c r="Q786" s="28"/>
      <c r="R786" s="28" t="s">
        <v>7685</v>
      </c>
      <c r="S786" s="28" t="s">
        <v>156</v>
      </c>
      <c r="T786" s="26" t="s">
        <v>7686</v>
      </c>
      <c r="U786" s="28"/>
      <c r="V786" s="26" t="s">
        <v>158</v>
      </c>
      <c r="W786" s="26" t="s">
        <v>141</v>
      </c>
      <c r="X786" s="26" t="s">
        <v>141</v>
      </c>
      <c r="Y786" s="26">
        <v>1969.0</v>
      </c>
      <c r="Z786" s="28">
        <v>54.0</v>
      </c>
      <c r="AA786" s="26" t="s">
        <v>127</v>
      </c>
      <c r="AB786" s="30">
        <v>7162.0</v>
      </c>
      <c r="AC786" s="30">
        <v>7162.0</v>
      </c>
      <c r="AD786" s="31" t="s">
        <v>127</v>
      </c>
      <c r="AE786" s="31" t="s">
        <v>127</v>
      </c>
      <c r="AF786" s="31">
        <v>9792.0</v>
      </c>
      <c r="AG786" s="31">
        <v>9792.0</v>
      </c>
      <c r="AH786" s="31" t="s">
        <v>127</v>
      </c>
      <c r="AI786" s="31" t="s">
        <v>127</v>
      </c>
      <c r="AJ786" s="31" t="s">
        <v>468</v>
      </c>
      <c r="AK786" s="30">
        <v>920.0</v>
      </c>
      <c r="AL786" s="31" t="s">
        <v>141</v>
      </c>
      <c r="AM786" s="26" t="s">
        <v>159</v>
      </c>
      <c r="AN786" s="28" t="s">
        <v>7687</v>
      </c>
      <c r="AO786" s="26" t="s">
        <v>141</v>
      </c>
      <c r="AP786" s="31">
        <v>3042.0</v>
      </c>
      <c r="AQ786" s="26" t="s">
        <v>127</v>
      </c>
      <c r="AR786" s="26" t="s">
        <v>127</v>
      </c>
      <c r="AS786" s="26" t="s">
        <v>127</v>
      </c>
      <c r="AT786" s="26" t="s">
        <v>161</v>
      </c>
      <c r="AU786" s="32" t="s">
        <v>263</v>
      </c>
      <c r="AV786" s="26" t="s">
        <v>7688</v>
      </c>
      <c r="AW786" s="28" t="s">
        <v>7689</v>
      </c>
      <c r="AX786" s="28"/>
      <c r="AY786" s="28"/>
    </row>
    <row r="787" ht="15.75" customHeight="1">
      <c r="A787" s="26" t="s">
        <v>7690</v>
      </c>
      <c r="B787" s="26" t="s">
        <v>7691</v>
      </c>
      <c r="C787" s="28"/>
      <c r="D787" s="28" t="s">
        <v>7692</v>
      </c>
      <c r="E787" s="28"/>
      <c r="F787" s="26" t="s">
        <v>127</v>
      </c>
      <c r="G787" s="28"/>
      <c r="H787" s="26" t="s">
        <v>7455</v>
      </c>
      <c r="I787" s="26" t="s">
        <v>7456</v>
      </c>
      <c r="J787" s="28" t="s">
        <v>7457</v>
      </c>
      <c r="K787" s="28">
        <v>4.295877328E9</v>
      </c>
      <c r="L787" s="28" t="s">
        <v>7693</v>
      </c>
      <c r="M787" s="26" t="s">
        <v>7694</v>
      </c>
      <c r="N787" s="26" t="s">
        <v>7656</v>
      </c>
      <c r="O787" s="28" t="s">
        <v>7377</v>
      </c>
      <c r="P787" s="26" t="s">
        <v>599</v>
      </c>
      <c r="Q787" s="28"/>
      <c r="R787" s="28" t="s">
        <v>7695</v>
      </c>
      <c r="S787" s="28" t="s">
        <v>156</v>
      </c>
      <c r="T787" s="26" t="s">
        <v>7696</v>
      </c>
      <c r="U787" s="28"/>
      <c r="V787" s="26" t="s">
        <v>158</v>
      </c>
      <c r="W787" s="26" t="s">
        <v>141</v>
      </c>
      <c r="X787" s="26" t="s">
        <v>141</v>
      </c>
      <c r="Y787" s="28">
        <v>1971.0</v>
      </c>
      <c r="Z787" s="28">
        <v>52.0</v>
      </c>
      <c r="AA787" s="26" t="s">
        <v>127</v>
      </c>
      <c r="AB787" s="30">
        <v>4075.0</v>
      </c>
      <c r="AC787" s="30">
        <v>3500.0</v>
      </c>
      <c r="AD787" s="31">
        <f>50*1.15*10000/1000</f>
        <v>575</v>
      </c>
      <c r="AE787" s="31" t="s">
        <v>127</v>
      </c>
      <c r="AF787" s="31">
        <v>4543.0</v>
      </c>
      <c r="AG787" s="30">
        <f t="shared" ref="AG787:AG788" si="7">(0.954*5000-227)</f>
        <v>4543</v>
      </c>
      <c r="AH787" s="31" t="s">
        <v>127</v>
      </c>
      <c r="AI787" s="31" t="s">
        <v>127</v>
      </c>
      <c r="AJ787" s="31" t="s">
        <v>468</v>
      </c>
      <c r="AK787" s="31" t="s">
        <v>468</v>
      </c>
      <c r="AL787" s="31" t="s">
        <v>127</v>
      </c>
      <c r="AM787" s="26" t="s">
        <v>159</v>
      </c>
      <c r="AN787" s="28" t="s">
        <v>7659</v>
      </c>
      <c r="AO787" s="26" t="s">
        <v>141</v>
      </c>
      <c r="AP787" s="31">
        <v>5730.0</v>
      </c>
      <c r="AQ787" s="26" t="s">
        <v>327</v>
      </c>
      <c r="AR787" s="26" t="s">
        <v>127</v>
      </c>
      <c r="AS787" s="26" t="s">
        <v>127</v>
      </c>
      <c r="AT787" s="26" t="s">
        <v>161</v>
      </c>
      <c r="AU787" s="32" t="s">
        <v>817</v>
      </c>
      <c r="AV787" s="26" t="s">
        <v>7697</v>
      </c>
      <c r="AW787" s="28" t="s">
        <v>7698</v>
      </c>
      <c r="AX787" s="28"/>
      <c r="AY787" s="28"/>
    </row>
    <row r="788" ht="15.75" customHeight="1">
      <c r="A788" s="26" t="s">
        <v>7699</v>
      </c>
      <c r="B788" s="26" t="s">
        <v>7700</v>
      </c>
      <c r="C788" s="28"/>
      <c r="D788" s="28" t="s">
        <v>7692</v>
      </c>
      <c r="E788" s="28"/>
      <c r="F788" s="26" t="s">
        <v>127</v>
      </c>
      <c r="G788" s="28"/>
      <c r="H788" s="26" t="s">
        <v>7455</v>
      </c>
      <c r="I788" s="26" t="s">
        <v>7456</v>
      </c>
      <c r="J788" s="28" t="s">
        <v>7457</v>
      </c>
      <c r="K788" s="28">
        <v>4.295877328E9</v>
      </c>
      <c r="L788" s="28" t="s">
        <v>7693</v>
      </c>
      <c r="M788" s="26" t="s">
        <v>7694</v>
      </c>
      <c r="N788" s="26" t="s">
        <v>7656</v>
      </c>
      <c r="O788" s="28" t="s">
        <v>7377</v>
      </c>
      <c r="P788" s="26" t="s">
        <v>599</v>
      </c>
      <c r="Q788" s="28"/>
      <c r="R788" s="28" t="s">
        <v>7695</v>
      </c>
      <c r="S788" s="28" t="s">
        <v>156</v>
      </c>
      <c r="T788" s="26" t="s">
        <v>7696</v>
      </c>
      <c r="U788" s="28"/>
      <c r="V788" s="26" t="s">
        <v>261</v>
      </c>
      <c r="W788" s="26" t="s">
        <v>127</v>
      </c>
      <c r="X788" s="26" t="s">
        <v>127</v>
      </c>
      <c r="Y788" s="26" t="s">
        <v>127</v>
      </c>
      <c r="Z788" s="28" t="s">
        <v>127</v>
      </c>
      <c r="AA788" s="33">
        <v>45170.0</v>
      </c>
      <c r="AB788" s="30">
        <v>3500.0</v>
      </c>
      <c r="AC788" s="30">
        <v>3500.0</v>
      </c>
      <c r="AD788" s="31" t="s">
        <v>127</v>
      </c>
      <c r="AE788" s="31" t="s">
        <v>127</v>
      </c>
      <c r="AF788" s="31">
        <v>4543.0</v>
      </c>
      <c r="AG788" s="30">
        <f t="shared" si="7"/>
        <v>4543</v>
      </c>
      <c r="AH788" s="31" t="s">
        <v>127</v>
      </c>
      <c r="AI788" s="31" t="s">
        <v>127</v>
      </c>
      <c r="AJ788" s="31" t="s">
        <v>141</v>
      </c>
      <c r="AK788" s="31" t="s">
        <v>141</v>
      </c>
      <c r="AL788" s="31" t="s">
        <v>127</v>
      </c>
      <c r="AM788" s="26" t="s">
        <v>159</v>
      </c>
      <c r="AN788" s="28" t="s">
        <v>7659</v>
      </c>
      <c r="AO788" s="26" t="s">
        <v>141</v>
      </c>
      <c r="AP788" s="31" t="s">
        <v>141</v>
      </c>
      <c r="AQ788" s="26" t="s">
        <v>127</v>
      </c>
      <c r="AR788" s="26" t="s">
        <v>127</v>
      </c>
      <c r="AS788" s="26" t="s">
        <v>127</v>
      </c>
      <c r="AT788" s="26" t="s">
        <v>161</v>
      </c>
      <c r="AU788" s="26" t="s">
        <v>263</v>
      </c>
      <c r="AV788" s="26" t="s">
        <v>7701</v>
      </c>
      <c r="AW788" s="28"/>
      <c r="AX788" s="28"/>
      <c r="AY788" s="28"/>
    </row>
    <row r="789" ht="15.75" customHeight="1">
      <c r="A789" s="26" t="s">
        <v>7702</v>
      </c>
      <c r="B789" s="26" t="s">
        <v>7703</v>
      </c>
      <c r="C789" s="26" t="s">
        <v>7704</v>
      </c>
      <c r="D789" s="28" t="s">
        <v>7705</v>
      </c>
      <c r="E789" s="28"/>
      <c r="F789" s="26" t="s">
        <v>127</v>
      </c>
      <c r="G789" s="28"/>
      <c r="H789" s="26" t="s">
        <v>7422</v>
      </c>
      <c r="I789" s="26" t="s">
        <v>7423</v>
      </c>
      <c r="J789" s="26" t="s">
        <v>7424</v>
      </c>
      <c r="K789" s="26">
        <v>4.295877313E9</v>
      </c>
      <c r="L789" s="28" t="s">
        <v>7706</v>
      </c>
      <c r="M789" s="26" t="s">
        <v>7707</v>
      </c>
      <c r="N789" s="26" t="s">
        <v>7656</v>
      </c>
      <c r="O789" s="28" t="s">
        <v>7377</v>
      </c>
      <c r="P789" s="26" t="s">
        <v>599</v>
      </c>
      <c r="Q789" s="28"/>
      <c r="R789" s="28" t="s">
        <v>7708</v>
      </c>
      <c r="S789" s="28" t="s">
        <v>156</v>
      </c>
      <c r="T789" s="28" t="s">
        <v>7709</v>
      </c>
      <c r="U789" s="28"/>
      <c r="V789" s="26" t="s">
        <v>158</v>
      </c>
      <c r="W789" s="26" t="s">
        <v>141</v>
      </c>
      <c r="X789" s="26" t="s">
        <v>141</v>
      </c>
      <c r="Y789" s="26">
        <v>1965.0</v>
      </c>
      <c r="Z789" s="28">
        <v>58.0</v>
      </c>
      <c r="AA789" s="26" t="s">
        <v>127</v>
      </c>
      <c r="AB789" s="30">
        <v>10000.0</v>
      </c>
      <c r="AC789" s="30">
        <v>10000.0</v>
      </c>
      <c r="AD789" s="31" t="s">
        <v>127</v>
      </c>
      <c r="AE789" s="31" t="s">
        <v>127</v>
      </c>
      <c r="AF789" s="31">
        <v>9138.47</v>
      </c>
      <c r="AG789" s="30">
        <f>(0.954*4500-227)+(0.954*5555-227)</f>
        <v>9138.47</v>
      </c>
      <c r="AH789" s="31" t="s">
        <v>127</v>
      </c>
      <c r="AI789" s="31" t="s">
        <v>127</v>
      </c>
      <c r="AJ789" s="30">
        <v>13200.0</v>
      </c>
      <c r="AK789" s="30">
        <v>1800.0</v>
      </c>
      <c r="AL789" s="31" t="s">
        <v>141</v>
      </c>
      <c r="AM789" s="26" t="s">
        <v>159</v>
      </c>
      <c r="AN789" s="28" t="s">
        <v>7710</v>
      </c>
      <c r="AO789" s="26" t="s">
        <v>141</v>
      </c>
      <c r="AP789" s="31">
        <v>3547.0</v>
      </c>
      <c r="AQ789" s="26" t="s">
        <v>327</v>
      </c>
      <c r="AR789" s="26" t="s">
        <v>127</v>
      </c>
      <c r="AS789" s="26" t="s">
        <v>127</v>
      </c>
      <c r="AT789" s="26" t="s">
        <v>161</v>
      </c>
      <c r="AU789" s="32" t="s">
        <v>263</v>
      </c>
      <c r="AV789" s="26" t="s">
        <v>7711</v>
      </c>
      <c r="AW789" s="28"/>
      <c r="AX789" s="28"/>
      <c r="AY789" s="28"/>
    </row>
    <row r="790" ht="15.75" customHeight="1">
      <c r="A790" s="26" t="s">
        <v>7712</v>
      </c>
      <c r="B790" s="26" t="s">
        <v>7713</v>
      </c>
      <c r="C790" s="28" t="s">
        <v>7714</v>
      </c>
      <c r="D790" s="28"/>
      <c r="E790" s="28"/>
      <c r="F790" s="26" t="s">
        <v>127</v>
      </c>
      <c r="G790" s="28"/>
      <c r="H790" s="26" t="s">
        <v>7455</v>
      </c>
      <c r="I790" s="26" t="s">
        <v>7456</v>
      </c>
      <c r="J790" s="26" t="s">
        <v>7469</v>
      </c>
      <c r="K790" s="26">
        <v>4.298183819E9</v>
      </c>
      <c r="L790" s="28" t="s">
        <v>7715</v>
      </c>
      <c r="M790" s="26" t="s">
        <v>7716</v>
      </c>
      <c r="N790" s="26" t="s">
        <v>7656</v>
      </c>
      <c r="O790" s="28" t="s">
        <v>7377</v>
      </c>
      <c r="P790" s="26" t="s">
        <v>599</v>
      </c>
      <c r="Q790" s="28"/>
      <c r="R790" s="28" t="s">
        <v>7717</v>
      </c>
      <c r="S790" s="28" t="s">
        <v>156</v>
      </c>
      <c r="T790" s="26" t="s">
        <v>7718</v>
      </c>
      <c r="U790" s="28"/>
      <c r="V790" s="26" t="s">
        <v>158</v>
      </c>
      <c r="W790" s="26" t="s">
        <v>141</v>
      </c>
      <c r="X790" s="26" t="s">
        <v>141</v>
      </c>
      <c r="Y790" s="26" t="s">
        <v>141</v>
      </c>
      <c r="Z790" s="28" t="s">
        <v>141</v>
      </c>
      <c r="AA790" s="26" t="s">
        <v>127</v>
      </c>
      <c r="AB790" s="30">
        <v>950.0</v>
      </c>
      <c r="AC790" s="31" t="s">
        <v>127</v>
      </c>
      <c r="AD790" s="31">
        <v>950.0</v>
      </c>
      <c r="AE790" s="31" t="s">
        <v>127</v>
      </c>
      <c r="AF790" s="31" t="s">
        <v>127</v>
      </c>
      <c r="AG790" s="31" t="s">
        <v>127</v>
      </c>
      <c r="AH790" s="31" t="s">
        <v>127</v>
      </c>
      <c r="AI790" s="31" t="s">
        <v>127</v>
      </c>
      <c r="AJ790" s="31" t="s">
        <v>127</v>
      </c>
      <c r="AK790" s="31" t="s">
        <v>127</v>
      </c>
      <c r="AL790" s="31" t="s">
        <v>127</v>
      </c>
      <c r="AM790" s="26" t="s">
        <v>159</v>
      </c>
      <c r="AN790" s="26" t="s">
        <v>7474</v>
      </c>
      <c r="AO790" s="26" t="s">
        <v>2017</v>
      </c>
      <c r="AP790" s="31">
        <f>870/4</f>
        <v>217.5</v>
      </c>
      <c r="AQ790" s="26" t="s">
        <v>327</v>
      </c>
      <c r="AR790" s="26" t="s">
        <v>127</v>
      </c>
      <c r="AS790" s="26" t="s">
        <v>127</v>
      </c>
      <c r="AT790" s="26" t="s">
        <v>142</v>
      </c>
      <c r="AU790" s="32" t="s">
        <v>31</v>
      </c>
      <c r="AV790" s="28" t="s">
        <v>143</v>
      </c>
      <c r="AW790" s="28"/>
      <c r="AX790" s="28"/>
      <c r="AY790" s="28"/>
    </row>
    <row r="791" ht="15.75" customHeight="1">
      <c r="A791" s="26" t="s">
        <v>7719</v>
      </c>
      <c r="B791" s="26" t="s">
        <v>7720</v>
      </c>
      <c r="C791" s="28" t="s">
        <v>7721</v>
      </c>
      <c r="D791" s="28"/>
      <c r="E791" s="28"/>
      <c r="F791" s="26" t="s">
        <v>127</v>
      </c>
      <c r="G791" s="28"/>
      <c r="H791" s="26" t="s">
        <v>7384</v>
      </c>
      <c r="I791" s="26" t="s">
        <v>7385</v>
      </c>
      <c r="J791" s="26" t="s">
        <v>7386</v>
      </c>
      <c r="K791" s="26">
        <v>4.295878567E9</v>
      </c>
      <c r="L791" s="28" t="s">
        <v>7722</v>
      </c>
      <c r="M791" s="26" t="s">
        <v>7723</v>
      </c>
      <c r="N791" s="26" t="s">
        <v>7656</v>
      </c>
      <c r="O791" s="28" t="s">
        <v>7377</v>
      </c>
      <c r="P791" s="26" t="s">
        <v>599</v>
      </c>
      <c r="Q791" s="47"/>
      <c r="R791" s="28" t="s">
        <v>7724</v>
      </c>
      <c r="S791" s="28" t="s">
        <v>156</v>
      </c>
      <c r="T791" s="28" t="s">
        <v>7725</v>
      </c>
      <c r="U791" s="28"/>
      <c r="V791" s="26" t="s">
        <v>158</v>
      </c>
      <c r="W791" s="26" t="s">
        <v>141</v>
      </c>
      <c r="X791" s="26" t="s">
        <v>141</v>
      </c>
      <c r="Y791" s="28">
        <v>1995.0</v>
      </c>
      <c r="Z791" s="28">
        <v>28.0</v>
      </c>
      <c r="AA791" s="26" t="s">
        <v>127</v>
      </c>
      <c r="AB791" s="30">
        <v>1300.0</v>
      </c>
      <c r="AC791" s="31" t="s">
        <v>127</v>
      </c>
      <c r="AD791" s="30">
        <v>1300.0</v>
      </c>
      <c r="AE791" s="31" t="s">
        <v>127</v>
      </c>
      <c r="AF791" s="31" t="s">
        <v>127</v>
      </c>
      <c r="AG791" s="31" t="s">
        <v>127</v>
      </c>
      <c r="AH791" s="31" t="s">
        <v>127</v>
      </c>
      <c r="AI791" s="31" t="s">
        <v>127</v>
      </c>
      <c r="AJ791" s="31" t="s">
        <v>127</v>
      </c>
      <c r="AK791" s="31" t="s">
        <v>127</v>
      </c>
      <c r="AL791" s="31" t="s">
        <v>127</v>
      </c>
      <c r="AM791" s="26" t="s">
        <v>159</v>
      </c>
      <c r="AN791" s="28" t="s">
        <v>7726</v>
      </c>
      <c r="AO791" s="26" t="s">
        <v>141</v>
      </c>
      <c r="AP791" s="31">
        <f>1028/4</f>
        <v>257</v>
      </c>
      <c r="AQ791" s="26" t="s">
        <v>127</v>
      </c>
      <c r="AR791" s="26" t="s">
        <v>127</v>
      </c>
      <c r="AS791" s="26" t="s">
        <v>127</v>
      </c>
      <c r="AT791" s="28" t="s">
        <v>142</v>
      </c>
      <c r="AU791" s="32" t="s">
        <v>31</v>
      </c>
      <c r="AV791" s="28" t="s">
        <v>143</v>
      </c>
      <c r="AW791" s="28"/>
      <c r="AX791" s="28"/>
      <c r="AY791" s="28"/>
    </row>
    <row r="792" ht="15.75" customHeight="1">
      <c r="A792" s="26" t="s">
        <v>7727</v>
      </c>
      <c r="B792" s="26" t="s">
        <v>7728</v>
      </c>
      <c r="C792" s="26" t="s">
        <v>7729</v>
      </c>
      <c r="D792" s="28" t="s">
        <v>7730</v>
      </c>
      <c r="E792" s="28"/>
      <c r="F792" s="26" t="s">
        <v>127</v>
      </c>
      <c r="G792" s="28"/>
      <c r="H792" s="26" t="s">
        <v>7422</v>
      </c>
      <c r="I792" s="26" t="s">
        <v>7423</v>
      </c>
      <c r="J792" s="26" t="s">
        <v>7424</v>
      </c>
      <c r="K792" s="26">
        <v>4.295877313E9</v>
      </c>
      <c r="L792" s="28" t="s">
        <v>7731</v>
      </c>
      <c r="M792" s="26" t="s">
        <v>7732</v>
      </c>
      <c r="N792" s="26" t="s">
        <v>7733</v>
      </c>
      <c r="O792" s="28" t="s">
        <v>7377</v>
      </c>
      <c r="P792" s="26" t="s">
        <v>599</v>
      </c>
      <c r="Q792" s="28"/>
      <c r="R792" s="28" t="s">
        <v>7734</v>
      </c>
      <c r="S792" s="28" t="s">
        <v>156</v>
      </c>
      <c r="T792" s="26" t="s">
        <v>7735</v>
      </c>
      <c r="U792" s="28"/>
      <c r="V792" s="26" t="s">
        <v>158</v>
      </c>
      <c r="W792" s="26" t="s">
        <v>141</v>
      </c>
      <c r="X792" s="26" t="s">
        <v>141</v>
      </c>
      <c r="Y792" s="28">
        <v>1901.0</v>
      </c>
      <c r="Z792" s="28">
        <v>122.0</v>
      </c>
      <c r="AA792" s="26" t="s">
        <v>127</v>
      </c>
      <c r="AB792" s="30">
        <v>3727.0</v>
      </c>
      <c r="AC792" s="31">
        <v>3727.0</v>
      </c>
      <c r="AD792" s="31" t="s">
        <v>127</v>
      </c>
      <c r="AE792" s="31" t="s">
        <v>127</v>
      </c>
      <c r="AF792" s="31">
        <v>4543.0</v>
      </c>
      <c r="AG792" s="31">
        <f>(0.954*5000-227)</f>
        <v>4543</v>
      </c>
      <c r="AH792" s="31" t="s">
        <v>127</v>
      </c>
      <c r="AI792" s="31" t="s">
        <v>127</v>
      </c>
      <c r="AJ792" s="31" t="s">
        <v>141</v>
      </c>
      <c r="AK792" s="31" t="s">
        <v>141</v>
      </c>
      <c r="AL792" s="31" t="s">
        <v>141</v>
      </c>
      <c r="AM792" s="26" t="s">
        <v>159</v>
      </c>
      <c r="AN792" s="28" t="s">
        <v>7736</v>
      </c>
      <c r="AO792" s="26" t="s">
        <v>141</v>
      </c>
      <c r="AP792" s="31">
        <f>3578/2</f>
        <v>1789</v>
      </c>
      <c r="AQ792" s="26" t="s">
        <v>327</v>
      </c>
      <c r="AR792" s="26" t="s">
        <v>127</v>
      </c>
      <c r="AS792" s="26" t="s">
        <v>127</v>
      </c>
      <c r="AT792" s="26" t="s">
        <v>161</v>
      </c>
      <c r="AU792" s="32" t="s">
        <v>263</v>
      </c>
      <c r="AV792" s="26" t="s">
        <v>7737</v>
      </c>
      <c r="AW792" s="28" t="s">
        <v>7738</v>
      </c>
      <c r="AX792" s="28"/>
      <c r="AY792" s="28"/>
    </row>
    <row r="793" ht="15.75" customHeight="1">
      <c r="A793" s="26" t="s">
        <v>7739</v>
      </c>
      <c r="B793" s="26" t="s">
        <v>7740</v>
      </c>
      <c r="C793" s="28"/>
      <c r="D793" s="28" t="s">
        <v>7741</v>
      </c>
      <c r="E793" s="28"/>
      <c r="F793" s="26" t="s">
        <v>127</v>
      </c>
      <c r="G793" s="28"/>
      <c r="H793" s="26" t="s">
        <v>7422</v>
      </c>
      <c r="I793" s="26" t="s">
        <v>7423</v>
      </c>
      <c r="J793" s="26" t="s">
        <v>7424</v>
      </c>
      <c r="K793" s="26">
        <v>4.295877313E9</v>
      </c>
      <c r="L793" s="28" t="s">
        <v>7742</v>
      </c>
      <c r="M793" s="26" t="s">
        <v>7732</v>
      </c>
      <c r="N793" s="26" t="s">
        <v>7733</v>
      </c>
      <c r="O793" s="28" t="s">
        <v>7377</v>
      </c>
      <c r="P793" s="26" t="s">
        <v>599</v>
      </c>
      <c r="Q793" s="28"/>
      <c r="R793" s="28" t="s">
        <v>7743</v>
      </c>
      <c r="S793" s="28" t="s">
        <v>156</v>
      </c>
      <c r="T793" s="26" t="s">
        <v>7744</v>
      </c>
      <c r="U793" s="28"/>
      <c r="V793" s="26" t="s">
        <v>553</v>
      </c>
      <c r="W793" s="26" t="s">
        <v>141</v>
      </c>
      <c r="X793" s="26" t="s">
        <v>141</v>
      </c>
      <c r="Y793" s="26">
        <v>1957.0</v>
      </c>
      <c r="Z793" s="28">
        <v>66.0</v>
      </c>
      <c r="AA793" s="33">
        <v>44075.0</v>
      </c>
      <c r="AB793" s="30">
        <v>2000.0</v>
      </c>
      <c r="AC793" s="31">
        <v>2000.0</v>
      </c>
      <c r="AD793" s="31" t="s">
        <v>127</v>
      </c>
      <c r="AE793" s="31" t="s">
        <v>127</v>
      </c>
      <c r="AF793" s="31">
        <v>1500.0</v>
      </c>
      <c r="AG793" s="31">
        <v>1500.0</v>
      </c>
      <c r="AH793" s="31" t="s">
        <v>127</v>
      </c>
      <c r="AI793" s="31" t="s">
        <v>127</v>
      </c>
      <c r="AJ793" s="31" t="s">
        <v>468</v>
      </c>
      <c r="AK793" s="31" t="s">
        <v>141</v>
      </c>
      <c r="AL793" s="31" t="s">
        <v>141</v>
      </c>
      <c r="AM793" s="26" t="s">
        <v>159</v>
      </c>
      <c r="AN793" s="28" t="s">
        <v>7736</v>
      </c>
      <c r="AO793" s="26" t="s">
        <v>141</v>
      </c>
      <c r="AP793" s="31" t="s">
        <v>127</v>
      </c>
      <c r="AQ793" s="26" t="s">
        <v>327</v>
      </c>
      <c r="AR793" s="26" t="s">
        <v>127</v>
      </c>
      <c r="AS793" s="26" t="s">
        <v>127</v>
      </c>
      <c r="AT793" s="26" t="s">
        <v>161</v>
      </c>
      <c r="AU793" s="32" t="s">
        <v>263</v>
      </c>
      <c r="AV793" s="26" t="s">
        <v>7745</v>
      </c>
      <c r="AW793" s="28" t="s">
        <v>7738</v>
      </c>
      <c r="AX793" s="28"/>
      <c r="AY793" s="28"/>
    </row>
    <row r="794" ht="15.75" customHeight="1">
      <c r="A794" s="26" t="s">
        <v>7746</v>
      </c>
      <c r="B794" s="26" t="s">
        <v>7747</v>
      </c>
      <c r="C794" s="28" t="s">
        <v>7748</v>
      </c>
      <c r="D794" s="28" t="s">
        <v>7749</v>
      </c>
      <c r="E794" s="28"/>
      <c r="F794" s="26" t="s">
        <v>127</v>
      </c>
      <c r="G794" s="28"/>
      <c r="H794" s="26" t="s">
        <v>7384</v>
      </c>
      <c r="I794" s="26" t="s">
        <v>7385</v>
      </c>
      <c r="J794" s="26" t="s">
        <v>7386</v>
      </c>
      <c r="K794" s="26">
        <v>4.295878567E9</v>
      </c>
      <c r="L794" s="28" t="s">
        <v>7750</v>
      </c>
      <c r="M794" s="26" t="s">
        <v>7732</v>
      </c>
      <c r="N794" s="26" t="s">
        <v>7733</v>
      </c>
      <c r="O794" s="28" t="s">
        <v>7377</v>
      </c>
      <c r="P794" s="26" t="s">
        <v>599</v>
      </c>
      <c r="Q794" s="47"/>
      <c r="R794" s="28" t="s">
        <v>7751</v>
      </c>
      <c r="S794" s="28" t="s">
        <v>156</v>
      </c>
      <c r="T794" s="26" t="s">
        <v>7752</v>
      </c>
      <c r="U794" s="28"/>
      <c r="V794" s="26" t="s">
        <v>158</v>
      </c>
      <c r="W794" s="26" t="s">
        <v>141</v>
      </c>
      <c r="X794" s="26" t="s">
        <v>141</v>
      </c>
      <c r="Y794" s="28">
        <v>1969.0</v>
      </c>
      <c r="Z794" s="28">
        <v>54.0</v>
      </c>
      <c r="AA794" s="26" t="s">
        <v>127</v>
      </c>
      <c r="AB794" s="30">
        <v>1200.0</v>
      </c>
      <c r="AC794" s="31" t="s">
        <v>127</v>
      </c>
      <c r="AD794" s="30">
        <v>1200.0</v>
      </c>
      <c r="AE794" s="31" t="s">
        <v>127</v>
      </c>
      <c r="AF794" s="31" t="s">
        <v>127</v>
      </c>
      <c r="AG794" s="31" t="s">
        <v>127</v>
      </c>
      <c r="AH794" s="31" t="s">
        <v>127</v>
      </c>
      <c r="AI794" s="31" t="s">
        <v>127</v>
      </c>
      <c r="AJ794" s="31" t="s">
        <v>127</v>
      </c>
      <c r="AK794" s="31" t="s">
        <v>127</v>
      </c>
      <c r="AL794" s="31" t="s">
        <v>127</v>
      </c>
      <c r="AM794" s="26" t="s">
        <v>159</v>
      </c>
      <c r="AN794" s="26" t="s">
        <v>7753</v>
      </c>
      <c r="AO794" s="26" t="s">
        <v>141</v>
      </c>
      <c r="AP794" s="31">
        <f>1028/4</f>
        <v>257</v>
      </c>
      <c r="AQ794" s="26" t="s">
        <v>127</v>
      </c>
      <c r="AR794" s="26" t="s">
        <v>127</v>
      </c>
      <c r="AS794" s="26" t="s">
        <v>127</v>
      </c>
      <c r="AT794" s="28" t="s">
        <v>142</v>
      </c>
      <c r="AU794" s="32" t="s">
        <v>31</v>
      </c>
      <c r="AV794" s="26" t="s">
        <v>7754</v>
      </c>
      <c r="AW794" s="28"/>
      <c r="AX794" s="28"/>
      <c r="AY794" s="28"/>
    </row>
    <row r="795" ht="15.75" customHeight="1">
      <c r="A795" s="26" t="s">
        <v>7755</v>
      </c>
      <c r="B795" s="26" t="s">
        <v>7756</v>
      </c>
      <c r="C795" s="26" t="s">
        <v>7757</v>
      </c>
      <c r="D795" s="28" t="s">
        <v>7758</v>
      </c>
      <c r="E795" s="28"/>
      <c r="F795" s="26" t="s">
        <v>127</v>
      </c>
      <c r="G795" s="28"/>
      <c r="H795" s="26" t="s">
        <v>7422</v>
      </c>
      <c r="I795" s="26" t="s">
        <v>7423</v>
      </c>
      <c r="J795" s="26" t="s">
        <v>7424</v>
      </c>
      <c r="K795" s="26">
        <v>4.295877313E9</v>
      </c>
      <c r="L795" s="28" t="s">
        <v>7759</v>
      </c>
      <c r="M795" s="26" t="s">
        <v>7760</v>
      </c>
      <c r="N795" s="26" t="s">
        <v>7733</v>
      </c>
      <c r="O795" s="28" t="s">
        <v>7377</v>
      </c>
      <c r="P795" s="26" t="s">
        <v>599</v>
      </c>
      <c r="Q795" s="28"/>
      <c r="R795" s="28" t="s">
        <v>7761</v>
      </c>
      <c r="S795" s="28" t="s">
        <v>156</v>
      </c>
      <c r="T795" s="29" t="s">
        <v>7762</v>
      </c>
      <c r="U795" s="28"/>
      <c r="V795" s="26" t="s">
        <v>158</v>
      </c>
      <c r="W795" s="26" t="s">
        <v>141</v>
      </c>
      <c r="X795" s="26" t="s">
        <v>141</v>
      </c>
      <c r="Y795" s="28">
        <v>1971.0</v>
      </c>
      <c r="Z795" s="28">
        <v>52.0</v>
      </c>
      <c r="AA795" s="26" t="s">
        <v>127</v>
      </c>
      <c r="AB795" s="30">
        <v>10000.0</v>
      </c>
      <c r="AC795" s="31">
        <v>10000.0</v>
      </c>
      <c r="AD795" s="31" t="s">
        <v>127</v>
      </c>
      <c r="AE795" s="31" t="s">
        <v>127</v>
      </c>
      <c r="AF795" s="31">
        <v>10564.699999999999</v>
      </c>
      <c r="AG795" s="31">
        <f>2*(0.954*5775-227)</f>
        <v>10564.7</v>
      </c>
      <c r="AH795" s="31" t="s">
        <v>127</v>
      </c>
      <c r="AI795" s="31" t="s">
        <v>127</v>
      </c>
      <c r="AJ795" s="31">
        <v>7358.0</v>
      </c>
      <c r="AK795" s="31" t="s">
        <v>468</v>
      </c>
      <c r="AL795" s="31" t="s">
        <v>141</v>
      </c>
      <c r="AM795" s="26" t="s">
        <v>159</v>
      </c>
      <c r="AN795" s="28" t="s">
        <v>7763</v>
      </c>
      <c r="AO795" s="26" t="s">
        <v>2213</v>
      </c>
      <c r="AP795" s="31">
        <v>2083.0</v>
      </c>
      <c r="AQ795" s="26" t="s">
        <v>327</v>
      </c>
      <c r="AR795" s="26" t="s">
        <v>127</v>
      </c>
      <c r="AS795" s="26" t="s">
        <v>127</v>
      </c>
      <c r="AT795" s="26" t="s">
        <v>161</v>
      </c>
      <c r="AU795" s="32" t="s">
        <v>263</v>
      </c>
      <c r="AV795" s="26" t="s">
        <v>7764</v>
      </c>
      <c r="AW795" s="28" t="s">
        <v>7765</v>
      </c>
      <c r="AX795" s="28"/>
      <c r="AY795" s="28"/>
    </row>
    <row r="796" ht="15.75" customHeight="1">
      <c r="A796" s="26" t="s">
        <v>7766</v>
      </c>
      <c r="B796" s="26" t="s">
        <v>7767</v>
      </c>
      <c r="C796" s="26"/>
      <c r="D796" s="26"/>
      <c r="E796" s="47"/>
      <c r="F796" s="26" t="s">
        <v>127</v>
      </c>
      <c r="G796" s="28"/>
      <c r="H796" s="26" t="s">
        <v>7455</v>
      </c>
      <c r="I796" s="26" t="s">
        <v>7456</v>
      </c>
      <c r="J796" s="28" t="s">
        <v>7457</v>
      </c>
      <c r="K796" s="28">
        <v>4.295877328E9</v>
      </c>
      <c r="L796" s="26" t="s">
        <v>7768</v>
      </c>
      <c r="M796" s="26" t="s">
        <v>7769</v>
      </c>
      <c r="N796" s="26" t="s">
        <v>7770</v>
      </c>
      <c r="O796" s="28" t="s">
        <v>7377</v>
      </c>
      <c r="P796" s="26" t="s">
        <v>599</v>
      </c>
      <c r="Q796" s="28"/>
      <c r="R796" s="26" t="s">
        <v>7771</v>
      </c>
      <c r="S796" s="26" t="s">
        <v>156</v>
      </c>
      <c r="T796" s="26" t="s">
        <v>7772</v>
      </c>
      <c r="U796" s="28"/>
      <c r="V796" s="26" t="s">
        <v>158</v>
      </c>
      <c r="W796" s="26" t="s">
        <v>141</v>
      </c>
      <c r="X796" s="26" t="s">
        <v>141</v>
      </c>
      <c r="Y796" s="26" t="s">
        <v>141</v>
      </c>
      <c r="Z796" s="28" t="s">
        <v>141</v>
      </c>
      <c r="AA796" s="26" t="s">
        <v>127</v>
      </c>
      <c r="AB796" s="30">
        <v>852.0</v>
      </c>
      <c r="AC796" s="31" t="s">
        <v>127</v>
      </c>
      <c r="AD796" s="31">
        <v>852.0</v>
      </c>
      <c r="AE796" s="31" t="s">
        <v>127</v>
      </c>
      <c r="AF796" s="31" t="s">
        <v>127</v>
      </c>
      <c r="AG796" s="31" t="s">
        <v>127</v>
      </c>
      <c r="AH796" s="31" t="s">
        <v>127</v>
      </c>
      <c r="AI796" s="31" t="s">
        <v>127</v>
      </c>
      <c r="AJ796" s="31" t="s">
        <v>127</v>
      </c>
      <c r="AK796" s="31" t="s">
        <v>127</v>
      </c>
      <c r="AL796" s="31" t="s">
        <v>127</v>
      </c>
      <c r="AM796" s="26" t="s">
        <v>159</v>
      </c>
      <c r="AN796" s="26" t="s">
        <v>7773</v>
      </c>
      <c r="AO796" s="26" t="s">
        <v>141</v>
      </c>
      <c r="AP796" s="31">
        <v>5730.0</v>
      </c>
      <c r="AQ796" s="26" t="s">
        <v>327</v>
      </c>
      <c r="AR796" s="26" t="s">
        <v>127</v>
      </c>
      <c r="AS796" s="26" t="s">
        <v>127</v>
      </c>
      <c r="AT796" s="26" t="s">
        <v>142</v>
      </c>
      <c r="AU796" s="26" t="s">
        <v>31</v>
      </c>
      <c r="AV796" s="26" t="s">
        <v>7774</v>
      </c>
      <c r="AW796" s="28"/>
      <c r="AX796" s="28"/>
      <c r="AY796" s="28"/>
    </row>
    <row r="797" ht="15.75" customHeight="1">
      <c r="A797" s="26" t="s">
        <v>7775</v>
      </c>
      <c r="B797" s="26" t="s">
        <v>7776</v>
      </c>
      <c r="C797" s="28"/>
      <c r="D797" s="26" t="s">
        <v>7777</v>
      </c>
      <c r="E797" s="47"/>
      <c r="F797" s="26" t="s">
        <v>127</v>
      </c>
      <c r="G797" s="28"/>
      <c r="H797" s="26" t="s">
        <v>7778</v>
      </c>
      <c r="I797" s="26" t="s">
        <v>7779</v>
      </c>
      <c r="J797" s="26" t="s">
        <v>7780</v>
      </c>
      <c r="K797" s="26">
        <v>5.00004988E9</v>
      </c>
      <c r="L797" s="26" t="s">
        <v>7781</v>
      </c>
      <c r="M797" s="26" t="s">
        <v>7782</v>
      </c>
      <c r="N797" s="26" t="s">
        <v>7783</v>
      </c>
      <c r="O797" s="26" t="s">
        <v>7784</v>
      </c>
      <c r="P797" s="26" t="s">
        <v>599</v>
      </c>
      <c r="Q797" s="28"/>
      <c r="R797" s="26" t="s">
        <v>7785</v>
      </c>
      <c r="S797" s="26" t="s">
        <v>156</v>
      </c>
      <c r="T797" s="26" t="s">
        <v>7786</v>
      </c>
      <c r="U797" s="28"/>
      <c r="V797" s="26" t="s">
        <v>158</v>
      </c>
      <c r="W797" s="26" t="s">
        <v>141</v>
      </c>
      <c r="X797" s="26" t="s">
        <v>141</v>
      </c>
      <c r="Y797" s="26">
        <v>1993.0</v>
      </c>
      <c r="Z797" s="28">
        <v>30.0</v>
      </c>
      <c r="AA797" s="26" t="s">
        <v>127</v>
      </c>
      <c r="AB797" s="30">
        <v>1050.0</v>
      </c>
      <c r="AC797" s="31" t="s">
        <v>127</v>
      </c>
      <c r="AD797" s="31">
        <f>3050-1250-750</f>
        <v>1050</v>
      </c>
      <c r="AE797" s="31" t="s">
        <v>127</v>
      </c>
      <c r="AF797" s="31" t="s">
        <v>127</v>
      </c>
      <c r="AG797" s="31" t="s">
        <v>127</v>
      </c>
      <c r="AH797" s="31" t="s">
        <v>127</v>
      </c>
      <c r="AI797" s="31" t="s">
        <v>127</v>
      </c>
      <c r="AJ797" s="31" t="s">
        <v>127</v>
      </c>
      <c r="AK797" s="31" t="s">
        <v>127</v>
      </c>
      <c r="AL797" s="31" t="s">
        <v>127</v>
      </c>
      <c r="AM797" s="26" t="s">
        <v>159</v>
      </c>
      <c r="AN797" s="26" t="s">
        <v>7787</v>
      </c>
      <c r="AO797" s="26" t="s">
        <v>1518</v>
      </c>
      <c r="AP797" s="31" t="s">
        <v>141</v>
      </c>
      <c r="AQ797" s="26" t="s">
        <v>327</v>
      </c>
      <c r="AR797" s="26" t="s">
        <v>127</v>
      </c>
      <c r="AS797" s="26" t="s">
        <v>127</v>
      </c>
      <c r="AT797" s="26" t="s">
        <v>142</v>
      </c>
      <c r="AU797" s="26" t="s">
        <v>31</v>
      </c>
      <c r="AV797" s="26" t="s">
        <v>143</v>
      </c>
      <c r="AW797" s="28"/>
      <c r="AX797" s="28"/>
      <c r="AY797" s="28"/>
    </row>
    <row r="798" ht="15.75" customHeight="1">
      <c r="A798" s="26" t="s">
        <v>7788</v>
      </c>
      <c r="B798" s="26" t="s">
        <v>7789</v>
      </c>
      <c r="C798" s="28"/>
      <c r="D798" s="26" t="s">
        <v>7790</v>
      </c>
      <c r="E798" s="47"/>
      <c r="F798" s="26" t="s">
        <v>127</v>
      </c>
      <c r="G798" s="28"/>
      <c r="H798" s="26" t="s">
        <v>7791</v>
      </c>
      <c r="I798" s="26" t="s">
        <v>7792</v>
      </c>
      <c r="J798" s="26" t="s">
        <v>7793</v>
      </c>
      <c r="K798" s="26">
        <v>4.296221913E9</v>
      </c>
      <c r="L798" s="26" t="s">
        <v>7794</v>
      </c>
      <c r="M798" s="26" t="s">
        <v>7795</v>
      </c>
      <c r="N798" s="26" t="s">
        <v>7796</v>
      </c>
      <c r="O798" s="26" t="s">
        <v>7784</v>
      </c>
      <c r="P798" s="26" t="s">
        <v>599</v>
      </c>
      <c r="Q798" s="28"/>
      <c r="R798" s="26" t="s">
        <v>7797</v>
      </c>
      <c r="S798" s="26" t="s">
        <v>156</v>
      </c>
      <c r="T798" s="26" t="s">
        <v>7798</v>
      </c>
      <c r="U798" s="28"/>
      <c r="V798" s="26" t="s">
        <v>139</v>
      </c>
      <c r="W798" s="26" t="s">
        <v>141</v>
      </c>
      <c r="X798" s="26" t="s">
        <v>141</v>
      </c>
      <c r="Y798" s="26">
        <v>2022.0</v>
      </c>
      <c r="Z798" s="28">
        <v>1.0</v>
      </c>
      <c r="AA798" s="26" t="s">
        <v>127</v>
      </c>
      <c r="AB798" s="30">
        <v>500.0</v>
      </c>
      <c r="AC798" s="31" t="s">
        <v>127</v>
      </c>
      <c r="AD798" s="31">
        <v>500.0</v>
      </c>
      <c r="AE798" s="31" t="s">
        <v>127</v>
      </c>
      <c r="AF798" s="31" t="s">
        <v>127</v>
      </c>
      <c r="AG798" s="31" t="s">
        <v>127</v>
      </c>
      <c r="AH798" s="31" t="s">
        <v>127</v>
      </c>
      <c r="AI798" s="31" t="s">
        <v>127</v>
      </c>
      <c r="AJ798" s="31" t="s">
        <v>141</v>
      </c>
      <c r="AK798" s="31" t="s">
        <v>127</v>
      </c>
      <c r="AL798" s="31" t="s">
        <v>141</v>
      </c>
      <c r="AM798" s="26" t="s">
        <v>159</v>
      </c>
      <c r="AN798" s="26" t="s">
        <v>7799</v>
      </c>
      <c r="AO798" s="26" t="s">
        <v>141</v>
      </c>
      <c r="AP798" s="31" t="s">
        <v>141</v>
      </c>
      <c r="AQ798" s="26" t="s">
        <v>141</v>
      </c>
      <c r="AR798" s="26" t="s">
        <v>141</v>
      </c>
      <c r="AS798" s="26" t="s">
        <v>127</v>
      </c>
      <c r="AT798" s="26" t="s">
        <v>142</v>
      </c>
      <c r="AU798" s="26" t="s">
        <v>31</v>
      </c>
      <c r="AV798" s="26" t="s">
        <v>653</v>
      </c>
      <c r="AW798" s="28"/>
      <c r="AX798" s="28"/>
      <c r="AY798" s="28"/>
    </row>
    <row r="799" ht="15.75" customHeight="1">
      <c r="A799" s="26" t="s">
        <v>7800</v>
      </c>
      <c r="B799" s="26" t="s">
        <v>7801</v>
      </c>
      <c r="C799" s="28"/>
      <c r="D799" s="26" t="s">
        <v>7790</v>
      </c>
      <c r="E799" s="47"/>
      <c r="F799" s="26" t="s">
        <v>127</v>
      </c>
      <c r="G799" s="28"/>
      <c r="H799" s="26" t="s">
        <v>7791</v>
      </c>
      <c r="I799" s="26" t="s">
        <v>7792</v>
      </c>
      <c r="J799" s="26" t="s">
        <v>7793</v>
      </c>
      <c r="K799" s="26">
        <v>4.296221913E9</v>
      </c>
      <c r="L799" s="26" t="s">
        <v>7794</v>
      </c>
      <c r="M799" s="26" t="s">
        <v>7795</v>
      </c>
      <c r="N799" s="26" t="s">
        <v>7796</v>
      </c>
      <c r="O799" s="26" t="s">
        <v>7784</v>
      </c>
      <c r="P799" s="26" t="s">
        <v>599</v>
      </c>
      <c r="Q799" s="28"/>
      <c r="R799" s="26" t="s">
        <v>7797</v>
      </c>
      <c r="S799" s="26" t="s">
        <v>156</v>
      </c>
      <c r="T799" s="26" t="s">
        <v>7798</v>
      </c>
      <c r="U799" s="28"/>
      <c r="V799" s="26" t="s">
        <v>189</v>
      </c>
      <c r="W799" s="26" t="s">
        <v>141</v>
      </c>
      <c r="X799" s="26" t="s">
        <v>141</v>
      </c>
      <c r="Y799" s="26" t="s">
        <v>141</v>
      </c>
      <c r="Z799" s="28" t="s">
        <v>141</v>
      </c>
      <c r="AA799" s="26" t="s">
        <v>127</v>
      </c>
      <c r="AB799" s="30">
        <v>500.0</v>
      </c>
      <c r="AC799" s="31" t="s">
        <v>127</v>
      </c>
      <c r="AD799" s="31">
        <v>500.0</v>
      </c>
      <c r="AE799" s="31" t="s">
        <v>127</v>
      </c>
      <c r="AF799" s="31" t="s">
        <v>127</v>
      </c>
      <c r="AG799" s="31" t="s">
        <v>127</v>
      </c>
      <c r="AH799" s="31" t="s">
        <v>127</v>
      </c>
      <c r="AI799" s="31" t="s">
        <v>127</v>
      </c>
      <c r="AJ799" s="31" t="s">
        <v>141</v>
      </c>
      <c r="AK799" s="31" t="s">
        <v>127</v>
      </c>
      <c r="AL799" s="31" t="s">
        <v>141</v>
      </c>
      <c r="AM799" s="26" t="s">
        <v>127</v>
      </c>
      <c r="AN799" s="26" t="s">
        <v>127</v>
      </c>
      <c r="AO799" s="32" t="s">
        <v>127</v>
      </c>
      <c r="AP799" s="31" t="s">
        <v>141</v>
      </c>
      <c r="AQ799" s="26" t="s">
        <v>127</v>
      </c>
      <c r="AR799" s="26" t="s">
        <v>127</v>
      </c>
      <c r="AS799" s="26" t="s">
        <v>127</v>
      </c>
      <c r="AT799" s="26" t="s">
        <v>142</v>
      </c>
      <c r="AU799" s="26" t="s">
        <v>31</v>
      </c>
      <c r="AV799" s="26" t="s">
        <v>143</v>
      </c>
      <c r="AW799" s="28"/>
      <c r="AX799" s="28"/>
      <c r="AY799" s="28"/>
    </row>
    <row r="800" ht="15.75" customHeight="1">
      <c r="A800" s="26" t="s">
        <v>7802</v>
      </c>
      <c r="B800" s="26" t="s">
        <v>7803</v>
      </c>
      <c r="C800" s="28"/>
      <c r="D800" s="26" t="s">
        <v>7804</v>
      </c>
      <c r="E800" s="47"/>
      <c r="F800" s="26" t="s">
        <v>127</v>
      </c>
      <c r="G800" s="28"/>
      <c r="H800" s="26" t="s">
        <v>7778</v>
      </c>
      <c r="I800" s="26" t="s">
        <v>7779</v>
      </c>
      <c r="J800" s="26" t="s">
        <v>7780</v>
      </c>
      <c r="K800" s="26">
        <v>5.00004988E9</v>
      </c>
      <c r="L800" s="26" t="s">
        <v>7805</v>
      </c>
      <c r="M800" s="26" t="s">
        <v>7806</v>
      </c>
      <c r="N800" s="26" t="s">
        <v>7807</v>
      </c>
      <c r="O800" s="26" t="s">
        <v>7784</v>
      </c>
      <c r="P800" s="26" t="s">
        <v>599</v>
      </c>
      <c r="Q800" s="28"/>
      <c r="R800" s="26" t="s">
        <v>7808</v>
      </c>
      <c r="S800" s="26" t="s">
        <v>156</v>
      </c>
      <c r="T800" s="26" t="s">
        <v>7809</v>
      </c>
      <c r="U800" s="28"/>
      <c r="V800" s="26" t="s">
        <v>158</v>
      </c>
      <c r="W800" s="26" t="s">
        <v>141</v>
      </c>
      <c r="X800" s="26" t="s">
        <v>141</v>
      </c>
      <c r="Y800" s="26">
        <v>1984.0</v>
      </c>
      <c r="Z800" s="28">
        <v>39.0</v>
      </c>
      <c r="AA800" s="26" t="s">
        <v>127</v>
      </c>
      <c r="AB800" s="30" t="s">
        <v>127</v>
      </c>
      <c r="AC800" s="31" t="s">
        <v>127</v>
      </c>
      <c r="AD800" s="31" t="s">
        <v>127</v>
      </c>
      <c r="AE800" s="31" t="s">
        <v>127</v>
      </c>
      <c r="AF800" s="31">
        <v>900.0</v>
      </c>
      <c r="AG800" s="31" t="s">
        <v>127</v>
      </c>
      <c r="AH800" s="31">
        <v>900.0</v>
      </c>
      <c r="AI800" s="31" t="s">
        <v>127</v>
      </c>
      <c r="AJ800" s="31" t="s">
        <v>141</v>
      </c>
      <c r="AK800" s="31" t="s">
        <v>127</v>
      </c>
      <c r="AL800" s="31" t="s">
        <v>141</v>
      </c>
      <c r="AM800" s="26" t="s">
        <v>3315</v>
      </c>
      <c r="AN800" s="26" t="s">
        <v>7810</v>
      </c>
      <c r="AO800" s="26" t="s">
        <v>141</v>
      </c>
      <c r="AP800" s="31" t="s">
        <v>141</v>
      </c>
      <c r="AQ800" s="26" t="s">
        <v>141</v>
      </c>
      <c r="AR800" s="26" t="s">
        <v>141</v>
      </c>
      <c r="AS800" s="26" t="s">
        <v>127</v>
      </c>
      <c r="AT800" s="26" t="s">
        <v>167</v>
      </c>
      <c r="AU800" s="26" t="s">
        <v>29</v>
      </c>
      <c r="AV800" s="26" t="s">
        <v>7811</v>
      </c>
      <c r="AW800" s="28"/>
      <c r="AX800" s="28"/>
      <c r="AY800" s="28"/>
    </row>
    <row r="801" ht="15.75" customHeight="1">
      <c r="A801" s="26" t="s">
        <v>7812</v>
      </c>
      <c r="B801" s="26" t="s">
        <v>7813</v>
      </c>
      <c r="C801" s="28"/>
      <c r="D801" s="26" t="s">
        <v>7814</v>
      </c>
      <c r="E801" s="47"/>
      <c r="F801" s="26" t="s">
        <v>173</v>
      </c>
      <c r="G801" s="26" t="s">
        <v>7815</v>
      </c>
      <c r="H801" s="26" t="s">
        <v>7816</v>
      </c>
      <c r="I801" s="26" t="s">
        <v>7817</v>
      </c>
      <c r="J801" s="26" t="s">
        <v>7818</v>
      </c>
      <c r="K801" s="26">
        <v>5.071171452E9</v>
      </c>
      <c r="L801" s="26" t="s">
        <v>7819</v>
      </c>
      <c r="M801" s="26" t="s">
        <v>7820</v>
      </c>
      <c r="N801" s="26" t="s">
        <v>7821</v>
      </c>
      <c r="O801" s="26" t="s">
        <v>7784</v>
      </c>
      <c r="P801" s="26" t="s">
        <v>599</v>
      </c>
      <c r="Q801" s="28"/>
      <c r="R801" s="26" t="s">
        <v>7822</v>
      </c>
      <c r="S801" s="26" t="s">
        <v>156</v>
      </c>
      <c r="T801" s="26" t="s">
        <v>7823</v>
      </c>
      <c r="U801" s="28"/>
      <c r="V801" s="26" t="s">
        <v>158</v>
      </c>
      <c r="W801" s="26" t="s">
        <v>141</v>
      </c>
      <c r="X801" s="26" t="s">
        <v>141</v>
      </c>
      <c r="Y801" s="26">
        <v>2017.0</v>
      </c>
      <c r="Z801" s="28">
        <v>6.0</v>
      </c>
      <c r="AA801" s="26" t="s">
        <v>127</v>
      </c>
      <c r="AB801" s="30">
        <v>3500.0</v>
      </c>
      <c r="AC801" s="31">
        <v>3500.0</v>
      </c>
      <c r="AD801" s="31" t="s">
        <v>127</v>
      </c>
      <c r="AE801" s="31" t="s">
        <v>127</v>
      </c>
      <c r="AF801" s="31">
        <v>3500.0</v>
      </c>
      <c r="AG801" s="31">
        <v>3500.0</v>
      </c>
      <c r="AH801" s="31" t="s">
        <v>127</v>
      </c>
      <c r="AI801" s="31" t="s">
        <v>127</v>
      </c>
      <c r="AJ801" s="31" t="s">
        <v>468</v>
      </c>
      <c r="AK801" s="31" t="s">
        <v>468</v>
      </c>
      <c r="AL801" s="31" t="s">
        <v>127</v>
      </c>
      <c r="AM801" s="26" t="s">
        <v>140</v>
      </c>
      <c r="AN801" s="26" t="s">
        <v>7824</v>
      </c>
      <c r="AO801" s="26" t="s">
        <v>141</v>
      </c>
      <c r="AP801" s="31">
        <v>3500.0</v>
      </c>
      <c r="AQ801" s="26" t="s">
        <v>141</v>
      </c>
      <c r="AR801" s="26" t="s">
        <v>141</v>
      </c>
      <c r="AS801" s="26" t="s">
        <v>127</v>
      </c>
      <c r="AT801" s="26" t="s">
        <v>161</v>
      </c>
      <c r="AU801" s="26" t="s">
        <v>263</v>
      </c>
      <c r="AV801" s="26" t="s">
        <v>7825</v>
      </c>
      <c r="AW801" s="28"/>
      <c r="AX801" s="28"/>
      <c r="AY801" s="28"/>
    </row>
    <row r="802" ht="15.75" customHeight="1">
      <c r="A802" s="26" t="s">
        <v>7826</v>
      </c>
      <c r="B802" s="26" t="s">
        <v>7827</v>
      </c>
      <c r="C802" s="28"/>
      <c r="D802" s="26" t="s">
        <v>7828</v>
      </c>
      <c r="E802" s="47"/>
      <c r="F802" s="26" t="s">
        <v>127</v>
      </c>
      <c r="G802" s="28"/>
      <c r="H802" s="26" t="s">
        <v>7829</v>
      </c>
      <c r="I802" s="26" t="s">
        <v>7830</v>
      </c>
      <c r="J802" s="26" t="s">
        <v>7831</v>
      </c>
      <c r="K802" s="26">
        <v>5.001230705E9</v>
      </c>
      <c r="L802" s="26" t="s">
        <v>7832</v>
      </c>
      <c r="M802" s="26" t="s">
        <v>7833</v>
      </c>
      <c r="N802" s="26" t="s">
        <v>7834</v>
      </c>
      <c r="O802" s="26" t="s">
        <v>7784</v>
      </c>
      <c r="P802" s="26" t="s">
        <v>599</v>
      </c>
      <c r="Q802" s="28"/>
      <c r="R802" s="26" t="s">
        <v>7835</v>
      </c>
      <c r="S802" s="26" t="s">
        <v>156</v>
      </c>
      <c r="T802" s="26" t="s">
        <v>7836</v>
      </c>
      <c r="U802" s="28"/>
      <c r="V802" s="26" t="s">
        <v>158</v>
      </c>
      <c r="W802" s="26" t="s">
        <v>141</v>
      </c>
      <c r="X802" s="26" t="s">
        <v>141</v>
      </c>
      <c r="Y802" s="26">
        <v>2007.0</v>
      </c>
      <c r="Z802" s="28">
        <v>16.0</v>
      </c>
      <c r="AA802" s="26" t="s">
        <v>127</v>
      </c>
      <c r="AB802" s="30">
        <v>500.0</v>
      </c>
      <c r="AC802" s="31" t="s">
        <v>127</v>
      </c>
      <c r="AD802" s="31">
        <v>500.0</v>
      </c>
      <c r="AE802" s="31" t="s">
        <v>127</v>
      </c>
      <c r="AF802" s="31">
        <v>500.0</v>
      </c>
      <c r="AG802" s="31">
        <v>500.0</v>
      </c>
      <c r="AH802" s="31" t="s">
        <v>127</v>
      </c>
      <c r="AI802" s="31" t="s">
        <v>127</v>
      </c>
      <c r="AJ802" s="31" t="s">
        <v>468</v>
      </c>
      <c r="AK802" s="31" t="s">
        <v>141</v>
      </c>
      <c r="AL802" s="31" t="s">
        <v>141</v>
      </c>
      <c r="AM802" s="26" t="s">
        <v>6528</v>
      </c>
      <c r="AN802" s="26" t="s">
        <v>7837</v>
      </c>
      <c r="AO802" s="26" t="s">
        <v>246</v>
      </c>
      <c r="AP802" s="31">
        <f>1988/3</f>
        <v>662.6666667</v>
      </c>
      <c r="AQ802" s="26" t="s">
        <v>327</v>
      </c>
      <c r="AR802" s="26" t="s">
        <v>127</v>
      </c>
      <c r="AS802" s="26" t="s">
        <v>127</v>
      </c>
      <c r="AT802" s="26" t="s">
        <v>161</v>
      </c>
      <c r="AU802" s="26" t="s">
        <v>162</v>
      </c>
      <c r="AV802" s="26" t="s">
        <v>7838</v>
      </c>
      <c r="AW802" s="26" t="s">
        <v>7839</v>
      </c>
      <c r="AX802" s="28"/>
      <c r="AY802" s="28"/>
    </row>
    <row r="803" ht="15.75" customHeight="1">
      <c r="A803" s="26" t="s">
        <v>7812</v>
      </c>
      <c r="B803" s="26" t="s">
        <v>7840</v>
      </c>
      <c r="C803" s="28"/>
      <c r="D803" s="26" t="s">
        <v>7841</v>
      </c>
      <c r="E803" s="47"/>
      <c r="F803" s="26" t="s">
        <v>127</v>
      </c>
      <c r="G803" s="26"/>
      <c r="H803" s="26" t="s">
        <v>7842</v>
      </c>
      <c r="I803" s="26" t="s">
        <v>7843</v>
      </c>
      <c r="J803" s="35" t="s">
        <v>7844</v>
      </c>
      <c r="K803" s="35">
        <v>4.295883267E9</v>
      </c>
      <c r="L803" s="26" t="s">
        <v>7845</v>
      </c>
      <c r="M803" s="26" t="s">
        <v>7833</v>
      </c>
      <c r="N803" s="26" t="s">
        <v>7834</v>
      </c>
      <c r="O803" s="26" t="s">
        <v>7784</v>
      </c>
      <c r="P803" s="26" t="s">
        <v>599</v>
      </c>
      <c r="Q803" s="28"/>
      <c r="R803" s="26" t="s">
        <v>7846</v>
      </c>
      <c r="S803" s="26" t="s">
        <v>156</v>
      </c>
      <c r="T803" s="26"/>
      <c r="U803" s="28"/>
      <c r="V803" s="26" t="s">
        <v>158</v>
      </c>
      <c r="W803" s="26" t="s">
        <v>141</v>
      </c>
      <c r="X803" s="26" t="s">
        <v>141</v>
      </c>
      <c r="Y803" s="26" t="s">
        <v>141</v>
      </c>
      <c r="Z803" s="28" t="s">
        <v>141</v>
      </c>
      <c r="AA803" s="26" t="s">
        <v>127</v>
      </c>
      <c r="AB803" s="30">
        <v>1400.0</v>
      </c>
      <c r="AC803" s="31" t="s">
        <v>127</v>
      </c>
      <c r="AD803" s="31">
        <v>1400.0</v>
      </c>
      <c r="AE803" s="31" t="s">
        <v>127</v>
      </c>
      <c r="AF803" s="31" t="s">
        <v>127</v>
      </c>
      <c r="AG803" s="31" t="s">
        <v>127</v>
      </c>
      <c r="AH803" s="31" t="s">
        <v>127</v>
      </c>
      <c r="AI803" s="31" t="s">
        <v>127</v>
      </c>
      <c r="AJ803" s="31" t="s">
        <v>141</v>
      </c>
      <c r="AK803" s="31" t="s">
        <v>127</v>
      </c>
      <c r="AL803" s="31" t="s">
        <v>141</v>
      </c>
      <c r="AM803" s="26" t="s">
        <v>159</v>
      </c>
      <c r="AN803" s="26" t="s">
        <v>7847</v>
      </c>
      <c r="AO803" s="26" t="s">
        <v>141</v>
      </c>
      <c r="AP803" s="31" t="s">
        <v>141</v>
      </c>
      <c r="AQ803" s="26">
        <v>2004.0</v>
      </c>
      <c r="AR803" s="26" t="s">
        <v>127</v>
      </c>
      <c r="AS803" s="26" t="s">
        <v>127</v>
      </c>
      <c r="AT803" s="26" t="s">
        <v>142</v>
      </c>
      <c r="AU803" s="26" t="s">
        <v>31</v>
      </c>
      <c r="AV803" s="26" t="s">
        <v>7848</v>
      </c>
      <c r="AW803" s="28"/>
      <c r="AX803" s="28"/>
      <c r="AY803" s="28"/>
    </row>
    <row r="804" ht="15.75" customHeight="1">
      <c r="A804" s="26" t="s">
        <v>7849</v>
      </c>
      <c r="B804" s="26" t="s">
        <v>7850</v>
      </c>
      <c r="C804" s="28"/>
      <c r="D804" s="28"/>
      <c r="E804" s="28"/>
      <c r="F804" s="26" t="s">
        <v>173</v>
      </c>
      <c r="G804" s="26" t="s">
        <v>7851</v>
      </c>
      <c r="H804" s="26" t="s">
        <v>7852</v>
      </c>
      <c r="I804" s="26" t="s">
        <v>7853</v>
      </c>
      <c r="J804" s="26" t="s">
        <v>7854</v>
      </c>
      <c r="K804" s="26" t="s">
        <v>7855</v>
      </c>
      <c r="L804" s="26" t="s">
        <v>7856</v>
      </c>
      <c r="M804" s="26" t="s">
        <v>7857</v>
      </c>
      <c r="N804" s="26" t="s">
        <v>7858</v>
      </c>
      <c r="O804" s="26" t="s">
        <v>7784</v>
      </c>
      <c r="P804" s="26" t="s">
        <v>599</v>
      </c>
      <c r="Q804" s="26"/>
      <c r="R804" s="26" t="s">
        <v>7859</v>
      </c>
      <c r="S804" s="26" t="s">
        <v>137</v>
      </c>
      <c r="T804" s="29" t="s">
        <v>7860</v>
      </c>
      <c r="U804" s="29"/>
      <c r="V804" s="26" t="s">
        <v>139</v>
      </c>
      <c r="W804" s="26">
        <v>2016.0</v>
      </c>
      <c r="X804" s="33">
        <v>44652.0</v>
      </c>
      <c r="Y804" s="26">
        <v>2024.0</v>
      </c>
      <c r="Z804" s="28">
        <v>-1.0</v>
      </c>
      <c r="AA804" s="26" t="s">
        <v>127</v>
      </c>
      <c r="AB804" s="30">
        <v>5000.0</v>
      </c>
      <c r="AC804" s="31">
        <v>5000.0</v>
      </c>
      <c r="AD804" s="31" t="s">
        <v>127</v>
      </c>
      <c r="AE804" s="31" t="s">
        <v>127</v>
      </c>
      <c r="AF804" s="31">
        <v>5000.0</v>
      </c>
      <c r="AG804" s="31" t="s">
        <v>141</v>
      </c>
      <c r="AH804" s="31" t="s">
        <v>141</v>
      </c>
      <c r="AI804" s="31" t="s">
        <v>127</v>
      </c>
      <c r="AJ804" s="31" t="s">
        <v>141</v>
      </c>
      <c r="AK804" s="31" t="s">
        <v>141</v>
      </c>
      <c r="AL804" s="31" t="s">
        <v>141</v>
      </c>
      <c r="AM804" s="26" t="s">
        <v>141</v>
      </c>
      <c r="AN804" s="26" t="s">
        <v>141</v>
      </c>
      <c r="AO804" s="26" t="s">
        <v>141</v>
      </c>
      <c r="AP804" s="31" t="s">
        <v>141</v>
      </c>
      <c r="AQ804" s="26" t="s">
        <v>127</v>
      </c>
      <c r="AR804" s="26" t="s">
        <v>127</v>
      </c>
      <c r="AS804" s="26" t="s">
        <v>127</v>
      </c>
      <c r="AT804" s="26" t="s">
        <v>161</v>
      </c>
      <c r="AU804" s="26" t="s">
        <v>263</v>
      </c>
      <c r="AV804" s="26" t="s">
        <v>674</v>
      </c>
      <c r="AW804" s="28"/>
      <c r="AX804" s="28"/>
      <c r="AY804" s="28"/>
    </row>
    <row r="805" ht="15.75" customHeight="1">
      <c r="A805" s="26" t="s">
        <v>7861</v>
      </c>
      <c r="B805" s="26" t="s">
        <v>7862</v>
      </c>
      <c r="C805" s="28"/>
      <c r="D805" s="28"/>
      <c r="E805" s="28"/>
      <c r="F805" s="26" t="s">
        <v>173</v>
      </c>
      <c r="G805" s="26" t="s">
        <v>7851</v>
      </c>
      <c r="H805" s="26" t="s">
        <v>7852</v>
      </c>
      <c r="I805" s="26" t="s">
        <v>7853</v>
      </c>
      <c r="J805" s="26" t="s">
        <v>7854</v>
      </c>
      <c r="K805" s="26" t="s">
        <v>7855</v>
      </c>
      <c r="L805" s="26" t="s">
        <v>7856</v>
      </c>
      <c r="M805" s="26" t="s">
        <v>7857</v>
      </c>
      <c r="N805" s="26" t="s">
        <v>7858</v>
      </c>
      <c r="O805" s="26" t="s">
        <v>7784</v>
      </c>
      <c r="P805" s="26" t="s">
        <v>599</v>
      </c>
      <c r="Q805" s="26"/>
      <c r="R805" s="26" t="s">
        <v>7859</v>
      </c>
      <c r="S805" s="26" t="s">
        <v>137</v>
      </c>
      <c r="T805" s="29" t="s">
        <v>7860</v>
      </c>
      <c r="U805" s="29"/>
      <c r="V805" s="26" t="s">
        <v>189</v>
      </c>
      <c r="W805" s="26">
        <v>2016.0</v>
      </c>
      <c r="X805" s="33">
        <v>44652.0</v>
      </c>
      <c r="Y805" s="26">
        <v>2024.0</v>
      </c>
      <c r="Z805" s="28">
        <v>-1.0</v>
      </c>
      <c r="AA805" s="26" t="s">
        <v>127</v>
      </c>
      <c r="AB805" s="30">
        <v>5000.0</v>
      </c>
      <c r="AC805" s="31">
        <v>5000.0</v>
      </c>
      <c r="AD805" s="31" t="s">
        <v>127</v>
      </c>
      <c r="AE805" s="31" t="s">
        <v>127</v>
      </c>
      <c r="AF805" s="31">
        <v>5000.0</v>
      </c>
      <c r="AG805" s="31" t="s">
        <v>141</v>
      </c>
      <c r="AH805" s="31" t="s">
        <v>141</v>
      </c>
      <c r="AI805" s="31" t="s">
        <v>127</v>
      </c>
      <c r="AJ805" s="31" t="s">
        <v>141</v>
      </c>
      <c r="AK805" s="31" t="s">
        <v>141</v>
      </c>
      <c r="AL805" s="31" t="s">
        <v>141</v>
      </c>
      <c r="AM805" s="26" t="s">
        <v>127</v>
      </c>
      <c r="AN805" s="26" t="s">
        <v>127</v>
      </c>
      <c r="AO805" s="32" t="s">
        <v>127</v>
      </c>
      <c r="AP805" s="31" t="s">
        <v>141</v>
      </c>
      <c r="AQ805" s="26" t="s">
        <v>127</v>
      </c>
      <c r="AR805" s="26" t="s">
        <v>127</v>
      </c>
      <c r="AS805" s="26" t="s">
        <v>127</v>
      </c>
      <c r="AT805" s="26" t="s">
        <v>161</v>
      </c>
      <c r="AU805" s="26" t="s">
        <v>263</v>
      </c>
      <c r="AV805" s="26" t="s">
        <v>7863</v>
      </c>
      <c r="AW805" s="28"/>
      <c r="AX805" s="28"/>
      <c r="AY805" s="28"/>
    </row>
    <row r="806" ht="15.75" customHeight="1">
      <c r="A806" s="26" t="s">
        <v>7864</v>
      </c>
      <c r="B806" s="26" t="s">
        <v>7865</v>
      </c>
      <c r="C806" s="28"/>
      <c r="D806" s="26" t="s">
        <v>7866</v>
      </c>
      <c r="E806" s="28"/>
      <c r="F806" s="26" t="s">
        <v>127</v>
      </c>
      <c r="G806" s="28"/>
      <c r="H806" s="26" t="s">
        <v>7867</v>
      </c>
      <c r="I806" s="26" t="s">
        <v>7868</v>
      </c>
      <c r="J806" s="26" t="s">
        <v>7869</v>
      </c>
      <c r="K806" s="26">
        <v>5.000016393E9</v>
      </c>
      <c r="L806" s="26" t="s">
        <v>7870</v>
      </c>
      <c r="M806" s="26" t="s">
        <v>7871</v>
      </c>
      <c r="N806" s="26" t="s">
        <v>7872</v>
      </c>
      <c r="O806" s="28" t="s">
        <v>7784</v>
      </c>
      <c r="P806" s="26" t="s">
        <v>599</v>
      </c>
      <c r="Q806" s="26"/>
      <c r="R806" s="26" t="s">
        <v>7873</v>
      </c>
      <c r="S806" s="26" t="s">
        <v>137</v>
      </c>
      <c r="T806" s="26" t="s">
        <v>7874</v>
      </c>
      <c r="U806" s="29"/>
      <c r="V806" s="26" t="s">
        <v>158</v>
      </c>
      <c r="W806" s="26" t="s">
        <v>141</v>
      </c>
      <c r="X806" s="26" t="s">
        <v>141</v>
      </c>
      <c r="Y806" s="26">
        <v>2001.0</v>
      </c>
      <c r="Z806" s="28">
        <v>22.0</v>
      </c>
      <c r="AA806" s="26" t="s">
        <v>127</v>
      </c>
      <c r="AB806" s="30">
        <v>1250.0</v>
      </c>
      <c r="AC806" s="31" t="s">
        <v>127</v>
      </c>
      <c r="AD806" s="31">
        <v>1250.0</v>
      </c>
      <c r="AE806" s="31" t="s">
        <v>127</v>
      </c>
      <c r="AF806" s="31" t="s">
        <v>127</v>
      </c>
      <c r="AG806" s="31" t="s">
        <v>127</v>
      </c>
      <c r="AH806" s="31" t="s">
        <v>127</v>
      </c>
      <c r="AI806" s="31" t="s">
        <v>127</v>
      </c>
      <c r="AJ806" s="31" t="s">
        <v>127</v>
      </c>
      <c r="AK806" s="31" t="s">
        <v>127</v>
      </c>
      <c r="AL806" s="31" t="s">
        <v>127</v>
      </c>
      <c r="AM806" s="26" t="s">
        <v>159</v>
      </c>
      <c r="AN806" s="26" t="s">
        <v>7875</v>
      </c>
      <c r="AO806" s="26" t="s">
        <v>141</v>
      </c>
      <c r="AP806" s="31" t="s">
        <v>141</v>
      </c>
      <c r="AQ806" s="26" t="s">
        <v>327</v>
      </c>
      <c r="AR806" s="26" t="s">
        <v>127</v>
      </c>
      <c r="AS806" s="26" t="s">
        <v>127</v>
      </c>
      <c r="AT806" s="26" t="s">
        <v>142</v>
      </c>
      <c r="AU806" s="32" t="s">
        <v>31</v>
      </c>
      <c r="AV806" s="26" t="s">
        <v>7876</v>
      </c>
      <c r="AW806" s="28"/>
      <c r="AX806" s="28"/>
      <c r="AY806" s="28"/>
    </row>
    <row r="807" ht="15.75" customHeight="1">
      <c r="A807" s="26" t="s">
        <v>7877</v>
      </c>
      <c r="B807" s="26" t="s">
        <v>7878</v>
      </c>
      <c r="C807" s="28"/>
      <c r="D807" s="26" t="s">
        <v>7879</v>
      </c>
      <c r="E807" s="28"/>
      <c r="F807" s="26" t="s">
        <v>127</v>
      </c>
      <c r="G807" s="28"/>
      <c r="H807" s="26" t="s">
        <v>7867</v>
      </c>
      <c r="I807" s="26" t="s">
        <v>7868</v>
      </c>
      <c r="J807" s="26" t="s">
        <v>7880</v>
      </c>
      <c r="K807" s="26">
        <v>4.296741801E9</v>
      </c>
      <c r="L807" s="26" t="s">
        <v>7881</v>
      </c>
      <c r="M807" s="26" t="s">
        <v>7871</v>
      </c>
      <c r="N807" s="26" t="s">
        <v>7872</v>
      </c>
      <c r="O807" s="28" t="s">
        <v>7784</v>
      </c>
      <c r="P807" s="26" t="s">
        <v>599</v>
      </c>
      <c r="Q807" s="26"/>
      <c r="R807" s="26" t="s">
        <v>7882</v>
      </c>
      <c r="S807" s="26" t="s">
        <v>156</v>
      </c>
      <c r="T807" s="29" t="s">
        <v>7883</v>
      </c>
      <c r="U807" s="29"/>
      <c r="V807" s="26" t="s">
        <v>158</v>
      </c>
      <c r="W807" s="26" t="s">
        <v>141</v>
      </c>
      <c r="X807" s="26" t="s">
        <v>141</v>
      </c>
      <c r="Y807" s="26">
        <v>1930.0</v>
      </c>
      <c r="Z807" s="28">
        <v>93.0</v>
      </c>
      <c r="AA807" s="26" t="s">
        <v>127</v>
      </c>
      <c r="AB807" s="30">
        <v>3200.0</v>
      </c>
      <c r="AC807" s="31" t="s">
        <v>127</v>
      </c>
      <c r="AD807" s="31">
        <v>3200.0</v>
      </c>
      <c r="AE807" s="31" t="s">
        <v>127</v>
      </c>
      <c r="AF807" s="31">
        <v>1540.0</v>
      </c>
      <c r="AG807" s="31" t="s">
        <v>127</v>
      </c>
      <c r="AH807" s="31">
        <v>1540.0</v>
      </c>
      <c r="AI807" s="31" t="s">
        <v>468</v>
      </c>
      <c r="AJ807" s="31" t="s">
        <v>127</v>
      </c>
      <c r="AK807" s="31" t="s">
        <v>127</v>
      </c>
      <c r="AL807" s="31" t="s">
        <v>127</v>
      </c>
      <c r="AM807" s="26" t="s">
        <v>278</v>
      </c>
      <c r="AN807" s="26" t="s">
        <v>7884</v>
      </c>
      <c r="AO807" s="26" t="s">
        <v>416</v>
      </c>
      <c r="AP807" s="31" t="s">
        <v>141</v>
      </c>
      <c r="AQ807" s="26" t="s">
        <v>327</v>
      </c>
      <c r="AR807" s="26" t="s">
        <v>127</v>
      </c>
      <c r="AS807" s="26" t="s">
        <v>127</v>
      </c>
      <c r="AT807" s="26" t="s">
        <v>184</v>
      </c>
      <c r="AU807" s="32" t="s">
        <v>185</v>
      </c>
      <c r="AV807" s="26" t="s">
        <v>7885</v>
      </c>
      <c r="AW807" s="28"/>
      <c r="AX807" s="28"/>
      <c r="AY807" s="28"/>
    </row>
    <row r="808" ht="15.75" customHeight="1">
      <c r="A808" s="26" t="s">
        <v>7886</v>
      </c>
      <c r="B808" s="26" t="s">
        <v>7887</v>
      </c>
      <c r="C808" s="28"/>
      <c r="D808" s="26" t="s">
        <v>7888</v>
      </c>
      <c r="E808" s="28"/>
      <c r="F808" s="26" t="s">
        <v>127</v>
      </c>
      <c r="G808" s="28"/>
      <c r="H808" s="26" t="s">
        <v>7867</v>
      </c>
      <c r="I808" s="26" t="s">
        <v>7868</v>
      </c>
      <c r="J808" s="26" t="s">
        <v>7869</v>
      </c>
      <c r="K808" s="26">
        <v>5.000016393E9</v>
      </c>
      <c r="L808" s="26" t="s">
        <v>7889</v>
      </c>
      <c r="M808" s="26" t="s">
        <v>7890</v>
      </c>
      <c r="N808" s="26" t="s">
        <v>7872</v>
      </c>
      <c r="O808" s="28" t="s">
        <v>7784</v>
      </c>
      <c r="P808" s="26" t="s">
        <v>599</v>
      </c>
      <c r="Q808" s="26"/>
      <c r="R808" s="26" t="s">
        <v>7891</v>
      </c>
      <c r="S808" s="26" t="s">
        <v>156</v>
      </c>
      <c r="T808" s="29" t="s">
        <v>7892</v>
      </c>
      <c r="U808" s="26"/>
      <c r="V808" s="26" t="s">
        <v>158</v>
      </c>
      <c r="W808" s="26" t="s">
        <v>141</v>
      </c>
      <c r="X808" s="26" t="s">
        <v>141</v>
      </c>
      <c r="Y808" s="26">
        <v>1982.0</v>
      </c>
      <c r="Z808" s="28">
        <v>41.0</v>
      </c>
      <c r="AA808" s="26" t="s">
        <v>127</v>
      </c>
      <c r="AB808" s="30">
        <v>750.0</v>
      </c>
      <c r="AC808" s="31" t="s">
        <v>127</v>
      </c>
      <c r="AD808" s="31">
        <v>750.0</v>
      </c>
      <c r="AE808" s="31" t="s">
        <v>127</v>
      </c>
      <c r="AF808" s="31" t="s">
        <v>127</v>
      </c>
      <c r="AG808" s="31" t="s">
        <v>127</v>
      </c>
      <c r="AH808" s="31" t="s">
        <v>127</v>
      </c>
      <c r="AI808" s="31" t="s">
        <v>127</v>
      </c>
      <c r="AJ808" s="31" t="s">
        <v>127</v>
      </c>
      <c r="AK808" s="31" t="s">
        <v>127</v>
      </c>
      <c r="AL808" s="31" t="s">
        <v>127</v>
      </c>
      <c r="AM808" s="26" t="s">
        <v>159</v>
      </c>
      <c r="AN808" s="26" t="s">
        <v>7875</v>
      </c>
      <c r="AO808" s="26" t="s">
        <v>141</v>
      </c>
      <c r="AP808" s="31" t="s">
        <v>141</v>
      </c>
      <c r="AQ808" s="26" t="s">
        <v>327</v>
      </c>
      <c r="AR808" s="26" t="s">
        <v>127</v>
      </c>
      <c r="AS808" s="26" t="s">
        <v>127</v>
      </c>
      <c r="AT808" s="26" t="s">
        <v>142</v>
      </c>
      <c r="AU808" s="32" t="s">
        <v>31</v>
      </c>
      <c r="AV808" s="26" t="s">
        <v>7893</v>
      </c>
      <c r="AW808" s="28"/>
      <c r="AX808" s="28"/>
      <c r="AY808" s="28"/>
    </row>
    <row r="809" ht="15.75" customHeight="1">
      <c r="A809" s="26" t="s">
        <v>7894</v>
      </c>
      <c r="B809" s="26" t="s">
        <v>7895</v>
      </c>
      <c r="C809" s="28"/>
      <c r="D809" s="26" t="s">
        <v>7888</v>
      </c>
      <c r="E809" s="28"/>
      <c r="F809" s="26" t="s">
        <v>127</v>
      </c>
      <c r="G809" s="28"/>
      <c r="H809" s="26" t="s">
        <v>7867</v>
      </c>
      <c r="I809" s="26" t="s">
        <v>7868</v>
      </c>
      <c r="J809" s="26" t="s">
        <v>7869</v>
      </c>
      <c r="K809" s="26">
        <v>5.000016393E9</v>
      </c>
      <c r="L809" s="26" t="s">
        <v>7889</v>
      </c>
      <c r="M809" s="26" t="s">
        <v>7890</v>
      </c>
      <c r="N809" s="26" t="s">
        <v>7872</v>
      </c>
      <c r="O809" s="28" t="s">
        <v>7784</v>
      </c>
      <c r="P809" s="26" t="s">
        <v>599</v>
      </c>
      <c r="Q809" s="28"/>
      <c r="R809" s="26" t="s">
        <v>7891</v>
      </c>
      <c r="S809" s="26" t="s">
        <v>156</v>
      </c>
      <c r="T809" s="29" t="s">
        <v>7892</v>
      </c>
      <c r="U809" s="28"/>
      <c r="V809" s="26" t="s">
        <v>189</v>
      </c>
      <c r="W809" s="26">
        <v>2020.0</v>
      </c>
      <c r="X809" s="26" t="s">
        <v>141</v>
      </c>
      <c r="Y809" s="26" t="s">
        <v>141</v>
      </c>
      <c r="Z809" s="28" t="s">
        <v>141</v>
      </c>
      <c r="AA809" s="26" t="s">
        <v>127</v>
      </c>
      <c r="AB809" s="30">
        <v>1600.0</v>
      </c>
      <c r="AC809" s="31">
        <v>1600.0</v>
      </c>
      <c r="AD809" s="31" t="s">
        <v>127</v>
      </c>
      <c r="AE809" s="31" t="s">
        <v>127</v>
      </c>
      <c r="AF809" s="31">
        <v>1600.0</v>
      </c>
      <c r="AG809" s="31">
        <v>1600.0</v>
      </c>
      <c r="AH809" s="31" t="s">
        <v>127</v>
      </c>
      <c r="AI809" s="31" t="s">
        <v>127</v>
      </c>
      <c r="AJ809" s="31" t="s">
        <v>468</v>
      </c>
      <c r="AK809" s="31" t="s">
        <v>468</v>
      </c>
      <c r="AL809" s="31" t="s">
        <v>141</v>
      </c>
      <c r="AM809" s="26" t="s">
        <v>127</v>
      </c>
      <c r="AN809" s="26" t="s">
        <v>127</v>
      </c>
      <c r="AO809" s="32" t="s">
        <v>127</v>
      </c>
      <c r="AP809" s="31" t="s">
        <v>141</v>
      </c>
      <c r="AQ809" s="26" t="s">
        <v>127</v>
      </c>
      <c r="AR809" s="26" t="s">
        <v>127</v>
      </c>
      <c r="AS809" s="26" t="s">
        <v>127</v>
      </c>
      <c r="AT809" s="26" t="s">
        <v>161</v>
      </c>
      <c r="AU809" s="26" t="s">
        <v>263</v>
      </c>
      <c r="AV809" s="26" t="s">
        <v>7896</v>
      </c>
      <c r="AW809" s="28"/>
      <c r="AX809" s="28"/>
      <c r="AY809" s="28"/>
    </row>
    <row r="810" ht="15.75" customHeight="1">
      <c r="A810" s="26" t="s">
        <v>7897</v>
      </c>
      <c r="B810" s="26" t="s">
        <v>7898</v>
      </c>
      <c r="C810" s="28"/>
      <c r="D810" s="26" t="s">
        <v>7899</v>
      </c>
      <c r="E810" s="47"/>
      <c r="F810" s="26" t="s">
        <v>127</v>
      </c>
      <c r="G810" s="28"/>
      <c r="H810" s="26" t="s">
        <v>7900</v>
      </c>
      <c r="I810" s="26" t="s">
        <v>7901</v>
      </c>
      <c r="J810" s="26" t="s">
        <v>7902</v>
      </c>
      <c r="K810" s="26">
        <v>4.295884031E9</v>
      </c>
      <c r="L810" s="26" t="s">
        <v>7903</v>
      </c>
      <c r="M810" s="26" t="s">
        <v>7890</v>
      </c>
      <c r="N810" s="26" t="s">
        <v>7872</v>
      </c>
      <c r="O810" s="26" t="s">
        <v>7784</v>
      </c>
      <c r="P810" s="26" t="s">
        <v>599</v>
      </c>
      <c r="Q810" s="28"/>
      <c r="R810" s="26" t="s">
        <v>7904</v>
      </c>
      <c r="S810" s="26" t="s">
        <v>156</v>
      </c>
      <c r="T810" s="26" t="s">
        <v>7905</v>
      </c>
      <c r="U810" s="28"/>
      <c r="V810" s="26" t="s">
        <v>158</v>
      </c>
      <c r="W810" s="26" t="s">
        <v>141</v>
      </c>
      <c r="X810" s="26" t="s">
        <v>141</v>
      </c>
      <c r="Y810" s="26">
        <v>1998.0</v>
      </c>
      <c r="Z810" s="28">
        <v>25.0</v>
      </c>
      <c r="AA810" s="26" t="s">
        <v>127</v>
      </c>
      <c r="AB810" s="30">
        <v>800.0</v>
      </c>
      <c r="AC810" s="31" t="s">
        <v>127</v>
      </c>
      <c r="AD810" s="31">
        <v>800.0</v>
      </c>
      <c r="AE810" s="31" t="s">
        <v>127</v>
      </c>
      <c r="AF810" s="31" t="s">
        <v>127</v>
      </c>
      <c r="AG810" s="31" t="s">
        <v>127</v>
      </c>
      <c r="AH810" s="31" t="s">
        <v>127</v>
      </c>
      <c r="AI810" s="31" t="s">
        <v>468</v>
      </c>
      <c r="AJ810" s="31" t="s">
        <v>141</v>
      </c>
      <c r="AK810" s="31" t="s">
        <v>127</v>
      </c>
      <c r="AL810" s="31" t="s">
        <v>141</v>
      </c>
      <c r="AM810" s="26" t="s">
        <v>2284</v>
      </c>
      <c r="AN810" s="26" t="s">
        <v>7906</v>
      </c>
      <c r="AO810" s="26" t="s">
        <v>845</v>
      </c>
      <c r="AP810" s="31">
        <v>367.0</v>
      </c>
      <c r="AQ810" s="26">
        <v>2020.0</v>
      </c>
      <c r="AR810" s="26" t="s">
        <v>127</v>
      </c>
      <c r="AS810" s="26" t="s">
        <v>127</v>
      </c>
      <c r="AT810" s="26" t="s">
        <v>142</v>
      </c>
      <c r="AU810" s="26" t="s">
        <v>31</v>
      </c>
      <c r="AV810" s="26" t="s">
        <v>7907</v>
      </c>
      <c r="AW810" s="28"/>
      <c r="AX810" s="28"/>
      <c r="AY810" s="28"/>
    </row>
    <row r="811" ht="15.75" customHeight="1">
      <c r="A811" s="26" t="s">
        <v>7908</v>
      </c>
      <c r="B811" s="26" t="s">
        <v>7909</v>
      </c>
      <c r="C811" s="28"/>
      <c r="D811" s="26" t="s">
        <v>7910</v>
      </c>
      <c r="E811" s="47"/>
      <c r="F811" s="26" t="s">
        <v>127</v>
      </c>
      <c r="G811" s="28"/>
      <c r="H811" s="26" t="s">
        <v>7900</v>
      </c>
      <c r="I811" s="26" t="s">
        <v>7901</v>
      </c>
      <c r="J811" s="26" t="s">
        <v>7902</v>
      </c>
      <c r="K811" s="26">
        <v>4.295884031E9</v>
      </c>
      <c r="L811" s="26" t="s">
        <v>7911</v>
      </c>
      <c r="M811" s="26" t="s">
        <v>7912</v>
      </c>
      <c r="N811" s="26" t="s">
        <v>7872</v>
      </c>
      <c r="O811" s="26" t="s">
        <v>7784</v>
      </c>
      <c r="P811" s="26" t="s">
        <v>599</v>
      </c>
      <c r="Q811" s="28"/>
      <c r="R811" s="26" t="s">
        <v>7913</v>
      </c>
      <c r="S811" s="26" t="s">
        <v>156</v>
      </c>
      <c r="T811" s="26"/>
      <c r="U811" s="28"/>
      <c r="V811" s="26" t="s">
        <v>158</v>
      </c>
      <c r="W811" s="26" t="s">
        <v>141</v>
      </c>
      <c r="X811" s="26" t="s">
        <v>141</v>
      </c>
      <c r="Y811" s="26" t="s">
        <v>141</v>
      </c>
      <c r="Z811" s="28" t="s">
        <v>141</v>
      </c>
      <c r="AA811" s="26" t="s">
        <v>127</v>
      </c>
      <c r="AB811" s="30">
        <v>680.0</v>
      </c>
      <c r="AC811" s="31" t="s">
        <v>127</v>
      </c>
      <c r="AD811" s="31">
        <f>780+700-800</f>
        <v>680</v>
      </c>
      <c r="AE811" s="31" t="s">
        <v>127</v>
      </c>
      <c r="AF811" s="31" t="s">
        <v>127</v>
      </c>
      <c r="AG811" s="31" t="s">
        <v>127</v>
      </c>
      <c r="AH811" s="31" t="s">
        <v>127</v>
      </c>
      <c r="AI811" s="31" t="s">
        <v>468</v>
      </c>
      <c r="AJ811" s="31" t="s">
        <v>141</v>
      </c>
      <c r="AK811" s="31" t="s">
        <v>127</v>
      </c>
      <c r="AL811" s="31" t="s">
        <v>141</v>
      </c>
      <c r="AM811" s="26" t="s">
        <v>2284</v>
      </c>
      <c r="AN811" s="26" t="s">
        <v>7906</v>
      </c>
      <c r="AO811" s="26" t="s">
        <v>845</v>
      </c>
      <c r="AP811" s="31" t="s">
        <v>141</v>
      </c>
      <c r="AQ811" s="26">
        <v>2020.0</v>
      </c>
      <c r="AR811" s="26" t="s">
        <v>127</v>
      </c>
      <c r="AS811" s="26" t="s">
        <v>127</v>
      </c>
      <c r="AT811" s="26" t="s">
        <v>142</v>
      </c>
      <c r="AU811" s="26" t="s">
        <v>31</v>
      </c>
      <c r="AV811" s="26" t="s">
        <v>7907</v>
      </c>
      <c r="AW811" s="28"/>
      <c r="AX811" s="28"/>
      <c r="AY811" s="28"/>
    </row>
    <row r="812" ht="15.75" customHeight="1">
      <c r="A812" s="26" t="s">
        <v>7914</v>
      </c>
      <c r="B812" s="26" t="s">
        <v>7915</v>
      </c>
      <c r="C812" s="28"/>
      <c r="D812" s="26" t="s">
        <v>7916</v>
      </c>
      <c r="E812" s="47"/>
      <c r="F812" s="26" t="s">
        <v>127</v>
      </c>
      <c r="G812" s="28"/>
      <c r="H812" s="26" t="s">
        <v>7829</v>
      </c>
      <c r="I812" s="26" t="s">
        <v>7830</v>
      </c>
      <c r="J812" s="26" t="s">
        <v>7917</v>
      </c>
      <c r="K812" s="26">
        <v>4.295883033E9</v>
      </c>
      <c r="L812" s="26" t="s">
        <v>7918</v>
      </c>
      <c r="M812" s="26" t="s">
        <v>7919</v>
      </c>
      <c r="N812" s="26" t="s">
        <v>7872</v>
      </c>
      <c r="O812" s="26" t="s">
        <v>7784</v>
      </c>
      <c r="P812" s="26" t="s">
        <v>599</v>
      </c>
      <c r="Q812" s="28"/>
      <c r="R812" s="26" t="s">
        <v>7920</v>
      </c>
      <c r="S812" s="26" t="s">
        <v>156</v>
      </c>
      <c r="T812" s="26" t="s">
        <v>7921</v>
      </c>
      <c r="U812" s="28"/>
      <c r="V812" s="26" t="s">
        <v>158</v>
      </c>
      <c r="W812" s="26" t="s">
        <v>141</v>
      </c>
      <c r="X812" s="26" t="s">
        <v>141</v>
      </c>
      <c r="Y812" s="26">
        <v>1961.0</v>
      </c>
      <c r="Z812" s="28">
        <v>62.0</v>
      </c>
      <c r="AA812" s="26" t="s">
        <v>127</v>
      </c>
      <c r="AB812" s="30">
        <v>820.0</v>
      </c>
      <c r="AC812" s="31" t="s">
        <v>127</v>
      </c>
      <c r="AD812" s="31">
        <v>820.0</v>
      </c>
      <c r="AE812" s="31" t="s">
        <v>127</v>
      </c>
      <c r="AF812" s="31" t="s">
        <v>127</v>
      </c>
      <c r="AG812" s="31" t="s">
        <v>127</v>
      </c>
      <c r="AH812" s="31" t="s">
        <v>127</v>
      </c>
      <c r="AI812" s="31" t="s">
        <v>127</v>
      </c>
      <c r="AJ812" s="31" t="s">
        <v>127</v>
      </c>
      <c r="AK812" s="31" t="s">
        <v>127</v>
      </c>
      <c r="AL812" s="31" t="s">
        <v>127</v>
      </c>
      <c r="AM812" s="26" t="s">
        <v>159</v>
      </c>
      <c r="AN812" s="26" t="s">
        <v>7922</v>
      </c>
      <c r="AO812" s="26" t="s">
        <v>246</v>
      </c>
      <c r="AP812" s="31">
        <f>1988/3</f>
        <v>662.6666667</v>
      </c>
      <c r="AQ812" s="26" t="s">
        <v>327</v>
      </c>
      <c r="AR812" s="26" t="s">
        <v>127</v>
      </c>
      <c r="AS812" s="26" t="s">
        <v>127</v>
      </c>
      <c r="AT812" s="26" t="s">
        <v>142</v>
      </c>
      <c r="AU812" s="26" t="s">
        <v>31</v>
      </c>
      <c r="AV812" s="26" t="s">
        <v>4184</v>
      </c>
      <c r="AW812" s="28"/>
      <c r="AX812" s="28"/>
      <c r="AY812" s="28"/>
    </row>
    <row r="813" ht="15.75" customHeight="1">
      <c r="A813" s="26" t="s">
        <v>7923</v>
      </c>
      <c r="B813" s="26" t="s">
        <v>7924</v>
      </c>
      <c r="C813" s="28"/>
      <c r="D813" s="26" t="s">
        <v>7925</v>
      </c>
      <c r="E813" s="47"/>
      <c r="F813" s="26" t="s">
        <v>127</v>
      </c>
      <c r="G813" s="28"/>
      <c r="H813" s="26" t="s">
        <v>7926</v>
      </c>
      <c r="I813" s="26" t="s">
        <v>7927</v>
      </c>
      <c r="J813" s="26" t="s">
        <v>7928</v>
      </c>
      <c r="K813" s="26">
        <v>5.000744992E9</v>
      </c>
      <c r="L813" s="26" t="s">
        <v>7929</v>
      </c>
      <c r="M813" s="26" t="s">
        <v>7930</v>
      </c>
      <c r="N813" s="26" t="s">
        <v>7931</v>
      </c>
      <c r="O813" s="26" t="s">
        <v>7784</v>
      </c>
      <c r="P813" s="26" t="s">
        <v>599</v>
      </c>
      <c r="Q813" s="28"/>
      <c r="R813" s="26" t="s">
        <v>7932</v>
      </c>
      <c r="S813" s="26" t="s">
        <v>156</v>
      </c>
      <c r="T813" s="26" t="s">
        <v>7933</v>
      </c>
      <c r="U813" s="28"/>
      <c r="V813" s="26" t="s">
        <v>158</v>
      </c>
      <c r="W813" s="26" t="s">
        <v>141</v>
      </c>
      <c r="X813" s="26" t="s">
        <v>141</v>
      </c>
      <c r="Y813" s="26">
        <v>2015.0</v>
      </c>
      <c r="Z813" s="28">
        <v>8.0</v>
      </c>
      <c r="AA813" s="26" t="s">
        <v>127</v>
      </c>
      <c r="AB813" s="31">
        <v>700.0</v>
      </c>
      <c r="AC813" s="31" t="s">
        <v>468</v>
      </c>
      <c r="AD813" s="31" t="s">
        <v>468</v>
      </c>
      <c r="AE813" s="31" t="s">
        <v>127</v>
      </c>
      <c r="AF813" s="31">
        <v>700.0</v>
      </c>
      <c r="AG813" s="31">
        <v>700.0</v>
      </c>
      <c r="AH813" s="31" t="s">
        <v>127</v>
      </c>
      <c r="AI813" s="31" t="s">
        <v>127</v>
      </c>
      <c r="AJ813" s="31" t="s">
        <v>468</v>
      </c>
      <c r="AK813" s="31" t="s">
        <v>141</v>
      </c>
      <c r="AL813" s="31" t="s">
        <v>141</v>
      </c>
      <c r="AM813" s="26" t="s">
        <v>2284</v>
      </c>
      <c r="AN813" s="26" t="s">
        <v>7906</v>
      </c>
      <c r="AO813" s="26" t="s">
        <v>416</v>
      </c>
      <c r="AP813" s="31" t="s">
        <v>141</v>
      </c>
      <c r="AQ813" s="26" t="s">
        <v>141</v>
      </c>
      <c r="AR813" s="26" t="s">
        <v>141</v>
      </c>
      <c r="AS813" s="26" t="s">
        <v>127</v>
      </c>
      <c r="AT813" s="26" t="s">
        <v>161</v>
      </c>
      <c r="AU813" s="26" t="s">
        <v>817</v>
      </c>
      <c r="AV813" s="26" t="s">
        <v>7934</v>
      </c>
      <c r="AW813" s="26" t="s">
        <v>7839</v>
      </c>
      <c r="AX813" s="28"/>
      <c r="AY813" s="28"/>
    </row>
    <row r="814" ht="15.75" customHeight="1">
      <c r="A814" s="26" t="s">
        <v>7935</v>
      </c>
      <c r="B814" s="26" t="s">
        <v>7936</v>
      </c>
      <c r="C814" s="28"/>
      <c r="D814" s="26" t="s">
        <v>7925</v>
      </c>
      <c r="E814" s="47"/>
      <c r="F814" s="26" t="s">
        <v>127</v>
      </c>
      <c r="G814" s="28"/>
      <c r="H814" s="26" t="s">
        <v>7926</v>
      </c>
      <c r="I814" s="26" t="s">
        <v>7927</v>
      </c>
      <c r="J814" s="26" t="s">
        <v>7928</v>
      </c>
      <c r="K814" s="26">
        <v>5.000744992E9</v>
      </c>
      <c r="L814" s="26" t="s">
        <v>7929</v>
      </c>
      <c r="M814" s="26" t="s">
        <v>7930</v>
      </c>
      <c r="N814" s="26" t="s">
        <v>7931</v>
      </c>
      <c r="O814" s="26" t="s">
        <v>7784</v>
      </c>
      <c r="P814" s="26" t="s">
        <v>599</v>
      </c>
      <c r="Q814" s="28"/>
      <c r="R814" s="26" t="s">
        <v>7932</v>
      </c>
      <c r="S814" s="26" t="s">
        <v>156</v>
      </c>
      <c r="T814" s="26" t="s">
        <v>7933</v>
      </c>
      <c r="U814" s="28"/>
      <c r="V814" s="26" t="s">
        <v>139</v>
      </c>
      <c r="W814" s="26" t="s">
        <v>141</v>
      </c>
      <c r="X814" s="34">
        <v>44621.0</v>
      </c>
      <c r="Y814" s="26">
        <v>2023.0</v>
      </c>
      <c r="Z814" s="28">
        <v>0.0</v>
      </c>
      <c r="AA814" s="26" t="s">
        <v>127</v>
      </c>
      <c r="AB814" s="31">
        <v>2300.0</v>
      </c>
      <c r="AC814" s="31" t="s">
        <v>141</v>
      </c>
      <c r="AD814" s="31" t="s">
        <v>141</v>
      </c>
      <c r="AE814" s="31" t="s">
        <v>127</v>
      </c>
      <c r="AF814" s="31">
        <v>1300.0</v>
      </c>
      <c r="AG814" s="31">
        <v>1300.0</v>
      </c>
      <c r="AH814" s="31" t="s">
        <v>127</v>
      </c>
      <c r="AI814" s="31" t="s">
        <v>127</v>
      </c>
      <c r="AJ814" s="31" t="s">
        <v>141</v>
      </c>
      <c r="AK814" s="31" t="s">
        <v>141</v>
      </c>
      <c r="AL814" s="31" t="s">
        <v>141</v>
      </c>
      <c r="AM814" s="26" t="s">
        <v>127</v>
      </c>
      <c r="AN814" s="26" t="s">
        <v>127</v>
      </c>
      <c r="AO814" s="32" t="s">
        <v>127</v>
      </c>
      <c r="AP814" s="31" t="s">
        <v>141</v>
      </c>
      <c r="AQ814" s="26" t="s">
        <v>127</v>
      </c>
      <c r="AR814" s="26" t="s">
        <v>127</v>
      </c>
      <c r="AS814" s="26" t="s">
        <v>127</v>
      </c>
      <c r="AT814" s="26" t="s">
        <v>161</v>
      </c>
      <c r="AU814" s="26" t="s">
        <v>25</v>
      </c>
      <c r="AV814" s="26" t="s">
        <v>2965</v>
      </c>
      <c r="AW814" s="26" t="s">
        <v>7839</v>
      </c>
      <c r="AX814" s="28"/>
      <c r="AY814" s="28"/>
    </row>
    <row r="815" ht="15.75" customHeight="1">
      <c r="A815" s="26" t="s">
        <v>7937</v>
      </c>
      <c r="B815" s="26" t="s">
        <v>7938</v>
      </c>
      <c r="C815" s="28"/>
      <c r="D815" s="26" t="s">
        <v>7925</v>
      </c>
      <c r="E815" s="47"/>
      <c r="F815" s="26" t="s">
        <v>127</v>
      </c>
      <c r="G815" s="28"/>
      <c r="H815" s="26" t="s">
        <v>7926</v>
      </c>
      <c r="I815" s="26" t="s">
        <v>7927</v>
      </c>
      <c r="J815" s="26" t="s">
        <v>7928</v>
      </c>
      <c r="K815" s="26">
        <v>5.000744992E9</v>
      </c>
      <c r="L815" s="26" t="s">
        <v>7929</v>
      </c>
      <c r="M815" s="26" t="s">
        <v>7930</v>
      </c>
      <c r="N815" s="26" t="s">
        <v>7931</v>
      </c>
      <c r="O815" s="26" t="s">
        <v>7784</v>
      </c>
      <c r="P815" s="26" t="s">
        <v>599</v>
      </c>
      <c r="Q815" s="28"/>
      <c r="R815" s="26" t="s">
        <v>7932</v>
      </c>
      <c r="S815" s="26" t="s">
        <v>156</v>
      </c>
      <c r="T815" s="26" t="s">
        <v>7933</v>
      </c>
      <c r="U815" s="28"/>
      <c r="V815" s="26" t="s">
        <v>139</v>
      </c>
      <c r="W815" s="26" t="s">
        <v>141</v>
      </c>
      <c r="X815" s="33">
        <v>44986.0</v>
      </c>
      <c r="Y815" s="26">
        <v>2023.0</v>
      </c>
      <c r="Z815" s="28">
        <v>0.0</v>
      </c>
      <c r="AA815" s="26" t="s">
        <v>127</v>
      </c>
      <c r="AB815" s="31">
        <v>2000.0</v>
      </c>
      <c r="AC815" s="31" t="s">
        <v>141</v>
      </c>
      <c r="AD815" s="31" t="s">
        <v>141</v>
      </c>
      <c r="AE815" s="31" t="s">
        <v>127</v>
      </c>
      <c r="AF815" s="31" t="s">
        <v>468</v>
      </c>
      <c r="AG815" s="31" t="s">
        <v>468</v>
      </c>
      <c r="AH815" s="31" t="s">
        <v>127</v>
      </c>
      <c r="AI815" s="31" t="s">
        <v>127</v>
      </c>
      <c r="AJ815" s="31" t="s">
        <v>141</v>
      </c>
      <c r="AK815" s="31" t="s">
        <v>141</v>
      </c>
      <c r="AL815" s="31" t="s">
        <v>141</v>
      </c>
      <c r="AM815" s="26" t="s">
        <v>127</v>
      </c>
      <c r="AN815" s="26" t="s">
        <v>127</v>
      </c>
      <c r="AO815" s="32" t="s">
        <v>127</v>
      </c>
      <c r="AP815" s="31" t="s">
        <v>141</v>
      </c>
      <c r="AQ815" s="26" t="s">
        <v>127</v>
      </c>
      <c r="AR815" s="26" t="s">
        <v>127</v>
      </c>
      <c r="AS815" s="26" t="s">
        <v>127</v>
      </c>
      <c r="AT815" s="26" t="s">
        <v>161</v>
      </c>
      <c r="AU815" s="26" t="s">
        <v>25</v>
      </c>
      <c r="AV815" s="26" t="s">
        <v>2965</v>
      </c>
      <c r="AW815" s="26" t="s">
        <v>7839</v>
      </c>
      <c r="AX815" s="28"/>
      <c r="AY815" s="28"/>
    </row>
    <row r="816" ht="15.75" customHeight="1">
      <c r="A816" s="26" t="s">
        <v>7939</v>
      </c>
      <c r="B816" s="26" t="s">
        <v>7940</v>
      </c>
      <c r="C816" s="28"/>
      <c r="D816" s="28"/>
      <c r="E816" s="28"/>
      <c r="F816" s="26" t="s">
        <v>127</v>
      </c>
      <c r="G816" s="26"/>
      <c r="H816" s="26" t="s">
        <v>7941</v>
      </c>
      <c r="I816" s="26" t="s">
        <v>7942</v>
      </c>
      <c r="J816" s="26" t="s">
        <v>7943</v>
      </c>
      <c r="K816" s="26">
        <v>5.000062481E9</v>
      </c>
      <c r="L816" s="26" t="s">
        <v>7944</v>
      </c>
      <c r="M816" s="26" t="s">
        <v>7930</v>
      </c>
      <c r="N816" s="26" t="s">
        <v>7931</v>
      </c>
      <c r="O816" s="28" t="s">
        <v>7784</v>
      </c>
      <c r="P816" s="26" t="s">
        <v>599</v>
      </c>
      <c r="Q816" s="26"/>
      <c r="R816" s="26" t="s">
        <v>7945</v>
      </c>
      <c r="S816" s="26" t="s">
        <v>156</v>
      </c>
      <c r="T816" s="26" t="s">
        <v>7946</v>
      </c>
      <c r="U816" s="29"/>
      <c r="V816" s="26" t="s">
        <v>158</v>
      </c>
      <c r="W816" s="26" t="s">
        <v>141</v>
      </c>
      <c r="X816" s="26" t="s">
        <v>141</v>
      </c>
      <c r="Y816" s="26">
        <v>1982.0</v>
      </c>
      <c r="Z816" s="28">
        <v>41.0</v>
      </c>
      <c r="AA816" s="26" t="s">
        <v>127</v>
      </c>
      <c r="AB816" s="30">
        <v>1500.0</v>
      </c>
      <c r="AC816" s="31" t="s">
        <v>127</v>
      </c>
      <c r="AD816" s="31">
        <v>1500.0</v>
      </c>
      <c r="AE816" s="31" t="s">
        <v>127</v>
      </c>
      <c r="AF816" s="31">
        <v>1200.0</v>
      </c>
      <c r="AG816" s="31" t="s">
        <v>127</v>
      </c>
      <c r="AH816" s="31">
        <v>1200.0</v>
      </c>
      <c r="AI816" s="31" t="s">
        <v>127</v>
      </c>
      <c r="AJ816" s="31" t="s">
        <v>141</v>
      </c>
      <c r="AK816" s="31" t="s">
        <v>127</v>
      </c>
      <c r="AL816" s="31" t="s">
        <v>141</v>
      </c>
      <c r="AM816" s="26" t="s">
        <v>278</v>
      </c>
      <c r="AN816" s="26" t="s">
        <v>7947</v>
      </c>
      <c r="AO816" s="26" t="s">
        <v>141</v>
      </c>
      <c r="AP816" s="31">
        <v>1500.0</v>
      </c>
      <c r="AQ816" s="26" t="s">
        <v>141</v>
      </c>
      <c r="AR816" s="26" t="s">
        <v>141</v>
      </c>
      <c r="AS816" s="26" t="s">
        <v>127</v>
      </c>
      <c r="AT816" s="26" t="s">
        <v>184</v>
      </c>
      <c r="AU816" s="32" t="s">
        <v>185</v>
      </c>
      <c r="AV816" s="26" t="s">
        <v>7948</v>
      </c>
      <c r="AW816" s="28"/>
      <c r="AX816" s="28"/>
      <c r="AY816" s="28"/>
    </row>
    <row r="817" ht="15.75" customHeight="1">
      <c r="A817" s="26" t="s">
        <v>7949</v>
      </c>
      <c r="B817" s="26" t="s">
        <v>7950</v>
      </c>
      <c r="C817" s="28"/>
      <c r="D817" s="26" t="s">
        <v>7951</v>
      </c>
      <c r="E817" s="28"/>
      <c r="F817" s="26" t="s">
        <v>173</v>
      </c>
      <c r="G817" s="26" t="s">
        <v>718</v>
      </c>
      <c r="H817" s="26" t="s">
        <v>7952</v>
      </c>
      <c r="I817" s="26" t="s">
        <v>7953</v>
      </c>
      <c r="J817" s="50" t="s">
        <v>7954</v>
      </c>
      <c r="K817" s="26">
        <v>4.298154973E9</v>
      </c>
      <c r="L817" s="26" t="s">
        <v>141</v>
      </c>
      <c r="M817" s="26" t="s">
        <v>141</v>
      </c>
      <c r="N817" s="26" t="s">
        <v>141</v>
      </c>
      <c r="O817" s="26" t="s">
        <v>7955</v>
      </c>
      <c r="P817" s="26" t="s">
        <v>599</v>
      </c>
      <c r="Q817" s="26"/>
      <c r="R817" s="26" t="s">
        <v>7956</v>
      </c>
      <c r="S817" s="26" t="s">
        <v>137</v>
      </c>
      <c r="T817" s="29" t="s">
        <v>7957</v>
      </c>
      <c r="U817" s="29"/>
      <c r="V817" s="26" t="s">
        <v>189</v>
      </c>
      <c r="W817" s="26">
        <v>2019.0</v>
      </c>
      <c r="X817" s="26" t="s">
        <v>141</v>
      </c>
      <c r="Y817" s="26" t="s">
        <v>141</v>
      </c>
      <c r="Z817" s="28" t="s">
        <v>141</v>
      </c>
      <c r="AA817" s="26" t="s">
        <v>127</v>
      </c>
      <c r="AB817" s="30">
        <v>4000.0</v>
      </c>
      <c r="AC817" s="31">
        <v>4000.0</v>
      </c>
      <c r="AD817" s="31" t="s">
        <v>127</v>
      </c>
      <c r="AE817" s="31" t="s">
        <v>127</v>
      </c>
      <c r="AF817" s="31">
        <v>4000.0</v>
      </c>
      <c r="AG817" s="31">
        <v>4000.0</v>
      </c>
      <c r="AH817" s="31" t="s">
        <v>127</v>
      </c>
      <c r="AI817" s="31" t="s">
        <v>127</v>
      </c>
      <c r="AJ817" s="31" t="s">
        <v>468</v>
      </c>
      <c r="AK817" s="31" t="s">
        <v>468</v>
      </c>
      <c r="AL817" s="31" t="s">
        <v>141</v>
      </c>
      <c r="AM817" s="26" t="s">
        <v>159</v>
      </c>
      <c r="AN817" s="26" t="s">
        <v>7958</v>
      </c>
      <c r="AO817" s="26" t="s">
        <v>141</v>
      </c>
      <c r="AP817" s="31" t="s">
        <v>141</v>
      </c>
      <c r="AQ817" s="26" t="s">
        <v>127</v>
      </c>
      <c r="AR817" s="26" t="s">
        <v>127</v>
      </c>
      <c r="AS817" s="26" t="s">
        <v>127</v>
      </c>
      <c r="AT817" s="26" t="s">
        <v>161</v>
      </c>
      <c r="AU817" s="26" t="s">
        <v>263</v>
      </c>
      <c r="AV817" s="26" t="s">
        <v>674</v>
      </c>
      <c r="AW817" s="28"/>
      <c r="AX817" s="28"/>
      <c r="AY817" s="28"/>
    </row>
    <row r="818" ht="15.75" customHeight="1">
      <c r="A818" s="26" t="s">
        <v>7959</v>
      </c>
      <c r="B818" s="26" t="s">
        <v>7960</v>
      </c>
      <c r="C818" s="26"/>
      <c r="D818" s="26" t="s">
        <v>7961</v>
      </c>
      <c r="E818" s="47"/>
      <c r="F818" s="26" t="s">
        <v>127</v>
      </c>
      <c r="G818" s="28"/>
      <c r="H818" s="26" t="s">
        <v>592</v>
      </c>
      <c r="I818" s="26" t="s">
        <v>593</v>
      </c>
      <c r="J818" s="26" t="s">
        <v>7962</v>
      </c>
      <c r="K818" s="26">
        <v>4.296769985E9</v>
      </c>
      <c r="L818" s="26" t="s">
        <v>7963</v>
      </c>
      <c r="M818" s="26" t="s">
        <v>7964</v>
      </c>
      <c r="N818" s="26" t="s">
        <v>7965</v>
      </c>
      <c r="O818" s="41" t="s">
        <v>7966</v>
      </c>
      <c r="P818" s="26" t="s">
        <v>599</v>
      </c>
      <c r="Q818" s="28"/>
      <c r="R818" s="26" t="s">
        <v>7967</v>
      </c>
      <c r="S818" s="28" t="s">
        <v>156</v>
      </c>
      <c r="T818" s="26" t="s">
        <v>7968</v>
      </c>
      <c r="U818" s="28"/>
      <c r="V818" s="26" t="s">
        <v>158</v>
      </c>
      <c r="W818" s="26" t="s">
        <v>141</v>
      </c>
      <c r="X818" s="26" t="s">
        <v>141</v>
      </c>
      <c r="Y818" s="26">
        <v>1969.0</v>
      </c>
      <c r="Z818" s="28">
        <v>54.0</v>
      </c>
      <c r="AA818" s="26" t="s">
        <v>127</v>
      </c>
      <c r="AB818" s="30">
        <v>650.0</v>
      </c>
      <c r="AC818" s="31">
        <v>650.0</v>
      </c>
      <c r="AD818" s="30" t="s">
        <v>127</v>
      </c>
      <c r="AE818" s="31" t="s">
        <v>127</v>
      </c>
      <c r="AF818" s="30">
        <v>650.0</v>
      </c>
      <c r="AG818" s="31" t="s">
        <v>127</v>
      </c>
      <c r="AH818" s="31">
        <v>650.0</v>
      </c>
      <c r="AI818" s="31" t="s">
        <v>127</v>
      </c>
      <c r="AJ818" s="31" t="s">
        <v>127</v>
      </c>
      <c r="AK818" s="31" t="s">
        <v>127</v>
      </c>
      <c r="AL818" s="31" t="s">
        <v>127</v>
      </c>
      <c r="AM818" s="26" t="s">
        <v>159</v>
      </c>
      <c r="AN818" s="26" t="s">
        <v>7969</v>
      </c>
      <c r="AO818" s="26" t="s">
        <v>7970</v>
      </c>
      <c r="AP818" s="31">
        <v>1400.0</v>
      </c>
      <c r="AQ818" s="26">
        <v>2021.0</v>
      </c>
      <c r="AR818" s="26" t="s">
        <v>127</v>
      </c>
      <c r="AS818" s="26" t="s">
        <v>127</v>
      </c>
      <c r="AT818" s="26" t="s">
        <v>184</v>
      </c>
      <c r="AU818" s="26" t="s">
        <v>7971</v>
      </c>
      <c r="AV818" s="26" t="s">
        <v>7972</v>
      </c>
      <c r="AW818" s="28"/>
      <c r="AX818" s="28"/>
      <c r="AY818" s="28"/>
    </row>
    <row r="819" ht="15.75" customHeight="1">
      <c r="A819" s="26" t="s">
        <v>7973</v>
      </c>
      <c r="B819" s="26" t="s">
        <v>7974</v>
      </c>
      <c r="C819" s="28" t="s">
        <v>7975</v>
      </c>
      <c r="D819" s="28" t="s">
        <v>7976</v>
      </c>
      <c r="E819" s="28"/>
      <c r="F819" s="26" t="s">
        <v>148</v>
      </c>
      <c r="G819" s="26" t="s">
        <v>7977</v>
      </c>
      <c r="H819" s="26" t="s">
        <v>7978</v>
      </c>
      <c r="I819" s="26" t="s">
        <v>7979</v>
      </c>
      <c r="J819" s="26" t="s">
        <v>7980</v>
      </c>
      <c r="K819" s="26">
        <v>5.001424116E9</v>
      </c>
      <c r="L819" s="28" t="s">
        <v>7981</v>
      </c>
      <c r="M819" s="26" t="s">
        <v>7982</v>
      </c>
      <c r="N819" s="26" t="s">
        <v>7983</v>
      </c>
      <c r="O819" s="26" t="s">
        <v>7984</v>
      </c>
      <c r="P819" s="26" t="s">
        <v>599</v>
      </c>
      <c r="Q819" s="28"/>
      <c r="R819" s="28" t="s">
        <v>7985</v>
      </c>
      <c r="S819" s="28" t="s">
        <v>156</v>
      </c>
      <c r="T819" s="26" t="s">
        <v>7986</v>
      </c>
      <c r="U819" s="28"/>
      <c r="V819" s="26" t="s">
        <v>158</v>
      </c>
      <c r="W819" s="26" t="s">
        <v>141</v>
      </c>
      <c r="X819" s="26" t="s">
        <v>141</v>
      </c>
      <c r="Y819" s="28">
        <v>1942.0</v>
      </c>
      <c r="Z819" s="28">
        <v>81.0</v>
      </c>
      <c r="AA819" s="26" t="s">
        <v>127</v>
      </c>
      <c r="AB819" s="31">
        <v>2000.0</v>
      </c>
      <c r="AC819" s="31" t="s">
        <v>468</v>
      </c>
      <c r="AD819" s="31" t="s">
        <v>468</v>
      </c>
      <c r="AE819" s="31" t="s">
        <v>127</v>
      </c>
      <c r="AF819" s="31" t="s">
        <v>468</v>
      </c>
      <c r="AG819" s="31" t="s">
        <v>127</v>
      </c>
      <c r="AH819" s="31" t="s">
        <v>468</v>
      </c>
      <c r="AI819" s="31" t="s">
        <v>127</v>
      </c>
      <c r="AJ819" s="31" t="s">
        <v>141</v>
      </c>
      <c r="AK819" s="31" t="s">
        <v>141</v>
      </c>
      <c r="AL819" s="31" t="s">
        <v>141</v>
      </c>
      <c r="AM819" s="26" t="s">
        <v>159</v>
      </c>
      <c r="AN819" s="28" t="s">
        <v>7987</v>
      </c>
      <c r="AO819" s="26" t="s">
        <v>141</v>
      </c>
      <c r="AP819" s="31" t="s">
        <v>141</v>
      </c>
      <c r="AQ819" s="26" t="s">
        <v>127</v>
      </c>
      <c r="AR819" s="26" t="s">
        <v>127</v>
      </c>
      <c r="AS819" s="26" t="s">
        <v>127</v>
      </c>
      <c r="AT819" s="26" t="s">
        <v>184</v>
      </c>
      <c r="AU819" s="32" t="s">
        <v>6609</v>
      </c>
      <c r="AV819" s="26" t="s">
        <v>7988</v>
      </c>
      <c r="AW819" s="28"/>
      <c r="AX819" s="28"/>
      <c r="AY819" s="28"/>
    </row>
    <row r="820" ht="15.75" customHeight="1">
      <c r="A820" s="26" t="s">
        <v>7989</v>
      </c>
      <c r="B820" s="26" t="s">
        <v>7990</v>
      </c>
      <c r="C820" s="28" t="s">
        <v>7991</v>
      </c>
      <c r="D820" s="26" t="s">
        <v>7992</v>
      </c>
      <c r="E820" s="28"/>
      <c r="F820" s="26" t="s">
        <v>148</v>
      </c>
      <c r="G820" s="26" t="s">
        <v>7977</v>
      </c>
      <c r="H820" s="26" t="s">
        <v>7978</v>
      </c>
      <c r="I820" s="26" t="s">
        <v>7979</v>
      </c>
      <c r="J820" s="26" t="s">
        <v>7980</v>
      </c>
      <c r="K820" s="26">
        <v>5.001424116E9</v>
      </c>
      <c r="L820" s="26" t="s">
        <v>7993</v>
      </c>
      <c r="M820" s="26" t="s">
        <v>7982</v>
      </c>
      <c r="N820" s="26" t="s">
        <v>7983</v>
      </c>
      <c r="O820" s="26" t="s">
        <v>7984</v>
      </c>
      <c r="P820" s="26" t="s">
        <v>599</v>
      </c>
      <c r="Q820" s="28"/>
      <c r="R820" s="28" t="s">
        <v>7994</v>
      </c>
      <c r="S820" s="28" t="s">
        <v>156</v>
      </c>
      <c r="T820" s="28" t="s">
        <v>7995</v>
      </c>
      <c r="U820" s="28"/>
      <c r="V820" s="26" t="s">
        <v>158</v>
      </c>
      <c r="W820" s="26" t="s">
        <v>141</v>
      </c>
      <c r="X820" s="26" t="s">
        <v>141</v>
      </c>
      <c r="Y820" s="28">
        <v>1938.0</v>
      </c>
      <c r="Z820" s="28">
        <v>85.0</v>
      </c>
      <c r="AA820" s="26" t="s">
        <v>127</v>
      </c>
      <c r="AB820" s="31">
        <v>6000.0</v>
      </c>
      <c r="AC820" s="31" t="s">
        <v>468</v>
      </c>
      <c r="AD820" s="31" t="s">
        <v>141</v>
      </c>
      <c r="AE820" s="31" t="s">
        <v>468</v>
      </c>
      <c r="AF820" s="31" t="s">
        <v>468</v>
      </c>
      <c r="AG820" s="31" t="s">
        <v>468</v>
      </c>
      <c r="AH820" s="31" t="s">
        <v>141</v>
      </c>
      <c r="AI820" s="31" t="s">
        <v>127</v>
      </c>
      <c r="AJ820" s="31" t="s">
        <v>141</v>
      </c>
      <c r="AK820" s="31" t="s">
        <v>127</v>
      </c>
      <c r="AL820" s="31" t="s">
        <v>141</v>
      </c>
      <c r="AM820" s="26" t="s">
        <v>159</v>
      </c>
      <c r="AN820" s="28" t="s">
        <v>7996</v>
      </c>
      <c r="AO820" s="26" t="s">
        <v>1749</v>
      </c>
      <c r="AP820" s="31">
        <v>25000.0</v>
      </c>
      <c r="AQ820" s="26" t="s">
        <v>127</v>
      </c>
      <c r="AR820" s="26" t="s">
        <v>127</v>
      </c>
      <c r="AS820" s="26" t="s">
        <v>127</v>
      </c>
      <c r="AT820" s="26" t="s">
        <v>161</v>
      </c>
      <c r="AU820" s="32" t="s">
        <v>7997</v>
      </c>
      <c r="AV820" s="26" t="s">
        <v>7998</v>
      </c>
      <c r="AW820" s="29" t="s">
        <v>7999</v>
      </c>
      <c r="AX820" s="28" t="s">
        <v>8000</v>
      </c>
      <c r="AY820" s="28"/>
    </row>
    <row r="821" ht="15.75" customHeight="1">
      <c r="A821" s="26" t="s">
        <v>8001</v>
      </c>
      <c r="B821" s="26" t="s">
        <v>8002</v>
      </c>
      <c r="C821" s="28" t="s">
        <v>8003</v>
      </c>
      <c r="D821" s="28" t="s">
        <v>8004</v>
      </c>
      <c r="E821" s="28"/>
      <c r="F821" s="26" t="s">
        <v>148</v>
      </c>
      <c r="G821" s="26" t="s">
        <v>7977</v>
      </c>
      <c r="H821" s="26" t="s">
        <v>7978</v>
      </c>
      <c r="I821" s="26" t="s">
        <v>7979</v>
      </c>
      <c r="J821" s="26" t="s">
        <v>7980</v>
      </c>
      <c r="K821" s="26">
        <v>5.001424116E9</v>
      </c>
      <c r="L821" s="28" t="s">
        <v>8005</v>
      </c>
      <c r="M821" s="26" t="s">
        <v>8006</v>
      </c>
      <c r="N821" s="26" t="s">
        <v>8007</v>
      </c>
      <c r="O821" s="26" t="s">
        <v>7984</v>
      </c>
      <c r="P821" s="26" t="s">
        <v>599</v>
      </c>
      <c r="Q821" s="28"/>
      <c r="R821" s="28" t="s">
        <v>8008</v>
      </c>
      <c r="S821" s="28" t="s">
        <v>156</v>
      </c>
      <c r="T821" s="28" t="s">
        <v>8009</v>
      </c>
      <c r="U821" s="28"/>
      <c r="V821" s="26" t="s">
        <v>158</v>
      </c>
      <c r="W821" s="26" t="s">
        <v>141</v>
      </c>
      <c r="X821" s="26" t="s">
        <v>141</v>
      </c>
      <c r="Y821" s="28">
        <v>1914.0</v>
      </c>
      <c r="Z821" s="28">
        <v>109.0</v>
      </c>
      <c r="AA821" s="26" t="s">
        <v>127</v>
      </c>
      <c r="AB821" s="31">
        <v>960.0</v>
      </c>
      <c r="AC821" s="31" t="s">
        <v>127</v>
      </c>
      <c r="AD821" s="31" t="s">
        <v>141</v>
      </c>
      <c r="AE821" s="31" t="s">
        <v>468</v>
      </c>
      <c r="AF821" s="31" t="s">
        <v>468</v>
      </c>
      <c r="AG821" s="31" t="s">
        <v>468</v>
      </c>
      <c r="AH821" s="31" t="s">
        <v>141</v>
      </c>
      <c r="AI821" s="31" t="s">
        <v>127</v>
      </c>
      <c r="AJ821" s="31" t="s">
        <v>141</v>
      </c>
      <c r="AK821" s="31" t="s">
        <v>141</v>
      </c>
      <c r="AL821" s="31" t="s">
        <v>141</v>
      </c>
      <c r="AM821" s="26" t="s">
        <v>159</v>
      </c>
      <c r="AN821" s="28" t="s">
        <v>8010</v>
      </c>
      <c r="AO821" s="26" t="s">
        <v>141</v>
      </c>
      <c r="AP821" s="31" t="s">
        <v>141</v>
      </c>
      <c r="AQ821" s="26" t="s">
        <v>127</v>
      </c>
      <c r="AR821" s="26" t="s">
        <v>127</v>
      </c>
      <c r="AS821" s="26" t="s">
        <v>127</v>
      </c>
      <c r="AT821" s="26" t="s">
        <v>161</v>
      </c>
      <c r="AU821" s="32" t="s">
        <v>8011</v>
      </c>
      <c r="AV821" s="26" t="s">
        <v>8012</v>
      </c>
      <c r="AW821" s="28" t="s">
        <v>8013</v>
      </c>
      <c r="AX821" s="28" t="s">
        <v>8014</v>
      </c>
      <c r="AY821" s="28" t="s">
        <v>8015</v>
      </c>
    </row>
    <row r="822" ht="15.75" customHeight="1">
      <c r="A822" s="26" t="s">
        <v>8016</v>
      </c>
      <c r="B822" s="26" t="s">
        <v>8017</v>
      </c>
      <c r="C822" s="28"/>
      <c r="D822" s="28"/>
      <c r="E822" s="28"/>
      <c r="F822" s="26" t="s">
        <v>148</v>
      </c>
      <c r="G822" s="26" t="s">
        <v>7977</v>
      </c>
      <c r="H822" s="26" t="s">
        <v>7978</v>
      </c>
      <c r="I822" s="26" t="s">
        <v>7979</v>
      </c>
      <c r="J822" s="26" t="s">
        <v>7980</v>
      </c>
      <c r="K822" s="26">
        <v>5.001424116E9</v>
      </c>
      <c r="L822" s="28" t="s">
        <v>8018</v>
      </c>
      <c r="M822" s="26" t="s">
        <v>8019</v>
      </c>
      <c r="N822" s="26" t="s">
        <v>8020</v>
      </c>
      <c r="O822" s="26" t="s">
        <v>7984</v>
      </c>
      <c r="P822" s="26" t="s">
        <v>599</v>
      </c>
      <c r="Q822" s="28"/>
      <c r="R822" s="28" t="s">
        <v>8021</v>
      </c>
      <c r="S822" s="28" t="s">
        <v>137</v>
      </c>
      <c r="T822" s="28" t="s">
        <v>8022</v>
      </c>
      <c r="U822" s="28"/>
      <c r="V822" s="26" t="s">
        <v>158</v>
      </c>
      <c r="W822" s="26" t="s">
        <v>141</v>
      </c>
      <c r="X822" s="26" t="s">
        <v>141</v>
      </c>
      <c r="Y822" s="26" t="s">
        <v>141</v>
      </c>
      <c r="Z822" s="28" t="s">
        <v>141</v>
      </c>
      <c r="AA822" s="26" t="s">
        <v>127</v>
      </c>
      <c r="AB822" s="31">
        <v>1000.0</v>
      </c>
      <c r="AC822" s="31" t="s">
        <v>468</v>
      </c>
      <c r="AD822" s="31" t="s">
        <v>468</v>
      </c>
      <c r="AE822" s="31" t="s">
        <v>127</v>
      </c>
      <c r="AF822" s="31" t="s">
        <v>141</v>
      </c>
      <c r="AG822" s="31" t="s">
        <v>127</v>
      </c>
      <c r="AH822" s="31" t="s">
        <v>141</v>
      </c>
      <c r="AI822" s="31" t="s">
        <v>127</v>
      </c>
      <c r="AJ822" s="31" t="s">
        <v>141</v>
      </c>
      <c r="AK822" s="31" t="s">
        <v>141</v>
      </c>
      <c r="AL822" s="31" t="s">
        <v>141</v>
      </c>
      <c r="AM822" s="26" t="s">
        <v>159</v>
      </c>
      <c r="AN822" s="28" t="s">
        <v>8023</v>
      </c>
      <c r="AO822" s="26" t="s">
        <v>141</v>
      </c>
      <c r="AP822" s="31" t="s">
        <v>141</v>
      </c>
      <c r="AQ822" s="26" t="s">
        <v>127</v>
      </c>
      <c r="AR822" s="26" t="s">
        <v>127</v>
      </c>
      <c r="AS822" s="26" t="s">
        <v>127</v>
      </c>
      <c r="AT822" s="26" t="s">
        <v>2388</v>
      </c>
      <c r="AU822" s="26" t="s">
        <v>2389</v>
      </c>
      <c r="AV822" s="26" t="s">
        <v>8024</v>
      </c>
      <c r="AW822" s="28"/>
      <c r="AX822" s="28"/>
      <c r="AY822" s="28"/>
    </row>
    <row r="823" ht="15.75" customHeight="1">
      <c r="A823" s="26" t="s">
        <v>8025</v>
      </c>
      <c r="B823" s="26" t="s">
        <v>8026</v>
      </c>
      <c r="C823" s="28" t="s">
        <v>8027</v>
      </c>
      <c r="D823" s="28" t="s">
        <v>8028</v>
      </c>
      <c r="E823" s="28"/>
      <c r="F823" s="26" t="s">
        <v>148</v>
      </c>
      <c r="G823" s="28" t="s">
        <v>7977</v>
      </c>
      <c r="H823" s="26" t="s">
        <v>7978</v>
      </c>
      <c r="I823" s="26" t="s">
        <v>7979</v>
      </c>
      <c r="J823" s="26" t="s">
        <v>7980</v>
      </c>
      <c r="K823" s="26">
        <v>5.001424116E9</v>
      </c>
      <c r="L823" s="28" t="s">
        <v>8029</v>
      </c>
      <c r="M823" s="26" t="s">
        <v>8019</v>
      </c>
      <c r="N823" s="26" t="s">
        <v>8020</v>
      </c>
      <c r="O823" s="26" t="s">
        <v>7984</v>
      </c>
      <c r="P823" s="26" t="s">
        <v>599</v>
      </c>
      <c r="Q823" s="28"/>
      <c r="R823" s="28" t="s">
        <v>8021</v>
      </c>
      <c r="S823" s="28" t="s">
        <v>137</v>
      </c>
      <c r="T823" s="28" t="s">
        <v>8030</v>
      </c>
      <c r="U823" s="28"/>
      <c r="V823" s="26" t="s">
        <v>158</v>
      </c>
      <c r="W823" s="26" t="s">
        <v>141</v>
      </c>
      <c r="X823" s="26" t="s">
        <v>141</v>
      </c>
      <c r="Y823" s="26">
        <v>1956.0</v>
      </c>
      <c r="Z823" s="28">
        <v>67.0</v>
      </c>
      <c r="AA823" s="26" t="s">
        <v>127</v>
      </c>
      <c r="AB823" s="31">
        <v>760.0</v>
      </c>
      <c r="AC823" s="31" t="s">
        <v>141</v>
      </c>
      <c r="AD823" s="31" t="s">
        <v>141</v>
      </c>
      <c r="AE823" s="31" t="s">
        <v>141</v>
      </c>
      <c r="AF823" s="31" t="s">
        <v>141</v>
      </c>
      <c r="AG823" s="30" t="s">
        <v>141</v>
      </c>
      <c r="AH823" s="31" t="s">
        <v>141</v>
      </c>
      <c r="AI823" s="31" t="s">
        <v>127</v>
      </c>
      <c r="AJ823" s="31" t="s">
        <v>141</v>
      </c>
      <c r="AK823" s="31" t="s">
        <v>141</v>
      </c>
      <c r="AL823" s="31" t="s">
        <v>141</v>
      </c>
      <c r="AM823" s="26" t="s">
        <v>159</v>
      </c>
      <c r="AN823" s="26" t="s">
        <v>8031</v>
      </c>
      <c r="AO823" s="26" t="s">
        <v>141</v>
      </c>
      <c r="AP823" s="31" t="s">
        <v>141</v>
      </c>
      <c r="AQ823" s="26" t="s">
        <v>127</v>
      </c>
      <c r="AR823" s="26" t="s">
        <v>127</v>
      </c>
      <c r="AS823" s="26" t="s">
        <v>127</v>
      </c>
      <c r="AT823" s="26" t="s">
        <v>141</v>
      </c>
      <c r="AU823" s="26" t="s">
        <v>141</v>
      </c>
      <c r="AV823" s="26" t="s">
        <v>141</v>
      </c>
      <c r="AW823" s="26" t="s">
        <v>8032</v>
      </c>
      <c r="AX823" s="28"/>
      <c r="AY823" s="28"/>
    </row>
    <row r="824" ht="15.75" customHeight="1">
      <c r="A824" s="26" t="s">
        <v>8033</v>
      </c>
      <c r="B824" s="26" t="s">
        <v>8034</v>
      </c>
      <c r="C824" s="28"/>
      <c r="D824" s="28"/>
      <c r="E824" s="28"/>
      <c r="F824" s="26" t="s">
        <v>127</v>
      </c>
      <c r="G824" s="28"/>
      <c r="H824" s="26" t="s">
        <v>8035</v>
      </c>
      <c r="I824" s="26" t="s">
        <v>8036</v>
      </c>
      <c r="J824" s="26" t="s">
        <v>8037</v>
      </c>
      <c r="K824" s="37" t="s">
        <v>8038</v>
      </c>
      <c r="L824" s="26" t="s">
        <v>8039</v>
      </c>
      <c r="M824" s="26" t="s">
        <v>8040</v>
      </c>
      <c r="N824" s="26" t="s">
        <v>8041</v>
      </c>
      <c r="O824" s="26" t="s">
        <v>8042</v>
      </c>
      <c r="P824" s="26" t="s">
        <v>599</v>
      </c>
      <c r="Q824" s="28"/>
      <c r="R824" s="26" t="s">
        <v>8043</v>
      </c>
      <c r="S824" s="26" t="s">
        <v>137</v>
      </c>
      <c r="T824" s="26"/>
      <c r="U824" s="28"/>
      <c r="V824" s="26" t="s">
        <v>139</v>
      </c>
      <c r="W824" s="26" t="s">
        <v>141</v>
      </c>
      <c r="X824" s="33">
        <v>44317.0</v>
      </c>
      <c r="Y824" s="26">
        <v>2023.0</v>
      </c>
      <c r="Z824" s="28">
        <v>0.0</v>
      </c>
      <c r="AA824" s="26" t="s">
        <v>127</v>
      </c>
      <c r="AB824" s="31">
        <v>500.0</v>
      </c>
      <c r="AC824" s="31" t="s">
        <v>141</v>
      </c>
      <c r="AD824" s="31" t="s">
        <v>141</v>
      </c>
      <c r="AE824" s="31" t="s">
        <v>127</v>
      </c>
      <c r="AF824" s="31" t="s">
        <v>468</v>
      </c>
      <c r="AG824" s="31" t="s">
        <v>141</v>
      </c>
      <c r="AH824" s="31" t="s">
        <v>141</v>
      </c>
      <c r="AI824" s="31" t="s">
        <v>141</v>
      </c>
      <c r="AJ824" s="31" t="s">
        <v>141</v>
      </c>
      <c r="AK824" s="31" t="s">
        <v>141</v>
      </c>
      <c r="AL824" s="31" t="s">
        <v>141</v>
      </c>
      <c r="AM824" s="26" t="s">
        <v>140</v>
      </c>
      <c r="AN824" s="26" t="s">
        <v>8044</v>
      </c>
      <c r="AO824" s="26" t="s">
        <v>141</v>
      </c>
      <c r="AP824" s="31">
        <v>1000.0</v>
      </c>
      <c r="AQ824" s="26" t="s">
        <v>127</v>
      </c>
      <c r="AR824" s="26" t="s">
        <v>127</v>
      </c>
      <c r="AS824" s="26" t="s">
        <v>127</v>
      </c>
      <c r="AT824" s="26" t="s">
        <v>141</v>
      </c>
      <c r="AU824" s="26" t="s">
        <v>141</v>
      </c>
      <c r="AV824" s="26" t="s">
        <v>141</v>
      </c>
      <c r="AW824" s="28"/>
      <c r="AX824" s="28"/>
      <c r="AY824" s="28"/>
    </row>
    <row r="825" ht="15.75" customHeight="1">
      <c r="A825" s="26" t="s">
        <v>8045</v>
      </c>
      <c r="B825" s="26" t="s">
        <v>8046</v>
      </c>
      <c r="C825" s="26"/>
      <c r="D825" s="26" t="s">
        <v>8047</v>
      </c>
      <c r="E825" s="26"/>
      <c r="F825" s="26" t="s">
        <v>127</v>
      </c>
      <c r="G825" s="28"/>
      <c r="H825" s="26" t="s">
        <v>8048</v>
      </c>
      <c r="I825" s="26" t="s">
        <v>8049</v>
      </c>
      <c r="J825" s="26" t="s">
        <v>8050</v>
      </c>
      <c r="K825" s="26">
        <v>4.29666473E9</v>
      </c>
      <c r="L825" s="26" t="s">
        <v>8051</v>
      </c>
      <c r="M825" s="26" t="s">
        <v>8052</v>
      </c>
      <c r="N825" s="26" t="s">
        <v>7111</v>
      </c>
      <c r="O825" s="28" t="s">
        <v>8042</v>
      </c>
      <c r="P825" s="26" t="s">
        <v>599</v>
      </c>
      <c r="Q825" s="28"/>
      <c r="R825" s="26" t="s">
        <v>8053</v>
      </c>
      <c r="S825" s="26" t="s">
        <v>156</v>
      </c>
      <c r="T825" s="26" t="s">
        <v>8054</v>
      </c>
      <c r="U825" s="29"/>
      <c r="V825" s="26" t="s">
        <v>158</v>
      </c>
      <c r="W825" s="26" t="s">
        <v>141</v>
      </c>
      <c r="X825" s="26" t="s">
        <v>141</v>
      </c>
      <c r="Y825" s="26">
        <v>1978.0</v>
      </c>
      <c r="Z825" s="28">
        <v>45.0</v>
      </c>
      <c r="AA825" s="26" t="s">
        <v>127</v>
      </c>
      <c r="AB825" s="30">
        <v>400.0</v>
      </c>
      <c r="AC825" s="31" t="s">
        <v>127</v>
      </c>
      <c r="AD825" s="31">
        <v>400.0</v>
      </c>
      <c r="AE825" s="31" t="s">
        <v>127</v>
      </c>
      <c r="AF825" s="31" t="s">
        <v>127</v>
      </c>
      <c r="AG825" s="31" t="s">
        <v>127</v>
      </c>
      <c r="AH825" s="31" t="s">
        <v>127</v>
      </c>
      <c r="AI825" s="31" t="s">
        <v>127</v>
      </c>
      <c r="AJ825" s="31" t="s">
        <v>141</v>
      </c>
      <c r="AK825" s="31" t="s">
        <v>127</v>
      </c>
      <c r="AL825" s="31" t="s">
        <v>141</v>
      </c>
      <c r="AM825" s="26" t="s">
        <v>140</v>
      </c>
      <c r="AN825" s="26" t="s">
        <v>298</v>
      </c>
      <c r="AO825" s="26" t="s">
        <v>246</v>
      </c>
      <c r="AP825" s="31">
        <v>602.0</v>
      </c>
      <c r="AQ825" s="26" t="s">
        <v>327</v>
      </c>
      <c r="AR825" s="26" t="s">
        <v>127</v>
      </c>
      <c r="AS825" s="26" t="s">
        <v>127</v>
      </c>
      <c r="AT825" s="26" t="s">
        <v>142</v>
      </c>
      <c r="AU825" s="26" t="s">
        <v>31</v>
      </c>
      <c r="AV825" s="26" t="s">
        <v>143</v>
      </c>
      <c r="AW825" s="26"/>
      <c r="AX825" s="26"/>
      <c r="AY825" s="26"/>
    </row>
    <row r="826" ht="15.75" customHeight="1">
      <c r="A826" s="26" t="s">
        <v>8055</v>
      </c>
      <c r="B826" s="26" t="s">
        <v>8056</v>
      </c>
      <c r="C826" s="26"/>
      <c r="D826" s="26" t="s">
        <v>8047</v>
      </c>
      <c r="E826" s="26"/>
      <c r="F826" s="26" t="s">
        <v>127</v>
      </c>
      <c r="G826" s="28"/>
      <c r="H826" s="26" t="s">
        <v>8048</v>
      </c>
      <c r="I826" s="26" t="s">
        <v>8049</v>
      </c>
      <c r="J826" s="26" t="s">
        <v>8050</v>
      </c>
      <c r="K826" s="26">
        <v>4.29666473E9</v>
      </c>
      <c r="L826" s="26" t="s">
        <v>8051</v>
      </c>
      <c r="M826" s="26" t="s">
        <v>8052</v>
      </c>
      <c r="N826" s="26" t="s">
        <v>7111</v>
      </c>
      <c r="O826" s="28" t="s">
        <v>8042</v>
      </c>
      <c r="P826" s="26" t="s">
        <v>599</v>
      </c>
      <c r="Q826" s="28"/>
      <c r="R826" s="26" t="s">
        <v>8053</v>
      </c>
      <c r="S826" s="26" t="s">
        <v>156</v>
      </c>
      <c r="T826" s="26" t="s">
        <v>8054</v>
      </c>
      <c r="U826" s="29"/>
      <c r="V826" s="26" t="s">
        <v>139</v>
      </c>
      <c r="W826" s="26">
        <v>2019.0</v>
      </c>
      <c r="X826" s="26" t="s">
        <v>141</v>
      </c>
      <c r="Y826" s="26" t="s">
        <v>141</v>
      </c>
      <c r="Z826" s="28" t="s">
        <v>141</v>
      </c>
      <c r="AA826" s="26" t="s">
        <v>127</v>
      </c>
      <c r="AB826" s="30">
        <v>600.0</v>
      </c>
      <c r="AC826" s="31" t="s">
        <v>127</v>
      </c>
      <c r="AD826" s="31">
        <v>600.0</v>
      </c>
      <c r="AE826" s="31" t="s">
        <v>127</v>
      </c>
      <c r="AF826" s="31" t="s">
        <v>127</v>
      </c>
      <c r="AG826" s="31" t="s">
        <v>127</v>
      </c>
      <c r="AH826" s="31" t="s">
        <v>127</v>
      </c>
      <c r="AI826" s="31" t="s">
        <v>127</v>
      </c>
      <c r="AJ826" s="31" t="s">
        <v>141</v>
      </c>
      <c r="AK826" s="31" t="s">
        <v>127</v>
      </c>
      <c r="AL826" s="31" t="s">
        <v>141</v>
      </c>
      <c r="AM826" s="26" t="s">
        <v>127</v>
      </c>
      <c r="AN826" s="26" t="s">
        <v>127</v>
      </c>
      <c r="AO826" s="32" t="s">
        <v>127</v>
      </c>
      <c r="AP826" s="31" t="s">
        <v>141</v>
      </c>
      <c r="AQ826" s="26" t="s">
        <v>127</v>
      </c>
      <c r="AR826" s="26" t="s">
        <v>127</v>
      </c>
      <c r="AS826" s="26" t="s">
        <v>127</v>
      </c>
      <c r="AT826" s="26" t="s">
        <v>142</v>
      </c>
      <c r="AU826" s="26" t="s">
        <v>31</v>
      </c>
      <c r="AV826" s="26" t="s">
        <v>653</v>
      </c>
      <c r="AW826" s="26"/>
      <c r="AX826" s="26"/>
      <c r="AY826" s="26"/>
    </row>
    <row r="827" ht="15.75" customHeight="1">
      <c r="A827" s="26" t="s">
        <v>8057</v>
      </c>
      <c r="B827" s="26" t="s">
        <v>8058</v>
      </c>
      <c r="C827" s="27" t="s">
        <v>8059</v>
      </c>
      <c r="D827" s="26" t="s">
        <v>8060</v>
      </c>
      <c r="E827" s="26"/>
      <c r="F827" s="26" t="s">
        <v>127</v>
      </c>
      <c r="G827" s="28"/>
      <c r="H827" s="26" t="s">
        <v>8061</v>
      </c>
      <c r="I827" s="26" t="s">
        <v>8062</v>
      </c>
      <c r="J827" s="26" t="s">
        <v>8063</v>
      </c>
      <c r="K827" s="26">
        <v>5.054560653E9</v>
      </c>
      <c r="L827" s="26" t="s">
        <v>8064</v>
      </c>
      <c r="M827" s="26" t="s">
        <v>8065</v>
      </c>
      <c r="N827" s="26" t="s">
        <v>8066</v>
      </c>
      <c r="O827" s="28" t="s">
        <v>8042</v>
      </c>
      <c r="P827" s="26" t="s">
        <v>599</v>
      </c>
      <c r="Q827" s="28"/>
      <c r="R827" s="26" t="s">
        <v>8067</v>
      </c>
      <c r="S827" s="26" t="s">
        <v>156</v>
      </c>
      <c r="T827" s="26" t="s">
        <v>8068</v>
      </c>
      <c r="U827" s="29"/>
      <c r="V827" s="26" t="s">
        <v>158</v>
      </c>
      <c r="W827" s="26" t="s">
        <v>141</v>
      </c>
      <c r="X827" s="26" t="s">
        <v>141</v>
      </c>
      <c r="Y827" s="26">
        <v>2012.0</v>
      </c>
      <c r="Z827" s="28">
        <v>11.0</v>
      </c>
      <c r="AA827" s="26" t="s">
        <v>127</v>
      </c>
      <c r="AB827" s="30">
        <v>700.0</v>
      </c>
      <c r="AC827" s="31" t="s">
        <v>127</v>
      </c>
      <c r="AD827" s="31">
        <f>450+250</f>
        <v>700</v>
      </c>
      <c r="AE827" s="31" t="s">
        <v>127</v>
      </c>
      <c r="AF827" s="31" t="s">
        <v>127</v>
      </c>
      <c r="AG827" s="31" t="s">
        <v>127</v>
      </c>
      <c r="AH827" s="31" t="s">
        <v>127</v>
      </c>
      <c r="AI827" s="31" t="s">
        <v>127</v>
      </c>
      <c r="AJ827" s="31" t="s">
        <v>127</v>
      </c>
      <c r="AK827" s="31" t="s">
        <v>127</v>
      </c>
      <c r="AL827" s="31" t="s">
        <v>127</v>
      </c>
      <c r="AM827" s="26" t="s">
        <v>159</v>
      </c>
      <c r="AN827" s="26" t="s">
        <v>8069</v>
      </c>
      <c r="AO827" s="26" t="s">
        <v>6738</v>
      </c>
      <c r="AP827" s="31" t="s">
        <v>141</v>
      </c>
      <c r="AQ827" s="26" t="s">
        <v>127</v>
      </c>
      <c r="AR827" s="26" t="s">
        <v>127</v>
      </c>
      <c r="AS827" s="26" t="s">
        <v>127</v>
      </c>
      <c r="AT827" s="26" t="s">
        <v>142</v>
      </c>
      <c r="AU827" s="26" t="s">
        <v>31</v>
      </c>
      <c r="AV827" s="26" t="s">
        <v>143</v>
      </c>
      <c r="AW827" s="26"/>
      <c r="AX827" s="26"/>
      <c r="AY827" s="26"/>
    </row>
    <row r="828" ht="15.75" customHeight="1">
      <c r="A828" s="26" t="s">
        <v>8070</v>
      </c>
      <c r="B828" s="26" t="s">
        <v>8071</v>
      </c>
      <c r="C828" s="27" t="s">
        <v>8072</v>
      </c>
      <c r="D828" s="26" t="s">
        <v>8073</v>
      </c>
      <c r="E828" s="26"/>
      <c r="F828" s="26" t="s">
        <v>127</v>
      </c>
      <c r="G828" s="28"/>
      <c r="H828" s="26" t="s">
        <v>8074</v>
      </c>
      <c r="I828" s="26" t="s">
        <v>8075</v>
      </c>
      <c r="J828" s="26" t="s">
        <v>8076</v>
      </c>
      <c r="K828" s="26">
        <v>5.035932965E9</v>
      </c>
      <c r="L828" s="28" t="s">
        <v>8077</v>
      </c>
      <c r="M828" s="26" t="s">
        <v>8065</v>
      </c>
      <c r="N828" s="26" t="s">
        <v>8066</v>
      </c>
      <c r="O828" s="28" t="s">
        <v>8042</v>
      </c>
      <c r="P828" s="26" t="s">
        <v>599</v>
      </c>
      <c r="Q828" s="28"/>
      <c r="R828" s="28" t="s">
        <v>8078</v>
      </c>
      <c r="S828" s="28" t="s">
        <v>156</v>
      </c>
      <c r="T828" s="29" t="s">
        <v>8079</v>
      </c>
      <c r="U828" s="29"/>
      <c r="V828" s="26" t="s">
        <v>553</v>
      </c>
      <c r="W828" s="26" t="s">
        <v>141</v>
      </c>
      <c r="X828" s="26" t="s">
        <v>141</v>
      </c>
      <c r="Y828" s="26">
        <v>1977.0</v>
      </c>
      <c r="Z828" s="28">
        <v>46.0</v>
      </c>
      <c r="AA828" s="26">
        <v>2013.0</v>
      </c>
      <c r="AB828" s="30">
        <v>1280.0</v>
      </c>
      <c r="AC828" s="31" t="s">
        <v>127</v>
      </c>
      <c r="AD828" s="31">
        <v>1280.0</v>
      </c>
      <c r="AE828" s="31" t="s">
        <v>127</v>
      </c>
      <c r="AF828" s="31">
        <v>1280.0</v>
      </c>
      <c r="AG828" s="31" t="s">
        <v>127</v>
      </c>
      <c r="AH828" s="31">
        <v>1280.0</v>
      </c>
      <c r="AI828" s="31" t="s">
        <v>127</v>
      </c>
      <c r="AJ828" s="31" t="s">
        <v>141</v>
      </c>
      <c r="AK828" s="31" t="s">
        <v>127</v>
      </c>
      <c r="AL828" s="31" t="s">
        <v>141</v>
      </c>
      <c r="AM828" s="26" t="s">
        <v>141</v>
      </c>
      <c r="AN828" s="26" t="s">
        <v>141</v>
      </c>
      <c r="AO828" s="26" t="s">
        <v>141</v>
      </c>
      <c r="AP828" s="31" t="s">
        <v>141</v>
      </c>
      <c r="AQ828" s="26" t="s">
        <v>127</v>
      </c>
      <c r="AR828" s="26" t="s">
        <v>127</v>
      </c>
      <c r="AS828" s="26" t="s">
        <v>127</v>
      </c>
      <c r="AT828" s="26" t="s">
        <v>184</v>
      </c>
      <c r="AU828" s="32" t="s">
        <v>185</v>
      </c>
      <c r="AV828" s="26" t="s">
        <v>8080</v>
      </c>
      <c r="AW828" s="26" t="s">
        <v>8081</v>
      </c>
      <c r="AX828" s="28"/>
      <c r="AY828" s="28"/>
    </row>
    <row r="829" ht="15.75" customHeight="1">
      <c r="A829" s="26" t="s">
        <v>8082</v>
      </c>
      <c r="B829" s="26" t="s">
        <v>8083</v>
      </c>
      <c r="C829" s="27" t="s">
        <v>8084</v>
      </c>
      <c r="D829" s="26" t="s">
        <v>8085</v>
      </c>
      <c r="E829" s="26"/>
      <c r="F829" s="26" t="s">
        <v>148</v>
      </c>
      <c r="G829" s="26" t="s">
        <v>8086</v>
      </c>
      <c r="H829" s="26" t="s">
        <v>8087</v>
      </c>
      <c r="I829" s="26" t="s">
        <v>8088</v>
      </c>
      <c r="J829" s="26" t="s">
        <v>8089</v>
      </c>
      <c r="K829" s="26">
        <v>5.000849104E9</v>
      </c>
      <c r="L829" s="26" t="s">
        <v>8090</v>
      </c>
      <c r="M829" s="26" t="s">
        <v>8065</v>
      </c>
      <c r="N829" s="26" t="s">
        <v>8066</v>
      </c>
      <c r="O829" s="28" t="s">
        <v>8042</v>
      </c>
      <c r="P829" s="26" t="s">
        <v>599</v>
      </c>
      <c r="Q829" s="26"/>
      <c r="R829" s="26" t="s">
        <v>8091</v>
      </c>
      <c r="S829" s="26" t="s">
        <v>156</v>
      </c>
      <c r="T829" s="29" t="s">
        <v>8092</v>
      </c>
      <c r="U829" s="29"/>
      <c r="V829" s="26" t="s">
        <v>158</v>
      </c>
      <c r="W829" s="26" t="s">
        <v>141</v>
      </c>
      <c r="X829" s="26" t="s">
        <v>141</v>
      </c>
      <c r="Y829" s="26">
        <v>1981.0</v>
      </c>
      <c r="Z829" s="28">
        <v>42.0</v>
      </c>
      <c r="AA829" s="26">
        <v>2015.0</v>
      </c>
      <c r="AB829" s="30">
        <v>3000.0</v>
      </c>
      <c r="AC829" s="31">
        <v>3000.0</v>
      </c>
      <c r="AD829" s="31" t="s">
        <v>127</v>
      </c>
      <c r="AE829" s="31" t="s">
        <v>127</v>
      </c>
      <c r="AF829" s="31">
        <v>1200.0</v>
      </c>
      <c r="AG829" s="31">
        <f>100*12</f>
        <v>1200</v>
      </c>
      <c r="AH829" s="31" t="s">
        <v>127</v>
      </c>
      <c r="AI829" s="31" t="s">
        <v>127</v>
      </c>
      <c r="AJ829" s="31" t="s">
        <v>468</v>
      </c>
      <c r="AK829" s="31">
        <f>80*12</f>
        <v>960</v>
      </c>
      <c r="AL829" s="31" t="s">
        <v>141</v>
      </c>
      <c r="AM829" s="26" t="s">
        <v>159</v>
      </c>
      <c r="AN829" s="26" t="s">
        <v>8093</v>
      </c>
      <c r="AO829" s="26" t="s">
        <v>141</v>
      </c>
      <c r="AP829" s="31" t="s">
        <v>141</v>
      </c>
      <c r="AQ829" s="26" t="s">
        <v>127</v>
      </c>
      <c r="AR829" s="26" t="s">
        <v>127</v>
      </c>
      <c r="AS829" s="26" t="s">
        <v>127</v>
      </c>
      <c r="AT829" s="26" t="s">
        <v>161</v>
      </c>
      <c r="AU829" s="32" t="s">
        <v>263</v>
      </c>
      <c r="AV829" s="26" t="s">
        <v>8094</v>
      </c>
      <c r="AW829" s="26" t="s">
        <v>8095</v>
      </c>
      <c r="AX829" s="28"/>
      <c r="AY829" s="28"/>
    </row>
    <row r="830" ht="15.75" customHeight="1">
      <c r="A830" s="26" t="s">
        <v>8096</v>
      </c>
      <c r="B830" s="26" t="s">
        <v>8097</v>
      </c>
      <c r="C830" s="26"/>
      <c r="D830" s="26" t="s">
        <v>8098</v>
      </c>
      <c r="E830" s="28"/>
      <c r="F830" s="26" t="s">
        <v>127</v>
      </c>
      <c r="G830" s="26"/>
      <c r="H830" s="26" t="s">
        <v>8099</v>
      </c>
      <c r="I830" s="26" t="s">
        <v>8100</v>
      </c>
      <c r="J830" s="26" t="s">
        <v>8101</v>
      </c>
      <c r="K830" s="26">
        <v>5.041063881E9</v>
      </c>
      <c r="L830" s="26" t="s">
        <v>8102</v>
      </c>
      <c r="M830" s="26" t="s">
        <v>8103</v>
      </c>
      <c r="N830" s="26" t="s">
        <v>8104</v>
      </c>
      <c r="O830" s="26" t="s">
        <v>8105</v>
      </c>
      <c r="P830" s="26" t="s">
        <v>599</v>
      </c>
      <c r="Q830" s="26"/>
      <c r="R830" s="26" t="s">
        <v>8106</v>
      </c>
      <c r="S830" s="26" t="s">
        <v>137</v>
      </c>
      <c r="T830" s="29" t="s">
        <v>8107</v>
      </c>
      <c r="U830" s="26"/>
      <c r="V830" s="26" t="s">
        <v>139</v>
      </c>
      <c r="W830" s="26" t="s">
        <v>141</v>
      </c>
      <c r="X830" s="34">
        <v>43617.0</v>
      </c>
      <c r="Y830" s="26">
        <v>2024.0</v>
      </c>
      <c r="Z830" s="28">
        <v>-1.0</v>
      </c>
      <c r="AA830" s="26" t="s">
        <v>127</v>
      </c>
      <c r="AB830" s="30">
        <v>600.0</v>
      </c>
      <c r="AC830" s="31" t="s">
        <v>127</v>
      </c>
      <c r="AD830" s="31">
        <v>600.0</v>
      </c>
      <c r="AE830" s="31" t="s">
        <v>127</v>
      </c>
      <c r="AF830" s="31" t="s">
        <v>127</v>
      </c>
      <c r="AG830" s="31" t="s">
        <v>127</v>
      </c>
      <c r="AH830" s="31" t="s">
        <v>127</v>
      </c>
      <c r="AI830" s="31" t="s">
        <v>127</v>
      </c>
      <c r="AJ830" s="31" t="s">
        <v>127</v>
      </c>
      <c r="AK830" s="31" t="s">
        <v>127</v>
      </c>
      <c r="AL830" s="31" t="s">
        <v>127</v>
      </c>
      <c r="AM830" s="26" t="s">
        <v>159</v>
      </c>
      <c r="AN830" s="26" t="s">
        <v>8108</v>
      </c>
      <c r="AO830" s="26" t="s">
        <v>246</v>
      </c>
      <c r="AP830" s="31">
        <v>1500.0</v>
      </c>
      <c r="AQ830" s="26" t="s">
        <v>127</v>
      </c>
      <c r="AR830" s="26" t="s">
        <v>127</v>
      </c>
      <c r="AS830" s="26" t="s">
        <v>127</v>
      </c>
      <c r="AT830" s="26" t="s">
        <v>142</v>
      </c>
      <c r="AU830" s="26" t="s">
        <v>31</v>
      </c>
      <c r="AV830" s="26" t="s">
        <v>143</v>
      </c>
      <c r="AW830" s="28"/>
      <c r="AX830" s="28"/>
      <c r="AY830" s="28"/>
    </row>
    <row r="831" ht="15.75" customHeight="1">
      <c r="A831" s="26" t="s">
        <v>8109</v>
      </c>
      <c r="B831" s="26" t="s">
        <v>8110</v>
      </c>
      <c r="C831" s="26"/>
      <c r="D831" s="26" t="s">
        <v>8111</v>
      </c>
      <c r="E831" s="28"/>
      <c r="F831" s="26" t="s">
        <v>127</v>
      </c>
      <c r="G831" s="26"/>
      <c r="H831" s="26" t="s">
        <v>8099</v>
      </c>
      <c r="I831" s="26" t="s">
        <v>8100</v>
      </c>
      <c r="J831" s="26" t="s">
        <v>8101</v>
      </c>
      <c r="K831" s="26">
        <v>5.041063881E9</v>
      </c>
      <c r="L831" s="26" t="s">
        <v>8112</v>
      </c>
      <c r="M831" s="26" t="s">
        <v>8113</v>
      </c>
      <c r="N831" s="26" t="s">
        <v>8114</v>
      </c>
      <c r="O831" s="26" t="s">
        <v>8105</v>
      </c>
      <c r="P831" s="26" t="s">
        <v>599</v>
      </c>
      <c r="Q831" s="26"/>
      <c r="R831" s="26" t="s">
        <v>8115</v>
      </c>
      <c r="S831" s="26" t="s">
        <v>156</v>
      </c>
      <c r="T831" s="26" t="s">
        <v>8116</v>
      </c>
      <c r="U831" s="26"/>
      <c r="V831" s="26" t="s">
        <v>139</v>
      </c>
      <c r="W831" s="26" t="s">
        <v>141</v>
      </c>
      <c r="X831" s="26">
        <v>2019.0</v>
      </c>
      <c r="Y831" s="26">
        <v>2023.0</v>
      </c>
      <c r="Z831" s="28">
        <v>0.0</v>
      </c>
      <c r="AA831" s="26" t="s">
        <v>127</v>
      </c>
      <c r="AB831" s="30">
        <v>800.0</v>
      </c>
      <c r="AC831" s="31" t="s">
        <v>127</v>
      </c>
      <c r="AD831" s="31">
        <v>800.0</v>
      </c>
      <c r="AE831" s="31" t="s">
        <v>127</v>
      </c>
      <c r="AF831" s="31" t="s">
        <v>127</v>
      </c>
      <c r="AG831" s="31" t="s">
        <v>127</v>
      </c>
      <c r="AH831" s="31" t="s">
        <v>127</v>
      </c>
      <c r="AI831" s="31" t="s">
        <v>127</v>
      </c>
      <c r="AJ831" s="31" t="s">
        <v>127</v>
      </c>
      <c r="AK831" s="31" t="s">
        <v>127</v>
      </c>
      <c r="AL831" s="31" t="s">
        <v>127</v>
      </c>
      <c r="AM831" s="26" t="s">
        <v>140</v>
      </c>
      <c r="AN831" s="26" t="s">
        <v>298</v>
      </c>
      <c r="AO831" s="26" t="s">
        <v>246</v>
      </c>
      <c r="AP831" s="31">
        <v>3000.0</v>
      </c>
      <c r="AQ831" s="26" t="s">
        <v>127</v>
      </c>
      <c r="AR831" s="26" t="s">
        <v>127</v>
      </c>
      <c r="AS831" s="26" t="s">
        <v>127</v>
      </c>
      <c r="AT831" s="26" t="s">
        <v>142</v>
      </c>
      <c r="AU831" s="26" t="s">
        <v>31</v>
      </c>
      <c r="AV831" s="26" t="s">
        <v>143</v>
      </c>
      <c r="AW831" s="28"/>
      <c r="AX831" s="28"/>
      <c r="AY831" s="28"/>
    </row>
    <row r="832" ht="15.75" customHeight="1">
      <c r="A832" s="26" t="s">
        <v>8117</v>
      </c>
      <c r="B832" s="26" t="s">
        <v>8118</v>
      </c>
      <c r="C832" s="28"/>
      <c r="D832" s="26" t="s">
        <v>8119</v>
      </c>
      <c r="E832" s="28"/>
      <c r="F832" s="26" t="s">
        <v>127</v>
      </c>
      <c r="G832" s="26"/>
      <c r="H832" s="26" t="s">
        <v>8099</v>
      </c>
      <c r="I832" s="26" t="s">
        <v>8100</v>
      </c>
      <c r="J832" s="26" t="s">
        <v>8101</v>
      </c>
      <c r="K832" s="26">
        <v>5.041063881E9</v>
      </c>
      <c r="L832" s="26" t="s">
        <v>8120</v>
      </c>
      <c r="M832" s="26" t="s">
        <v>8121</v>
      </c>
      <c r="N832" s="26" t="s">
        <v>8122</v>
      </c>
      <c r="O832" s="26" t="s">
        <v>8105</v>
      </c>
      <c r="P832" s="26" t="s">
        <v>599</v>
      </c>
      <c r="Q832" s="26"/>
      <c r="R832" s="26" t="s">
        <v>8123</v>
      </c>
      <c r="S832" s="26" t="s">
        <v>137</v>
      </c>
      <c r="T832" s="29" t="s">
        <v>8124</v>
      </c>
      <c r="U832" s="29"/>
      <c r="V832" s="26" t="s">
        <v>139</v>
      </c>
      <c r="W832" s="26">
        <v>2018.0</v>
      </c>
      <c r="X832" s="26" t="s">
        <v>141</v>
      </c>
      <c r="Y832" s="26">
        <v>2024.0</v>
      </c>
      <c r="Z832" s="28">
        <v>-1.0</v>
      </c>
      <c r="AA832" s="26" t="s">
        <v>127</v>
      </c>
      <c r="AB832" s="30">
        <v>1200.0</v>
      </c>
      <c r="AC832" s="31" t="s">
        <v>127</v>
      </c>
      <c r="AD832" s="31">
        <v>1200.0</v>
      </c>
      <c r="AE832" s="31" t="s">
        <v>127</v>
      </c>
      <c r="AF832" s="31" t="s">
        <v>127</v>
      </c>
      <c r="AG832" s="31" t="s">
        <v>127</v>
      </c>
      <c r="AH832" s="31" t="s">
        <v>127</v>
      </c>
      <c r="AI832" s="31" t="s">
        <v>127</v>
      </c>
      <c r="AJ832" s="31" t="s">
        <v>127</v>
      </c>
      <c r="AK832" s="31" t="s">
        <v>127</v>
      </c>
      <c r="AL832" s="31" t="s">
        <v>127</v>
      </c>
      <c r="AM832" s="26" t="s">
        <v>159</v>
      </c>
      <c r="AN832" s="26" t="s">
        <v>8125</v>
      </c>
      <c r="AO832" s="26" t="s">
        <v>141</v>
      </c>
      <c r="AP832" s="31">
        <v>1000.0</v>
      </c>
      <c r="AQ832" s="26" t="s">
        <v>327</v>
      </c>
      <c r="AR832" s="26" t="s">
        <v>127</v>
      </c>
      <c r="AS832" s="26" t="s">
        <v>127</v>
      </c>
      <c r="AT832" s="26" t="s">
        <v>142</v>
      </c>
      <c r="AU832" s="32" t="s">
        <v>31</v>
      </c>
      <c r="AV832" s="26" t="s">
        <v>143</v>
      </c>
      <c r="AW832" s="28"/>
      <c r="AX832" s="28"/>
      <c r="AY832" s="28"/>
    </row>
    <row r="833" ht="15.75" customHeight="1">
      <c r="A833" s="26" t="s">
        <v>8126</v>
      </c>
      <c r="B833" s="26" t="s">
        <v>8127</v>
      </c>
      <c r="C833" s="26"/>
      <c r="D833" s="26"/>
      <c r="E833" s="28"/>
      <c r="F833" s="26" t="s">
        <v>127</v>
      </c>
      <c r="G833" s="26"/>
      <c r="H833" s="26" t="s">
        <v>8128</v>
      </c>
      <c r="I833" s="26" t="s">
        <v>8129</v>
      </c>
      <c r="J833" s="26" t="s">
        <v>8130</v>
      </c>
      <c r="K833" s="26">
        <v>5.079238817E9</v>
      </c>
      <c r="L833" s="26" t="s">
        <v>8131</v>
      </c>
      <c r="M833" s="26" t="s">
        <v>8132</v>
      </c>
      <c r="N833" s="26" t="s">
        <v>8133</v>
      </c>
      <c r="O833" s="26" t="s">
        <v>8105</v>
      </c>
      <c r="P833" s="26" t="s">
        <v>599</v>
      </c>
      <c r="Q833" s="26"/>
      <c r="R833" s="26" t="s">
        <v>8134</v>
      </c>
      <c r="S833" s="26" t="s">
        <v>137</v>
      </c>
      <c r="T833" s="26" t="s">
        <v>8135</v>
      </c>
      <c r="U833" s="26"/>
      <c r="V833" s="26" t="s">
        <v>139</v>
      </c>
      <c r="W833" s="26">
        <v>2018.0</v>
      </c>
      <c r="X833" s="26">
        <v>2019.0</v>
      </c>
      <c r="Y833" s="26">
        <v>2024.0</v>
      </c>
      <c r="Z833" s="28">
        <v>-1.0</v>
      </c>
      <c r="AA833" s="26" t="s">
        <v>127</v>
      </c>
      <c r="AB833" s="30">
        <v>10000.0</v>
      </c>
      <c r="AC833" s="31">
        <v>10000.0</v>
      </c>
      <c r="AD833" s="31" t="s">
        <v>127</v>
      </c>
      <c r="AE833" s="31" t="s">
        <v>127</v>
      </c>
      <c r="AF833" s="31" t="s">
        <v>141</v>
      </c>
      <c r="AG833" s="31" t="s">
        <v>141</v>
      </c>
      <c r="AH833" s="31" t="s">
        <v>141</v>
      </c>
      <c r="AI833" s="31" t="s">
        <v>127</v>
      </c>
      <c r="AJ833" s="31" t="s">
        <v>141</v>
      </c>
      <c r="AK833" s="31" t="s">
        <v>141</v>
      </c>
      <c r="AL833" s="31" t="s">
        <v>141</v>
      </c>
      <c r="AM833" s="26" t="s">
        <v>159</v>
      </c>
      <c r="AN833" s="26" t="s">
        <v>8136</v>
      </c>
      <c r="AO833" s="26" t="s">
        <v>246</v>
      </c>
      <c r="AP833" s="31">
        <v>30000.0</v>
      </c>
      <c r="AQ833" s="26" t="s">
        <v>127</v>
      </c>
      <c r="AR833" s="26" t="s">
        <v>127</v>
      </c>
      <c r="AS833" s="26" t="s">
        <v>127</v>
      </c>
      <c r="AT833" s="26" t="s">
        <v>4307</v>
      </c>
      <c r="AU833" s="26" t="s">
        <v>141</v>
      </c>
      <c r="AV833" s="26" t="s">
        <v>141</v>
      </c>
      <c r="AW833" s="28"/>
      <c r="AX833" s="28"/>
      <c r="AY833" s="28"/>
    </row>
    <row r="834" ht="15.75" customHeight="1">
      <c r="A834" s="26" t="s">
        <v>8137</v>
      </c>
      <c r="B834" s="26" t="s">
        <v>8138</v>
      </c>
      <c r="C834" s="28"/>
      <c r="D834" s="26" t="s">
        <v>8139</v>
      </c>
      <c r="E834" s="26"/>
      <c r="F834" s="26" t="s">
        <v>127</v>
      </c>
      <c r="G834" s="28"/>
      <c r="H834" s="26" t="s">
        <v>8140</v>
      </c>
      <c r="I834" s="26" t="s">
        <v>8141</v>
      </c>
      <c r="J834" s="26" t="s">
        <v>8142</v>
      </c>
      <c r="K834" s="37" t="s">
        <v>8143</v>
      </c>
      <c r="L834" s="26" t="s">
        <v>8144</v>
      </c>
      <c r="M834" s="26" t="s">
        <v>8145</v>
      </c>
      <c r="N834" s="26" t="s">
        <v>8133</v>
      </c>
      <c r="O834" s="26" t="s">
        <v>8105</v>
      </c>
      <c r="P834" s="26" t="s">
        <v>599</v>
      </c>
      <c r="Q834" s="26"/>
      <c r="R834" s="26" t="s">
        <v>8146</v>
      </c>
      <c r="S834" s="26" t="s">
        <v>137</v>
      </c>
      <c r="T834" s="29"/>
      <c r="U834" s="29"/>
      <c r="V834" s="26" t="s">
        <v>139</v>
      </c>
      <c r="W834" s="26" t="s">
        <v>141</v>
      </c>
      <c r="X834" s="33">
        <v>44713.0</v>
      </c>
      <c r="Y834" s="26">
        <v>2026.0</v>
      </c>
      <c r="Z834" s="28">
        <v>-3.0</v>
      </c>
      <c r="AA834" s="26" t="s">
        <v>127</v>
      </c>
      <c r="AB834" s="31">
        <v>1500.0</v>
      </c>
      <c r="AC834" s="31" t="s">
        <v>141</v>
      </c>
      <c r="AD834" s="31" t="s">
        <v>141</v>
      </c>
      <c r="AE834" s="31" t="s">
        <v>127</v>
      </c>
      <c r="AF834" s="31">
        <v>1500.0</v>
      </c>
      <c r="AG834" s="31" t="s">
        <v>141</v>
      </c>
      <c r="AH834" s="31" t="s">
        <v>141</v>
      </c>
      <c r="AI834" s="31" t="s">
        <v>127</v>
      </c>
      <c r="AJ834" s="31" t="s">
        <v>141</v>
      </c>
      <c r="AK834" s="31" t="s">
        <v>141</v>
      </c>
      <c r="AL834" s="31" t="s">
        <v>141</v>
      </c>
      <c r="AM834" s="26" t="s">
        <v>141</v>
      </c>
      <c r="AN834" s="26" t="s">
        <v>141</v>
      </c>
      <c r="AO834" s="26" t="s">
        <v>141</v>
      </c>
      <c r="AP834" s="39">
        <v>20000.0</v>
      </c>
      <c r="AQ834" s="29" t="s">
        <v>127</v>
      </c>
      <c r="AR834" s="29" t="s">
        <v>127</v>
      </c>
      <c r="AS834" s="26" t="s">
        <v>127</v>
      </c>
      <c r="AT834" s="26" t="s">
        <v>4307</v>
      </c>
      <c r="AU834" s="26" t="s">
        <v>141</v>
      </c>
      <c r="AV834" s="26" t="s">
        <v>141</v>
      </c>
      <c r="AW834" s="28"/>
      <c r="AX834" s="28"/>
      <c r="AY834" s="28"/>
    </row>
    <row r="835" ht="15.75" customHeight="1">
      <c r="A835" s="26" t="s">
        <v>8147</v>
      </c>
      <c r="B835" s="26" t="s">
        <v>8148</v>
      </c>
      <c r="C835" s="26"/>
      <c r="D835" s="26"/>
      <c r="E835" s="28"/>
      <c r="F835" s="26" t="s">
        <v>173</v>
      </c>
      <c r="G835" s="28" t="s">
        <v>2488</v>
      </c>
      <c r="H835" s="26" t="s">
        <v>8099</v>
      </c>
      <c r="I835" s="26" t="s">
        <v>8100</v>
      </c>
      <c r="J835" s="26" t="s">
        <v>8101</v>
      </c>
      <c r="K835" s="26">
        <v>5.041063881E9</v>
      </c>
      <c r="L835" s="26" t="s">
        <v>8149</v>
      </c>
      <c r="M835" s="26" t="s">
        <v>8150</v>
      </c>
      <c r="N835" s="26" t="s">
        <v>8132</v>
      </c>
      <c r="O835" s="26" t="s">
        <v>8105</v>
      </c>
      <c r="P835" s="26" t="s">
        <v>599</v>
      </c>
      <c r="Q835" s="26"/>
      <c r="R835" s="26" t="s">
        <v>8151</v>
      </c>
      <c r="S835" s="26" t="s">
        <v>137</v>
      </c>
      <c r="T835" s="26"/>
      <c r="U835" s="26"/>
      <c r="V835" s="26" t="s">
        <v>189</v>
      </c>
      <c r="W835" s="26" t="s">
        <v>141</v>
      </c>
      <c r="X835" s="26" t="s">
        <v>141</v>
      </c>
      <c r="Y835" s="26">
        <v>2023.0</v>
      </c>
      <c r="Z835" s="28">
        <v>0.0</v>
      </c>
      <c r="AA835" s="26" t="s">
        <v>127</v>
      </c>
      <c r="AB835" s="30">
        <v>4500.0</v>
      </c>
      <c r="AC835" s="31" t="s">
        <v>127</v>
      </c>
      <c r="AD835" s="31">
        <v>4500.0</v>
      </c>
      <c r="AE835" s="31" t="s">
        <v>127</v>
      </c>
      <c r="AF835" s="31" t="s">
        <v>141</v>
      </c>
      <c r="AG835" s="31" t="s">
        <v>127</v>
      </c>
      <c r="AH835" s="31" t="s">
        <v>141</v>
      </c>
      <c r="AI835" s="31" t="s">
        <v>127</v>
      </c>
      <c r="AJ835" s="31" t="s">
        <v>141</v>
      </c>
      <c r="AK835" s="31" t="s">
        <v>127</v>
      </c>
      <c r="AL835" s="31" t="s">
        <v>141</v>
      </c>
      <c r="AM835" s="26" t="s">
        <v>141</v>
      </c>
      <c r="AN835" s="26" t="s">
        <v>141</v>
      </c>
      <c r="AO835" s="26" t="s">
        <v>141</v>
      </c>
      <c r="AP835" s="31" t="s">
        <v>141</v>
      </c>
      <c r="AQ835" s="26" t="s">
        <v>127</v>
      </c>
      <c r="AR835" s="26" t="s">
        <v>127</v>
      </c>
      <c r="AS835" s="26" t="s">
        <v>127</v>
      </c>
      <c r="AT835" s="26" t="s">
        <v>142</v>
      </c>
      <c r="AU835" s="26" t="s">
        <v>31</v>
      </c>
      <c r="AV835" s="26" t="s">
        <v>143</v>
      </c>
      <c r="AW835" s="28"/>
      <c r="AX835" s="28"/>
      <c r="AY835" s="28"/>
    </row>
    <row r="836" ht="15.75" customHeight="1">
      <c r="A836" s="26" t="s">
        <v>8152</v>
      </c>
      <c r="B836" s="26" t="s">
        <v>8153</v>
      </c>
      <c r="C836" s="26"/>
      <c r="D836" s="26"/>
      <c r="E836" s="28"/>
      <c r="F836" s="26" t="s">
        <v>173</v>
      </c>
      <c r="G836" s="28" t="s">
        <v>2488</v>
      </c>
      <c r="H836" s="26" t="s">
        <v>8099</v>
      </c>
      <c r="I836" s="26" t="s">
        <v>8100</v>
      </c>
      <c r="J836" s="26" t="s">
        <v>8101</v>
      </c>
      <c r="K836" s="26">
        <v>5.041063881E9</v>
      </c>
      <c r="L836" s="26" t="s">
        <v>8149</v>
      </c>
      <c r="M836" s="26" t="s">
        <v>8150</v>
      </c>
      <c r="N836" s="26" t="s">
        <v>8132</v>
      </c>
      <c r="O836" s="26" t="s">
        <v>8105</v>
      </c>
      <c r="P836" s="26" t="s">
        <v>599</v>
      </c>
      <c r="Q836" s="26"/>
      <c r="R836" s="26" t="s">
        <v>8151</v>
      </c>
      <c r="S836" s="26" t="s">
        <v>137</v>
      </c>
      <c r="T836" s="26"/>
      <c r="U836" s="26"/>
      <c r="V836" s="26" t="s">
        <v>189</v>
      </c>
      <c r="W836" s="26" t="s">
        <v>141</v>
      </c>
      <c r="X836" s="26" t="s">
        <v>141</v>
      </c>
      <c r="Y836" s="26">
        <v>2026.0</v>
      </c>
      <c r="Z836" s="28">
        <v>-3.0</v>
      </c>
      <c r="AA836" s="26" t="s">
        <v>127</v>
      </c>
      <c r="AB836" s="30">
        <v>3500.0</v>
      </c>
      <c r="AC836" s="31" t="s">
        <v>127</v>
      </c>
      <c r="AD836" s="31">
        <v>3500.0</v>
      </c>
      <c r="AE836" s="31" t="s">
        <v>127</v>
      </c>
      <c r="AF836" s="31" t="s">
        <v>141</v>
      </c>
      <c r="AG836" s="31" t="s">
        <v>127</v>
      </c>
      <c r="AH836" s="31" t="s">
        <v>141</v>
      </c>
      <c r="AI836" s="31" t="s">
        <v>127</v>
      </c>
      <c r="AJ836" s="31" t="s">
        <v>141</v>
      </c>
      <c r="AK836" s="31" t="s">
        <v>127</v>
      </c>
      <c r="AL836" s="31" t="s">
        <v>141</v>
      </c>
      <c r="AM836" s="26" t="s">
        <v>141</v>
      </c>
      <c r="AN836" s="26" t="s">
        <v>141</v>
      </c>
      <c r="AO836" s="26" t="s">
        <v>141</v>
      </c>
      <c r="AP836" s="31" t="s">
        <v>141</v>
      </c>
      <c r="AQ836" s="26" t="s">
        <v>127</v>
      </c>
      <c r="AR836" s="26" t="s">
        <v>127</v>
      </c>
      <c r="AS836" s="26" t="s">
        <v>127</v>
      </c>
      <c r="AT836" s="26" t="s">
        <v>142</v>
      </c>
      <c r="AU836" s="26" t="s">
        <v>31</v>
      </c>
      <c r="AV836" s="26" t="s">
        <v>143</v>
      </c>
      <c r="AW836" s="28"/>
      <c r="AX836" s="28"/>
      <c r="AY836" s="28"/>
    </row>
    <row r="837" ht="15.75" customHeight="1">
      <c r="A837" s="26" t="s">
        <v>8154</v>
      </c>
      <c r="B837" s="26" t="s">
        <v>8155</v>
      </c>
      <c r="C837" s="26"/>
      <c r="D837" s="26"/>
      <c r="E837" s="28"/>
      <c r="F837" s="26" t="s">
        <v>127</v>
      </c>
      <c r="G837" s="26"/>
      <c r="H837" s="26" t="s">
        <v>8128</v>
      </c>
      <c r="I837" s="26" t="s">
        <v>8129</v>
      </c>
      <c r="J837" s="26" t="s">
        <v>8130</v>
      </c>
      <c r="K837" s="26">
        <v>5.079238817E9</v>
      </c>
      <c r="L837" s="26" t="s">
        <v>8156</v>
      </c>
      <c r="M837" s="26" t="s">
        <v>8157</v>
      </c>
      <c r="N837" s="26" t="s">
        <v>8158</v>
      </c>
      <c r="O837" s="26" t="s">
        <v>8105</v>
      </c>
      <c r="P837" s="26" t="s">
        <v>599</v>
      </c>
      <c r="Q837" s="26"/>
      <c r="R837" s="26" t="s">
        <v>8159</v>
      </c>
      <c r="S837" s="26" t="s">
        <v>137</v>
      </c>
      <c r="T837" s="26"/>
      <c r="U837" s="26"/>
      <c r="V837" s="26" t="s">
        <v>139</v>
      </c>
      <c r="W837" s="26" t="s">
        <v>141</v>
      </c>
      <c r="X837" s="26">
        <v>2019.0</v>
      </c>
      <c r="Y837" s="26">
        <v>2024.0</v>
      </c>
      <c r="Z837" s="28">
        <v>-1.0</v>
      </c>
      <c r="AA837" s="26" t="s">
        <v>127</v>
      </c>
      <c r="AB837" s="31">
        <v>2000.0</v>
      </c>
      <c r="AC837" s="31" t="s">
        <v>141</v>
      </c>
      <c r="AD837" s="31" t="s">
        <v>141</v>
      </c>
      <c r="AE837" s="31" t="s">
        <v>127</v>
      </c>
      <c r="AF837" s="31">
        <v>1790.0</v>
      </c>
      <c r="AG837" s="31">
        <v>1790.0</v>
      </c>
      <c r="AH837" s="31" t="s">
        <v>141</v>
      </c>
      <c r="AI837" s="31" t="s">
        <v>127</v>
      </c>
      <c r="AJ837" s="31">
        <v>2880.0</v>
      </c>
      <c r="AK837" s="31">
        <v>1200.0</v>
      </c>
      <c r="AL837" s="31" t="s">
        <v>141</v>
      </c>
      <c r="AM837" s="26" t="s">
        <v>159</v>
      </c>
      <c r="AN837" s="26" t="s">
        <v>8136</v>
      </c>
      <c r="AO837" s="26" t="s">
        <v>246</v>
      </c>
      <c r="AP837" s="31">
        <v>30000.0</v>
      </c>
      <c r="AQ837" s="26" t="s">
        <v>127</v>
      </c>
      <c r="AR837" s="26" t="s">
        <v>127</v>
      </c>
      <c r="AS837" s="26" t="s">
        <v>127</v>
      </c>
      <c r="AT837" s="26" t="s">
        <v>4307</v>
      </c>
      <c r="AU837" s="26" t="s">
        <v>141</v>
      </c>
      <c r="AV837" s="26" t="s">
        <v>141</v>
      </c>
      <c r="AW837" s="28"/>
      <c r="AX837" s="28"/>
      <c r="AY837" s="28"/>
    </row>
    <row r="838" ht="15.75" customHeight="1">
      <c r="A838" s="26" t="s">
        <v>8160</v>
      </c>
      <c r="B838" s="26" t="s">
        <v>8161</v>
      </c>
      <c r="C838" s="26"/>
      <c r="D838" s="26" t="s">
        <v>8162</v>
      </c>
      <c r="E838" s="28"/>
      <c r="F838" s="26" t="s">
        <v>127</v>
      </c>
      <c r="G838" s="26"/>
      <c r="H838" s="26" t="s">
        <v>8099</v>
      </c>
      <c r="I838" s="26" t="s">
        <v>8100</v>
      </c>
      <c r="J838" s="26" t="s">
        <v>8101</v>
      </c>
      <c r="K838" s="26">
        <v>5.041063881E9</v>
      </c>
      <c r="L838" s="26" t="s">
        <v>8163</v>
      </c>
      <c r="M838" s="26" t="s">
        <v>8164</v>
      </c>
      <c r="N838" s="26" t="s">
        <v>8165</v>
      </c>
      <c r="O838" s="26" t="s">
        <v>8105</v>
      </c>
      <c r="P838" s="26" t="s">
        <v>599</v>
      </c>
      <c r="Q838" s="26"/>
      <c r="R838" s="26" t="s">
        <v>8166</v>
      </c>
      <c r="S838" s="26" t="s">
        <v>156</v>
      </c>
      <c r="T838" s="26" t="s">
        <v>8167</v>
      </c>
      <c r="U838" s="26"/>
      <c r="V838" s="26" t="s">
        <v>158</v>
      </c>
      <c r="W838" s="26" t="s">
        <v>141</v>
      </c>
      <c r="X838" s="26" t="s">
        <v>141</v>
      </c>
      <c r="Y838" s="26">
        <v>1999.0</v>
      </c>
      <c r="Z838" s="28">
        <v>24.0</v>
      </c>
      <c r="AA838" s="26" t="s">
        <v>127</v>
      </c>
      <c r="AB838" s="30">
        <v>500.0</v>
      </c>
      <c r="AC838" s="31" t="s">
        <v>127</v>
      </c>
      <c r="AD838" s="31">
        <v>500.0</v>
      </c>
      <c r="AE838" s="31" t="s">
        <v>127</v>
      </c>
      <c r="AF838" s="31" t="s">
        <v>127</v>
      </c>
      <c r="AG838" s="31" t="s">
        <v>127</v>
      </c>
      <c r="AH838" s="31" t="s">
        <v>127</v>
      </c>
      <c r="AI838" s="31" t="s">
        <v>127</v>
      </c>
      <c r="AJ838" s="31" t="s">
        <v>127</v>
      </c>
      <c r="AK838" s="31" t="s">
        <v>127</v>
      </c>
      <c r="AL838" s="31" t="s">
        <v>127</v>
      </c>
      <c r="AM838" s="26" t="s">
        <v>140</v>
      </c>
      <c r="AN838" s="26" t="s">
        <v>298</v>
      </c>
      <c r="AO838" s="26" t="s">
        <v>246</v>
      </c>
      <c r="AP838" s="31">
        <v>800.0</v>
      </c>
      <c r="AQ838" s="26" t="s">
        <v>327</v>
      </c>
      <c r="AR838" s="26" t="s">
        <v>127</v>
      </c>
      <c r="AS838" s="26" t="s">
        <v>127</v>
      </c>
      <c r="AT838" s="26" t="s">
        <v>142</v>
      </c>
      <c r="AU838" s="26" t="s">
        <v>31</v>
      </c>
      <c r="AV838" s="26" t="s">
        <v>8168</v>
      </c>
      <c r="AW838" s="28"/>
      <c r="AX838" s="28"/>
      <c r="AY838" s="28"/>
    </row>
    <row r="839" ht="15.75" customHeight="1">
      <c r="A839" s="26" t="s">
        <v>8169</v>
      </c>
      <c r="B839" s="26" t="s">
        <v>8170</v>
      </c>
      <c r="C839" s="28"/>
      <c r="D839" s="26"/>
      <c r="E839" s="26"/>
      <c r="F839" s="26" t="s">
        <v>173</v>
      </c>
      <c r="G839" s="26" t="s">
        <v>1489</v>
      </c>
      <c r="H839" s="26" t="s">
        <v>8099</v>
      </c>
      <c r="I839" s="26" t="s">
        <v>8100</v>
      </c>
      <c r="J839" s="26" t="s">
        <v>8101</v>
      </c>
      <c r="K839" s="26">
        <v>5.041063881E9</v>
      </c>
      <c r="L839" s="26" t="s">
        <v>8171</v>
      </c>
      <c r="M839" s="26" t="s">
        <v>141</v>
      </c>
      <c r="N839" s="26" t="s">
        <v>141</v>
      </c>
      <c r="O839" s="26" t="s">
        <v>8105</v>
      </c>
      <c r="P839" s="26" t="s">
        <v>599</v>
      </c>
      <c r="Q839" s="28"/>
      <c r="R839" s="26" t="s">
        <v>8172</v>
      </c>
      <c r="S839" s="26" t="s">
        <v>137</v>
      </c>
      <c r="T839" s="26"/>
      <c r="U839" s="28"/>
      <c r="V839" s="26" t="s">
        <v>189</v>
      </c>
      <c r="W839" s="26">
        <v>2023.0</v>
      </c>
      <c r="X839" s="26" t="s">
        <v>141</v>
      </c>
      <c r="Y839" s="26" t="s">
        <v>141</v>
      </c>
      <c r="Z839" s="28" t="s">
        <v>141</v>
      </c>
      <c r="AA839" s="26" t="s">
        <v>127</v>
      </c>
      <c r="AB839" s="30">
        <v>3000.0</v>
      </c>
      <c r="AC839" s="31" t="s">
        <v>127</v>
      </c>
      <c r="AD839" s="31">
        <v>3000.0</v>
      </c>
      <c r="AE839" s="31" t="s">
        <v>127</v>
      </c>
      <c r="AF839" s="31" t="s">
        <v>141</v>
      </c>
      <c r="AG839" s="31" t="s">
        <v>127</v>
      </c>
      <c r="AH839" s="31" t="s">
        <v>141</v>
      </c>
      <c r="AI839" s="31" t="s">
        <v>127</v>
      </c>
      <c r="AJ839" s="31" t="s">
        <v>141</v>
      </c>
      <c r="AK839" s="31" t="s">
        <v>127</v>
      </c>
      <c r="AL839" s="31" t="s">
        <v>141</v>
      </c>
      <c r="AM839" s="26" t="s">
        <v>141</v>
      </c>
      <c r="AN839" s="26" t="s">
        <v>141</v>
      </c>
      <c r="AO839" s="26" t="s">
        <v>141</v>
      </c>
      <c r="AP839" s="31">
        <v>2000.0</v>
      </c>
      <c r="AQ839" s="26" t="s">
        <v>127</v>
      </c>
      <c r="AR839" s="26" t="s">
        <v>127</v>
      </c>
      <c r="AS839" s="26" t="s">
        <v>127</v>
      </c>
      <c r="AT839" s="26" t="s">
        <v>142</v>
      </c>
      <c r="AU839" s="26" t="s">
        <v>31</v>
      </c>
      <c r="AV839" s="26" t="s">
        <v>143</v>
      </c>
      <c r="AW839" s="28"/>
      <c r="AX839" s="28"/>
      <c r="AY839" s="28"/>
    </row>
    <row r="840" ht="15.75" customHeight="1">
      <c r="A840" s="26" t="s">
        <v>8173</v>
      </c>
      <c r="B840" s="26" t="s">
        <v>8174</v>
      </c>
      <c r="C840" s="26" t="s">
        <v>8175</v>
      </c>
      <c r="D840" s="28"/>
      <c r="E840" s="28"/>
      <c r="F840" s="26" t="s">
        <v>173</v>
      </c>
      <c r="G840" s="26" t="s">
        <v>8176</v>
      </c>
      <c r="H840" s="26" t="s">
        <v>8177</v>
      </c>
      <c r="I840" s="26" t="s">
        <v>8178</v>
      </c>
      <c r="J840" s="26" t="s">
        <v>8179</v>
      </c>
      <c r="K840" s="26">
        <v>4.298543296E9</v>
      </c>
      <c r="L840" s="26" t="s">
        <v>8180</v>
      </c>
      <c r="M840" s="26" t="s">
        <v>8181</v>
      </c>
      <c r="N840" s="26" t="s">
        <v>8181</v>
      </c>
      <c r="O840" s="26" t="s">
        <v>8181</v>
      </c>
      <c r="P840" s="26" t="s">
        <v>599</v>
      </c>
      <c r="Q840" s="26"/>
      <c r="R840" s="26" t="s">
        <v>8182</v>
      </c>
      <c r="S840" s="26" t="s">
        <v>156</v>
      </c>
      <c r="T840" s="29" t="s">
        <v>8183</v>
      </c>
      <c r="U840" s="29"/>
      <c r="V840" s="26" t="s">
        <v>158</v>
      </c>
      <c r="W840" s="26" t="s">
        <v>141</v>
      </c>
      <c r="X840" s="26" t="s">
        <v>141</v>
      </c>
      <c r="Y840" s="26">
        <v>1961.0</v>
      </c>
      <c r="Z840" s="28">
        <v>62.0</v>
      </c>
      <c r="AA840" s="26" t="s">
        <v>127</v>
      </c>
      <c r="AB840" s="30">
        <v>800.0</v>
      </c>
      <c r="AC840" s="31" t="s">
        <v>127</v>
      </c>
      <c r="AD840" s="31">
        <v>800.0</v>
      </c>
      <c r="AE840" s="31" t="s">
        <v>127</v>
      </c>
      <c r="AF840" s="31" t="s">
        <v>127</v>
      </c>
      <c r="AG840" s="30" t="s">
        <v>127</v>
      </c>
      <c r="AH840" s="31" t="s">
        <v>127</v>
      </c>
      <c r="AI840" s="31" t="s">
        <v>127</v>
      </c>
      <c r="AJ840" s="31" t="s">
        <v>127</v>
      </c>
      <c r="AK840" s="31" t="s">
        <v>127</v>
      </c>
      <c r="AL840" s="31" t="s">
        <v>127</v>
      </c>
      <c r="AM840" s="26" t="s">
        <v>140</v>
      </c>
      <c r="AN840" s="26" t="s">
        <v>8184</v>
      </c>
      <c r="AO840" s="26" t="s">
        <v>246</v>
      </c>
      <c r="AP840" s="31">
        <v>3000.0</v>
      </c>
      <c r="AQ840" s="26" t="s">
        <v>327</v>
      </c>
      <c r="AR840" s="26" t="s">
        <v>327</v>
      </c>
      <c r="AS840" s="26" t="s">
        <v>127</v>
      </c>
      <c r="AT840" s="26" t="s">
        <v>142</v>
      </c>
      <c r="AU840" s="32" t="s">
        <v>31</v>
      </c>
      <c r="AV840" s="26" t="s">
        <v>3975</v>
      </c>
      <c r="AW840" s="28"/>
      <c r="AX840" s="28"/>
      <c r="AY840" s="28"/>
    </row>
    <row r="841" ht="15.75" customHeight="1">
      <c r="A841" s="26" t="s">
        <v>8185</v>
      </c>
      <c r="B841" s="26" t="s">
        <v>8186</v>
      </c>
      <c r="C841" s="28"/>
      <c r="D841" s="26"/>
      <c r="E841" s="28"/>
      <c r="F841" s="26" t="s">
        <v>127</v>
      </c>
      <c r="G841" s="26"/>
      <c r="H841" s="26" t="s">
        <v>8187</v>
      </c>
      <c r="I841" s="26" t="s">
        <v>8188</v>
      </c>
      <c r="J841" s="26" t="s">
        <v>8189</v>
      </c>
      <c r="K841" s="26">
        <v>4.295881166E9</v>
      </c>
      <c r="L841" s="26" t="s">
        <v>8190</v>
      </c>
      <c r="M841" s="26" t="s">
        <v>8191</v>
      </c>
      <c r="N841" s="26" t="s">
        <v>8192</v>
      </c>
      <c r="O841" s="26" t="s">
        <v>8193</v>
      </c>
      <c r="P841" s="26" t="s">
        <v>599</v>
      </c>
      <c r="Q841" s="28"/>
      <c r="R841" s="26" t="s">
        <v>8194</v>
      </c>
      <c r="S841" s="28" t="s">
        <v>156</v>
      </c>
      <c r="T841" s="26" t="s">
        <v>8195</v>
      </c>
      <c r="U841" s="28"/>
      <c r="V841" s="26" t="s">
        <v>158</v>
      </c>
      <c r="W841" s="26" t="s">
        <v>141</v>
      </c>
      <c r="X841" s="26" t="s">
        <v>141</v>
      </c>
      <c r="Y841" s="26">
        <v>1978.0</v>
      </c>
      <c r="Z841" s="28">
        <v>45.0</v>
      </c>
      <c r="AA841" s="26" t="s">
        <v>127</v>
      </c>
      <c r="AB841" s="30">
        <v>1200.0</v>
      </c>
      <c r="AC841" s="31" t="s">
        <v>127</v>
      </c>
      <c r="AD841" s="31">
        <v>1200.0</v>
      </c>
      <c r="AE841" s="31" t="s">
        <v>127</v>
      </c>
      <c r="AF841" s="31" t="s">
        <v>127</v>
      </c>
      <c r="AG841" s="31" t="s">
        <v>127</v>
      </c>
      <c r="AH841" s="31" t="s">
        <v>127</v>
      </c>
      <c r="AI841" s="31" t="s">
        <v>127</v>
      </c>
      <c r="AJ841" s="31" t="s">
        <v>141</v>
      </c>
      <c r="AK841" s="31" t="s">
        <v>127</v>
      </c>
      <c r="AL841" s="31" t="s">
        <v>141</v>
      </c>
      <c r="AM841" s="26" t="s">
        <v>159</v>
      </c>
      <c r="AN841" s="26" t="s">
        <v>8196</v>
      </c>
      <c r="AO841" s="26" t="s">
        <v>416</v>
      </c>
      <c r="AP841" s="31" t="s">
        <v>141</v>
      </c>
      <c r="AQ841" s="26" t="s">
        <v>327</v>
      </c>
      <c r="AR841" s="26" t="s">
        <v>127</v>
      </c>
      <c r="AS841" s="26" t="s">
        <v>127</v>
      </c>
      <c r="AT841" s="26" t="s">
        <v>142</v>
      </c>
      <c r="AU841" s="26" t="s">
        <v>31</v>
      </c>
      <c r="AV841" s="26" t="s">
        <v>143</v>
      </c>
      <c r="AW841" s="28"/>
      <c r="AX841" s="28"/>
      <c r="AY841" s="28"/>
    </row>
    <row r="842" ht="15.75" customHeight="1">
      <c r="A842" s="26" t="s">
        <v>8197</v>
      </c>
      <c r="B842" s="26" t="s">
        <v>8198</v>
      </c>
      <c r="C842" s="28" t="s">
        <v>8199</v>
      </c>
      <c r="D842" s="26" t="s">
        <v>8200</v>
      </c>
      <c r="E842" s="28"/>
      <c r="F842" s="26" t="s">
        <v>127</v>
      </c>
      <c r="G842" s="28"/>
      <c r="H842" s="26" t="s">
        <v>8201</v>
      </c>
      <c r="I842" s="26" t="s">
        <v>8202</v>
      </c>
      <c r="J842" s="26" t="s">
        <v>8203</v>
      </c>
      <c r="K842" s="26">
        <v>4.295880973E9</v>
      </c>
      <c r="L842" s="28" t="s">
        <v>8204</v>
      </c>
      <c r="M842" s="26" t="s">
        <v>8191</v>
      </c>
      <c r="N842" s="26" t="s">
        <v>8192</v>
      </c>
      <c r="O842" s="26" t="s">
        <v>8193</v>
      </c>
      <c r="P842" s="26" t="s">
        <v>599</v>
      </c>
      <c r="Q842" s="28"/>
      <c r="R842" s="28" t="s">
        <v>8205</v>
      </c>
      <c r="S842" s="28" t="s">
        <v>156</v>
      </c>
      <c r="T842" s="26" t="s">
        <v>8206</v>
      </c>
      <c r="U842" s="28"/>
      <c r="V842" s="26" t="s">
        <v>158</v>
      </c>
      <c r="W842" s="26" t="s">
        <v>141</v>
      </c>
      <c r="X842" s="26" t="s">
        <v>141</v>
      </c>
      <c r="Y842" s="28">
        <v>1991.0</v>
      </c>
      <c r="Z842" s="28">
        <v>32.0</v>
      </c>
      <c r="AA842" s="26" t="s">
        <v>127</v>
      </c>
      <c r="AB842" s="30">
        <v>1400.0</v>
      </c>
      <c r="AC842" s="31" t="s">
        <v>127</v>
      </c>
      <c r="AD842" s="30">
        <v>1400.0</v>
      </c>
      <c r="AE842" s="31" t="s">
        <v>127</v>
      </c>
      <c r="AF842" s="31" t="s">
        <v>127</v>
      </c>
      <c r="AG842" s="31" t="s">
        <v>127</v>
      </c>
      <c r="AH842" s="31" t="s">
        <v>127</v>
      </c>
      <c r="AI842" s="31" t="s">
        <v>127</v>
      </c>
      <c r="AJ842" s="31" t="s">
        <v>127</v>
      </c>
      <c r="AK842" s="31" t="s">
        <v>127</v>
      </c>
      <c r="AL842" s="31" t="s">
        <v>127</v>
      </c>
      <c r="AM842" s="26" t="s">
        <v>140</v>
      </c>
      <c r="AN842" s="26" t="s">
        <v>8207</v>
      </c>
      <c r="AO842" s="26" t="s">
        <v>816</v>
      </c>
      <c r="AP842" s="31">
        <v>905.0</v>
      </c>
      <c r="AQ842" s="26" t="s">
        <v>327</v>
      </c>
      <c r="AR842" s="26" t="s">
        <v>127</v>
      </c>
      <c r="AS842" s="26" t="s">
        <v>127</v>
      </c>
      <c r="AT842" s="26" t="s">
        <v>142</v>
      </c>
      <c r="AU842" s="32" t="s">
        <v>31</v>
      </c>
      <c r="AV842" s="26" t="s">
        <v>8208</v>
      </c>
      <c r="AW842" s="28"/>
      <c r="AX842" s="28"/>
      <c r="AY842" s="28"/>
    </row>
    <row r="843" ht="15.75" customHeight="1">
      <c r="A843" s="26" t="s">
        <v>8209</v>
      </c>
      <c r="B843" s="26" t="s">
        <v>8210</v>
      </c>
      <c r="C843" s="28"/>
      <c r="D843" s="28" t="s">
        <v>8211</v>
      </c>
      <c r="E843" s="28"/>
      <c r="F843" s="26" t="s">
        <v>127</v>
      </c>
      <c r="G843" s="28"/>
      <c r="H843" s="26" t="s">
        <v>8212</v>
      </c>
      <c r="I843" s="26" t="s">
        <v>8213</v>
      </c>
      <c r="J843" s="26" t="s">
        <v>8214</v>
      </c>
      <c r="K843" s="26">
        <v>4.295881064E9</v>
      </c>
      <c r="L843" s="28" t="s">
        <v>8215</v>
      </c>
      <c r="M843" s="26" t="s">
        <v>8191</v>
      </c>
      <c r="N843" s="26" t="s">
        <v>8192</v>
      </c>
      <c r="O843" s="26" t="s">
        <v>8193</v>
      </c>
      <c r="P843" s="26" t="s">
        <v>599</v>
      </c>
      <c r="Q843" s="28"/>
      <c r="R843" s="28" t="s">
        <v>8216</v>
      </c>
      <c r="S843" s="28" t="s">
        <v>156</v>
      </c>
      <c r="T843" s="28" t="s">
        <v>8217</v>
      </c>
      <c r="U843" s="28"/>
      <c r="V843" s="26" t="s">
        <v>158</v>
      </c>
      <c r="W843" s="26" t="s">
        <v>141</v>
      </c>
      <c r="X843" s="26" t="s">
        <v>141</v>
      </c>
      <c r="Y843" s="26" t="s">
        <v>141</v>
      </c>
      <c r="Z843" s="28" t="s">
        <v>141</v>
      </c>
      <c r="AA843" s="26" t="s">
        <v>127</v>
      </c>
      <c r="AB843" s="30">
        <v>3200.0</v>
      </c>
      <c r="AC843" s="31" t="s">
        <v>127</v>
      </c>
      <c r="AD843" s="30">
        <v>3200.0</v>
      </c>
      <c r="AE843" s="31" t="s">
        <v>127</v>
      </c>
      <c r="AF843" s="31" t="s">
        <v>127</v>
      </c>
      <c r="AG843" s="31" t="s">
        <v>127</v>
      </c>
      <c r="AH843" s="31" t="s">
        <v>127</v>
      </c>
      <c r="AI843" s="31" t="s">
        <v>127</v>
      </c>
      <c r="AJ843" s="31" t="s">
        <v>127</v>
      </c>
      <c r="AK843" s="31" t="s">
        <v>127</v>
      </c>
      <c r="AL843" s="31" t="s">
        <v>127</v>
      </c>
      <c r="AM843" s="26" t="s">
        <v>140</v>
      </c>
      <c r="AN843" s="28" t="s">
        <v>8218</v>
      </c>
      <c r="AO843" s="26" t="s">
        <v>845</v>
      </c>
      <c r="AP843" s="31">
        <f>11499*3200/24600</f>
        <v>1495.804878</v>
      </c>
      <c r="AQ843" s="26" t="s">
        <v>327</v>
      </c>
      <c r="AR843" s="26" t="s">
        <v>327</v>
      </c>
      <c r="AS843" s="26" t="s">
        <v>127</v>
      </c>
      <c r="AT843" s="28" t="s">
        <v>142</v>
      </c>
      <c r="AU843" s="32" t="s">
        <v>31</v>
      </c>
      <c r="AV843" s="28" t="s">
        <v>143</v>
      </c>
      <c r="AW843" s="28"/>
      <c r="AX843" s="28"/>
      <c r="AY843" s="28"/>
    </row>
    <row r="844" ht="15.75" customHeight="1">
      <c r="A844" s="26" t="s">
        <v>8219</v>
      </c>
      <c r="B844" s="26" t="s">
        <v>8220</v>
      </c>
      <c r="C844" s="28"/>
      <c r="D844" s="28" t="s">
        <v>8221</v>
      </c>
      <c r="E844" s="28"/>
      <c r="F844" s="26" t="s">
        <v>173</v>
      </c>
      <c r="G844" s="26" t="s">
        <v>8222</v>
      </c>
      <c r="H844" s="26" t="s">
        <v>8223</v>
      </c>
      <c r="I844" s="26" t="s">
        <v>8224</v>
      </c>
      <c r="J844" s="26" t="s">
        <v>8225</v>
      </c>
      <c r="K844" s="26">
        <v>4.295881204E9</v>
      </c>
      <c r="L844" s="28" t="s">
        <v>8226</v>
      </c>
      <c r="M844" s="26" t="s">
        <v>8191</v>
      </c>
      <c r="N844" s="26" t="s">
        <v>8192</v>
      </c>
      <c r="O844" s="26" t="s">
        <v>8193</v>
      </c>
      <c r="P844" s="26" t="s">
        <v>599</v>
      </c>
      <c r="Q844" s="28"/>
      <c r="R844" s="28" t="s">
        <v>8227</v>
      </c>
      <c r="S844" s="28" t="s">
        <v>156</v>
      </c>
      <c r="T844" s="28" t="s">
        <v>8228</v>
      </c>
      <c r="U844" s="28"/>
      <c r="V844" s="26" t="s">
        <v>158</v>
      </c>
      <c r="W844" s="26" t="s">
        <v>141</v>
      </c>
      <c r="X844" s="26" t="s">
        <v>141</v>
      </c>
      <c r="Y844" s="28">
        <v>1973.0</v>
      </c>
      <c r="Z844" s="28">
        <v>50.0</v>
      </c>
      <c r="AA844" s="26" t="s">
        <v>127</v>
      </c>
      <c r="AB844" s="30">
        <v>17400.0</v>
      </c>
      <c r="AC844" s="30">
        <f>17400</f>
        <v>17400</v>
      </c>
      <c r="AD844" s="31" t="s">
        <v>127</v>
      </c>
      <c r="AE844" s="31" t="s">
        <v>127</v>
      </c>
      <c r="AF844" s="31">
        <v>15000.0</v>
      </c>
      <c r="AG844" s="40">
        <v>15000.0</v>
      </c>
      <c r="AH844" s="31" t="s">
        <v>127</v>
      </c>
      <c r="AI844" s="31" t="s">
        <v>127</v>
      </c>
      <c r="AJ844" s="31" t="s">
        <v>141</v>
      </c>
      <c r="AK844" s="31" t="s">
        <v>141</v>
      </c>
      <c r="AL844" s="31" t="s">
        <v>141</v>
      </c>
      <c r="AM844" s="26" t="s">
        <v>140</v>
      </c>
      <c r="AN844" s="28" t="s">
        <v>8229</v>
      </c>
      <c r="AO844" s="26" t="s">
        <v>416</v>
      </c>
      <c r="AP844" s="31">
        <v>5500.0</v>
      </c>
      <c r="AQ844" s="26" t="s">
        <v>327</v>
      </c>
      <c r="AR844" s="26" t="s">
        <v>327</v>
      </c>
      <c r="AS844" s="33">
        <v>44835.0</v>
      </c>
      <c r="AT844" s="26" t="s">
        <v>161</v>
      </c>
      <c r="AU844" s="32" t="s">
        <v>263</v>
      </c>
      <c r="AV844" s="26" t="s">
        <v>8230</v>
      </c>
      <c r="AW844" s="28"/>
      <c r="AX844" s="28"/>
      <c r="AY844" s="28" t="s">
        <v>8231</v>
      </c>
    </row>
    <row r="845" ht="15.75" customHeight="1">
      <c r="A845" s="26" t="s">
        <v>8232</v>
      </c>
      <c r="B845" s="26" t="s">
        <v>8233</v>
      </c>
      <c r="C845" s="28"/>
      <c r="D845" s="28" t="s">
        <v>8221</v>
      </c>
      <c r="E845" s="28"/>
      <c r="F845" s="26" t="s">
        <v>173</v>
      </c>
      <c r="G845" s="26" t="s">
        <v>8222</v>
      </c>
      <c r="H845" s="26" t="s">
        <v>8223</v>
      </c>
      <c r="I845" s="26" t="s">
        <v>8224</v>
      </c>
      <c r="J845" s="26" t="s">
        <v>8225</v>
      </c>
      <c r="K845" s="26">
        <v>4.295881204E9</v>
      </c>
      <c r="L845" s="28" t="s">
        <v>8226</v>
      </c>
      <c r="M845" s="26" t="s">
        <v>8191</v>
      </c>
      <c r="N845" s="26" t="s">
        <v>8192</v>
      </c>
      <c r="O845" s="26" t="s">
        <v>8193</v>
      </c>
      <c r="P845" s="26" t="s">
        <v>599</v>
      </c>
      <c r="Q845" s="28"/>
      <c r="R845" s="28" t="s">
        <v>8227</v>
      </c>
      <c r="S845" s="28" t="s">
        <v>156</v>
      </c>
      <c r="T845" s="28" t="s">
        <v>8228</v>
      </c>
      <c r="U845" s="28"/>
      <c r="V845" s="26" t="s">
        <v>189</v>
      </c>
      <c r="W845" s="26" t="s">
        <v>141</v>
      </c>
      <c r="X845" s="26" t="s">
        <v>141</v>
      </c>
      <c r="Y845" s="26">
        <v>2025.0</v>
      </c>
      <c r="Z845" s="28">
        <v>-2.0</v>
      </c>
      <c r="AA845" s="26" t="s">
        <v>127</v>
      </c>
      <c r="AB845" s="30">
        <v>2500.0</v>
      </c>
      <c r="AC845" s="31" t="s">
        <v>127</v>
      </c>
      <c r="AD845" s="31">
        <v>2500.0</v>
      </c>
      <c r="AE845" s="31" t="s">
        <v>127</v>
      </c>
      <c r="AF845" s="31" t="s">
        <v>127</v>
      </c>
      <c r="AG845" s="40" t="s">
        <v>127</v>
      </c>
      <c r="AH845" s="31" t="s">
        <v>127</v>
      </c>
      <c r="AI845" s="31" t="s">
        <v>127</v>
      </c>
      <c r="AJ845" s="31" t="s">
        <v>127</v>
      </c>
      <c r="AK845" s="31" t="s">
        <v>127</v>
      </c>
      <c r="AL845" s="31" t="s">
        <v>127</v>
      </c>
      <c r="AM845" s="26" t="s">
        <v>140</v>
      </c>
      <c r="AN845" s="28" t="s">
        <v>8229</v>
      </c>
      <c r="AO845" s="26" t="s">
        <v>416</v>
      </c>
      <c r="AP845" s="31" t="s">
        <v>141</v>
      </c>
      <c r="AQ845" s="26" t="s">
        <v>127</v>
      </c>
      <c r="AR845" s="26" t="s">
        <v>127</v>
      </c>
      <c r="AS845" s="26" t="s">
        <v>127</v>
      </c>
      <c r="AT845" s="26" t="s">
        <v>142</v>
      </c>
      <c r="AU845" s="26" t="s">
        <v>31</v>
      </c>
      <c r="AV845" s="26" t="s">
        <v>697</v>
      </c>
      <c r="AW845" s="28"/>
      <c r="AX845" s="28"/>
      <c r="AY845" s="28" t="s">
        <v>8231</v>
      </c>
    </row>
    <row r="846" ht="15.75" customHeight="1">
      <c r="A846" s="26" t="s">
        <v>8234</v>
      </c>
      <c r="B846" s="26" t="s">
        <v>8235</v>
      </c>
      <c r="C846" s="28" t="s">
        <v>8236</v>
      </c>
      <c r="D846" s="28" t="s">
        <v>8237</v>
      </c>
      <c r="E846" s="28"/>
      <c r="F846" s="26" t="s">
        <v>127</v>
      </c>
      <c r="G846" s="28"/>
      <c r="H846" s="26" t="s">
        <v>8238</v>
      </c>
      <c r="I846" s="26" t="s">
        <v>8239</v>
      </c>
      <c r="J846" s="26" t="s">
        <v>8240</v>
      </c>
      <c r="K846" s="26">
        <v>4.295881458E9</v>
      </c>
      <c r="L846" s="28" t="s">
        <v>8241</v>
      </c>
      <c r="M846" s="26" t="s">
        <v>8242</v>
      </c>
      <c r="N846" s="26" t="s">
        <v>8243</v>
      </c>
      <c r="O846" s="26" t="s">
        <v>8193</v>
      </c>
      <c r="P846" s="26" t="s">
        <v>599</v>
      </c>
      <c r="Q846" s="28"/>
      <c r="R846" s="28" t="s">
        <v>8244</v>
      </c>
      <c r="S846" s="28" t="s">
        <v>156</v>
      </c>
      <c r="T846" s="28" t="s">
        <v>8245</v>
      </c>
      <c r="U846" s="28"/>
      <c r="V846" s="26" t="s">
        <v>158</v>
      </c>
      <c r="W846" s="26" t="s">
        <v>141</v>
      </c>
      <c r="X846" s="26" t="s">
        <v>141</v>
      </c>
      <c r="Y846" s="28">
        <v>1997.0</v>
      </c>
      <c r="Z846" s="28">
        <v>26.0</v>
      </c>
      <c r="AA846" s="26" t="s">
        <v>127</v>
      </c>
      <c r="AB846" s="30">
        <v>2100.0</v>
      </c>
      <c r="AC846" s="31" t="s">
        <v>127</v>
      </c>
      <c r="AD846" s="31">
        <v>2100.0</v>
      </c>
      <c r="AE846" s="31" t="s">
        <v>127</v>
      </c>
      <c r="AF846" s="31" t="s">
        <v>127</v>
      </c>
      <c r="AG846" s="31" t="s">
        <v>127</v>
      </c>
      <c r="AH846" s="31" t="s">
        <v>127</v>
      </c>
      <c r="AI846" s="31" t="s">
        <v>127</v>
      </c>
      <c r="AJ846" s="31" t="s">
        <v>127</v>
      </c>
      <c r="AK846" s="31" t="s">
        <v>127</v>
      </c>
      <c r="AL846" s="31" t="s">
        <v>127</v>
      </c>
      <c r="AM846" s="26" t="s">
        <v>140</v>
      </c>
      <c r="AN846" s="28" t="s">
        <v>8246</v>
      </c>
      <c r="AO846" s="26" t="s">
        <v>2017</v>
      </c>
      <c r="AP846" s="31">
        <v>9600.0</v>
      </c>
      <c r="AQ846" s="26">
        <v>2021.0</v>
      </c>
      <c r="AR846" s="26">
        <v>2021.0</v>
      </c>
      <c r="AS846" s="26" t="s">
        <v>127</v>
      </c>
      <c r="AT846" s="28" t="s">
        <v>142</v>
      </c>
      <c r="AU846" s="32" t="s">
        <v>31</v>
      </c>
      <c r="AV846" s="26" t="s">
        <v>8247</v>
      </c>
      <c r="AW846" s="28"/>
      <c r="AX846" s="28"/>
      <c r="AY846" s="28"/>
    </row>
    <row r="847" ht="15.75" customHeight="1">
      <c r="A847" s="26" t="s">
        <v>8248</v>
      </c>
      <c r="B847" s="26" t="s">
        <v>8249</v>
      </c>
      <c r="C847" s="28"/>
      <c r="D847" s="26" t="s">
        <v>8250</v>
      </c>
      <c r="E847" s="28"/>
      <c r="F847" s="26" t="s">
        <v>173</v>
      </c>
      <c r="G847" s="26" t="s">
        <v>8251</v>
      </c>
      <c r="H847" s="26" t="s">
        <v>8252</v>
      </c>
      <c r="I847" s="26" t="s">
        <v>8253</v>
      </c>
      <c r="J847" s="26" t="s">
        <v>8254</v>
      </c>
      <c r="K847" s="26">
        <v>5.042372951E9</v>
      </c>
      <c r="L847" s="26" t="s">
        <v>8255</v>
      </c>
      <c r="M847" s="26" t="s">
        <v>8256</v>
      </c>
      <c r="N847" s="26" t="s">
        <v>8257</v>
      </c>
      <c r="O847" s="26" t="s">
        <v>8193</v>
      </c>
      <c r="P847" s="26" t="s">
        <v>599</v>
      </c>
      <c r="Q847" s="28"/>
      <c r="R847" s="26" t="s">
        <v>8258</v>
      </c>
      <c r="S847" s="28" t="s">
        <v>156</v>
      </c>
      <c r="T847" s="26" t="s">
        <v>8259</v>
      </c>
      <c r="U847" s="28"/>
      <c r="V847" s="26" t="s">
        <v>158</v>
      </c>
      <c r="W847" s="26" t="s">
        <v>141</v>
      </c>
      <c r="X847" s="26" t="s">
        <v>141</v>
      </c>
      <c r="Y847" s="26">
        <v>2009.0</v>
      </c>
      <c r="Z847" s="28">
        <v>14.0</v>
      </c>
      <c r="AA847" s="26" t="s">
        <v>127</v>
      </c>
      <c r="AB847" s="30">
        <v>700.0</v>
      </c>
      <c r="AC847" s="31" t="s">
        <v>127</v>
      </c>
      <c r="AD847" s="31">
        <v>700.0</v>
      </c>
      <c r="AE847" s="31" t="s">
        <v>127</v>
      </c>
      <c r="AF847" s="31" t="s">
        <v>127</v>
      </c>
      <c r="AG847" s="31" t="s">
        <v>127</v>
      </c>
      <c r="AH847" s="31" t="s">
        <v>127</v>
      </c>
      <c r="AI847" s="31" t="s">
        <v>127</v>
      </c>
      <c r="AJ847" s="31" t="s">
        <v>141</v>
      </c>
      <c r="AK847" s="31" t="s">
        <v>127</v>
      </c>
      <c r="AL847" s="31" t="s">
        <v>141</v>
      </c>
      <c r="AM847" s="26" t="s">
        <v>159</v>
      </c>
      <c r="AN847" s="28" t="s">
        <v>8260</v>
      </c>
      <c r="AO847" s="26" t="s">
        <v>141</v>
      </c>
      <c r="AP847" s="31">
        <v>543.0</v>
      </c>
      <c r="AQ847" s="26" t="s">
        <v>327</v>
      </c>
      <c r="AR847" s="26" t="s">
        <v>127</v>
      </c>
      <c r="AS847" s="26" t="s">
        <v>127</v>
      </c>
      <c r="AT847" s="26" t="s">
        <v>142</v>
      </c>
      <c r="AU847" s="26" t="s">
        <v>31</v>
      </c>
      <c r="AV847" s="28" t="s">
        <v>143</v>
      </c>
      <c r="AW847" s="28"/>
      <c r="AX847" s="28"/>
      <c r="AY847" s="28"/>
    </row>
    <row r="848" ht="15.75" customHeight="1">
      <c r="A848" s="26" t="s">
        <v>8261</v>
      </c>
      <c r="B848" s="26" t="s">
        <v>8262</v>
      </c>
      <c r="C848" s="28" t="s">
        <v>8263</v>
      </c>
      <c r="D848" s="26" t="s">
        <v>8264</v>
      </c>
      <c r="E848" s="28"/>
      <c r="F848" s="26" t="s">
        <v>127</v>
      </c>
      <c r="G848" s="28"/>
      <c r="H848" s="26" t="s">
        <v>8201</v>
      </c>
      <c r="I848" s="26" t="s">
        <v>8202</v>
      </c>
      <c r="J848" s="26" t="s">
        <v>8203</v>
      </c>
      <c r="K848" s="26">
        <v>4.295880973E9</v>
      </c>
      <c r="L848" s="28" t="s">
        <v>8265</v>
      </c>
      <c r="M848" s="26" t="s">
        <v>8256</v>
      </c>
      <c r="N848" s="26" t="s">
        <v>8257</v>
      </c>
      <c r="O848" s="26" t="s">
        <v>8193</v>
      </c>
      <c r="P848" s="26" t="s">
        <v>599</v>
      </c>
      <c r="Q848" s="28"/>
      <c r="R848" s="28" t="s">
        <v>8266</v>
      </c>
      <c r="S848" s="28" t="s">
        <v>156</v>
      </c>
      <c r="T848" s="28" t="s">
        <v>8267</v>
      </c>
      <c r="U848" s="28"/>
      <c r="V848" s="26" t="s">
        <v>158</v>
      </c>
      <c r="W848" s="26" t="s">
        <v>141</v>
      </c>
      <c r="X848" s="26" t="s">
        <v>141</v>
      </c>
      <c r="Y848" s="28">
        <v>1972.0</v>
      </c>
      <c r="Z848" s="28">
        <v>51.0</v>
      </c>
      <c r="AA848" s="26" t="s">
        <v>127</v>
      </c>
      <c r="AB848" s="30">
        <v>2200.0</v>
      </c>
      <c r="AC848" s="31" t="s">
        <v>127</v>
      </c>
      <c r="AD848" s="30">
        <v>2200.0</v>
      </c>
      <c r="AE848" s="31" t="s">
        <v>127</v>
      </c>
      <c r="AF848" s="31" t="s">
        <v>127</v>
      </c>
      <c r="AG848" s="31" t="s">
        <v>127</v>
      </c>
      <c r="AH848" s="31" t="s">
        <v>127</v>
      </c>
      <c r="AI848" s="31" t="s">
        <v>127</v>
      </c>
      <c r="AJ848" s="31" t="s">
        <v>127</v>
      </c>
      <c r="AK848" s="31" t="s">
        <v>127</v>
      </c>
      <c r="AL848" s="31" t="s">
        <v>127</v>
      </c>
      <c r="AM848" s="26" t="s">
        <v>140</v>
      </c>
      <c r="AN848" s="28" t="s">
        <v>298</v>
      </c>
      <c r="AO848" s="26" t="s">
        <v>816</v>
      </c>
      <c r="AP848" s="31">
        <v>905.0</v>
      </c>
      <c r="AQ848" s="26" t="s">
        <v>327</v>
      </c>
      <c r="AR848" s="26" t="s">
        <v>327</v>
      </c>
      <c r="AS848" s="26" t="s">
        <v>127</v>
      </c>
      <c r="AT848" s="28" t="s">
        <v>142</v>
      </c>
      <c r="AU848" s="32" t="s">
        <v>31</v>
      </c>
      <c r="AV848" s="26" t="s">
        <v>8268</v>
      </c>
      <c r="AW848" s="28"/>
      <c r="AX848" s="28"/>
      <c r="AY848" s="28"/>
    </row>
    <row r="849" ht="15.75" customHeight="1">
      <c r="A849" s="26" t="s">
        <v>8269</v>
      </c>
      <c r="B849" s="26" t="s">
        <v>8270</v>
      </c>
      <c r="C849" s="28"/>
      <c r="D849" s="28" t="s">
        <v>8271</v>
      </c>
      <c r="E849" s="28"/>
      <c r="F849" s="26" t="s">
        <v>127</v>
      </c>
      <c r="G849" s="28"/>
      <c r="H849" s="26" t="s">
        <v>8212</v>
      </c>
      <c r="I849" s="26" t="s">
        <v>8213</v>
      </c>
      <c r="J849" s="26" t="s">
        <v>8214</v>
      </c>
      <c r="K849" s="26">
        <v>4.295881064E9</v>
      </c>
      <c r="L849" s="28" t="s">
        <v>8272</v>
      </c>
      <c r="M849" s="26" t="s">
        <v>8256</v>
      </c>
      <c r="N849" s="26" t="s">
        <v>8257</v>
      </c>
      <c r="O849" s="26" t="s">
        <v>8193</v>
      </c>
      <c r="P849" s="26" t="s">
        <v>599</v>
      </c>
      <c r="Q849" s="28"/>
      <c r="R849" s="28" t="s">
        <v>8273</v>
      </c>
      <c r="S849" s="28" t="s">
        <v>156</v>
      </c>
      <c r="T849" s="26" t="s">
        <v>8274</v>
      </c>
      <c r="U849" s="28"/>
      <c r="V849" s="26" t="s">
        <v>158</v>
      </c>
      <c r="W849" s="26" t="s">
        <v>141</v>
      </c>
      <c r="X849" s="26" t="s">
        <v>141</v>
      </c>
      <c r="Y849" s="28">
        <v>1953.0</v>
      </c>
      <c r="Z849" s="28">
        <v>70.0</v>
      </c>
      <c r="AA849" s="26" t="s">
        <v>127</v>
      </c>
      <c r="AB849" s="30">
        <v>4800.0</v>
      </c>
      <c r="AC849" s="31" t="s">
        <v>127</v>
      </c>
      <c r="AD849" s="30">
        <v>4800.0</v>
      </c>
      <c r="AE849" s="31" t="s">
        <v>127</v>
      </c>
      <c r="AF849" s="31" t="s">
        <v>127</v>
      </c>
      <c r="AG849" s="31" t="s">
        <v>127</v>
      </c>
      <c r="AH849" s="31" t="s">
        <v>127</v>
      </c>
      <c r="AI849" s="31" t="s">
        <v>127</v>
      </c>
      <c r="AJ849" s="31" t="s">
        <v>127</v>
      </c>
      <c r="AK849" s="31" t="s">
        <v>127</v>
      </c>
      <c r="AL849" s="31" t="s">
        <v>127</v>
      </c>
      <c r="AM849" s="26" t="s">
        <v>140</v>
      </c>
      <c r="AN849" s="28" t="s">
        <v>8275</v>
      </c>
      <c r="AO849" s="26" t="s">
        <v>845</v>
      </c>
      <c r="AP849" s="31">
        <f>11499*4800/24600</f>
        <v>2243.707317</v>
      </c>
      <c r="AQ849" s="26" t="s">
        <v>327</v>
      </c>
      <c r="AR849" s="26" t="s">
        <v>327</v>
      </c>
      <c r="AS849" s="26" t="s">
        <v>127</v>
      </c>
      <c r="AT849" s="28" t="s">
        <v>142</v>
      </c>
      <c r="AU849" s="32" t="s">
        <v>31</v>
      </c>
      <c r="AV849" s="26" t="s">
        <v>1612</v>
      </c>
      <c r="AW849" s="28"/>
      <c r="AX849" s="28"/>
      <c r="AY849" s="28"/>
    </row>
    <row r="850" ht="15.75" customHeight="1">
      <c r="A850" s="26" t="s">
        <v>8276</v>
      </c>
      <c r="B850" s="26" t="s">
        <v>8277</v>
      </c>
      <c r="C850" s="28"/>
      <c r="D850" s="26"/>
      <c r="E850" s="28"/>
      <c r="F850" s="26" t="s">
        <v>127</v>
      </c>
      <c r="G850" s="26"/>
      <c r="H850" s="26" t="s">
        <v>8278</v>
      </c>
      <c r="I850" s="26" t="s">
        <v>8279</v>
      </c>
      <c r="J850" s="26" t="s">
        <v>8280</v>
      </c>
      <c r="K850" s="26">
        <v>5.050712484E9</v>
      </c>
      <c r="L850" s="26" t="s">
        <v>8281</v>
      </c>
      <c r="M850" s="26" t="s">
        <v>8282</v>
      </c>
      <c r="N850" s="26" t="s">
        <v>8283</v>
      </c>
      <c r="O850" s="26" t="s">
        <v>8193</v>
      </c>
      <c r="P850" s="26" t="s">
        <v>599</v>
      </c>
      <c r="Q850" s="28"/>
      <c r="R850" s="26" t="s">
        <v>8284</v>
      </c>
      <c r="S850" s="28" t="s">
        <v>156</v>
      </c>
      <c r="T850" s="26" t="s">
        <v>8285</v>
      </c>
      <c r="U850" s="28"/>
      <c r="V850" s="26" t="s">
        <v>158</v>
      </c>
      <c r="W850" s="26" t="s">
        <v>141</v>
      </c>
      <c r="X850" s="26" t="s">
        <v>141</v>
      </c>
      <c r="Y850" s="26">
        <v>1993.0</v>
      </c>
      <c r="Z850" s="28">
        <v>30.0</v>
      </c>
      <c r="AA850" s="26" t="s">
        <v>127</v>
      </c>
      <c r="AB850" s="30">
        <v>800.0</v>
      </c>
      <c r="AC850" s="31" t="s">
        <v>127</v>
      </c>
      <c r="AD850" s="31">
        <v>800.0</v>
      </c>
      <c r="AE850" s="31" t="s">
        <v>127</v>
      </c>
      <c r="AF850" s="31" t="s">
        <v>127</v>
      </c>
      <c r="AG850" s="31" t="s">
        <v>127</v>
      </c>
      <c r="AH850" s="31" t="s">
        <v>127</v>
      </c>
      <c r="AI850" s="31" t="s">
        <v>141</v>
      </c>
      <c r="AJ850" s="31" t="s">
        <v>127</v>
      </c>
      <c r="AK850" s="31" t="s">
        <v>127</v>
      </c>
      <c r="AL850" s="31" t="s">
        <v>127</v>
      </c>
      <c r="AM850" s="26" t="s">
        <v>159</v>
      </c>
      <c r="AN850" s="26" t="s">
        <v>8286</v>
      </c>
      <c r="AO850" s="26" t="s">
        <v>246</v>
      </c>
      <c r="AP850" s="31" t="s">
        <v>141</v>
      </c>
      <c r="AQ850" s="26" t="s">
        <v>141</v>
      </c>
      <c r="AR850" s="26" t="s">
        <v>141</v>
      </c>
      <c r="AS850" s="26" t="s">
        <v>127</v>
      </c>
      <c r="AT850" s="26" t="s">
        <v>142</v>
      </c>
      <c r="AU850" s="26" t="s">
        <v>31</v>
      </c>
      <c r="AV850" s="26" t="s">
        <v>4184</v>
      </c>
      <c r="AW850" s="28"/>
      <c r="AX850" s="28"/>
      <c r="AY850" s="28"/>
    </row>
    <row r="851" ht="15.75" customHeight="1">
      <c r="A851" s="26" t="s">
        <v>8287</v>
      </c>
      <c r="B851" s="26" t="s">
        <v>8288</v>
      </c>
      <c r="C851" s="28"/>
      <c r="D851" s="26" t="s">
        <v>8289</v>
      </c>
      <c r="E851" s="28"/>
      <c r="F851" s="26" t="s">
        <v>173</v>
      </c>
      <c r="G851" s="26" t="s">
        <v>8251</v>
      </c>
      <c r="H851" s="26" t="s">
        <v>8252</v>
      </c>
      <c r="I851" s="26" t="s">
        <v>8253</v>
      </c>
      <c r="J851" s="26" t="s">
        <v>8290</v>
      </c>
      <c r="K851" s="26">
        <v>4.295880978E9</v>
      </c>
      <c r="L851" s="28" t="s">
        <v>8291</v>
      </c>
      <c r="M851" s="26" t="s">
        <v>8282</v>
      </c>
      <c r="N851" s="26" t="s">
        <v>8283</v>
      </c>
      <c r="O851" s="26" t="s">
        <v>8193</v>
      </c>
      <c r="P851" s="26" t="s">
        <v>599</v>
      </c>
      <c r="Q851" s="28"/>
      <c r="R851" s="28" t="s">
        <v>8292</v>
      </c>
      <c r="S851" s="28" t="s">
        <v>156</v>
      </c>
      <c r="T851" s="28" t="s">
        <v>8293</v>
      </c>
      <c r="U851" s="28"/>
      <c r="V851" s="26" t="s">
        <v>158</v>
      </c>
      <c r="W851" s="26" t="s">
        <v>141</v>
      </c>
      <c r="X851" s="26" t="s">
        <v>141</v>
      </c>
      <c r="Y851" s="28">
        <v>1999.0</v>
      </c>
      <c r="Z851" s="28">
        <v>24.0</v>
      </c>
      <c r="AA851" s="26" t="s">
        <v>127</v>
      </c>
      <c r="AB851" s="30">
        <v>3000.0</v>
      </c>
      <c r="AC851" s="31" t="s">
        <v>127</v>
      </c>
      <c r="AD851" s="31">
        <v>3000.0</v>
      </c>
      <c r="AE851" s="31" t="s">
        <v>127</v>
      </c>
      <c r="AF851" s="31" t="s">
        <v>127</v>
      </c>
      <c r="AG851" s="31" t="s">
        <v>127</v>
      </c>
      <c r="AH851" s="31" t="s">
        <v>127</v>
      </c>
      <c r="AI851" s="31" t="s">
        <v>127</v>
      </c>
      <c r="AJ851" s="31" t="s">
        <v>127</v>
      </c>
      <c r="AK851" s="31" t="s">
        <v>127</v>
      </c>
      <c r="AL851" s="31" t="s">
        <v>127</v>
      </c>
      <c r="AM851" s="26" t="s">
        <v>159</v>
      </c>
      <c r="AN851" s="28" t="s">
        <v>8260</v>
      </c>
      <c r="AO851" s="26" t="s">
        <v>141</v>
      </c>
      <c r="AP851" s="31">
        <f>1140-543</f>
        <v>597</v>
      </c>
      <c r="AQ851" s="26" t="s">
        <v>327</v>
      </c>
      <c r="AR851" s="26" t="s">
        <v>127</v>
      </c>
      <c r="AS851" s="26" t="s">
        <v>127</v>
      </c>
      <c r="AT851" s="28" t="s">
        <v>142</v>
      </c>
      <c r="AU851" s="32" t="s">
        <v>31</v>
      </c>
      <c r="AV851" s="26" t="s">
        <v>8294</v>
      </c>
      <c r="AW851" s="28"/>
      <c r="AX851" s="28"/>
      <c r="AY851" s="28"/>
    </row>
    <row r="852" ht="15.75" customHeight="1">
      <c r="A852" s="26" t="s">
        <v>8295</v>
      </c>
      <c r="B852" s="26" t="s">
        <v>8296</v>
      </c>
      <c r="C852" s="28"/>
      <c r="D852" s="28"/>
      <c r="E852" s="28"/>
      <c r="F852" s="26" t="s">
        <v>127</v>
      </c>
      <c r="G852" s="28"/>
      <c r="H852" s="26" t="s">
        <v>8212</v>
      </c>
      <c r="I852" s="26" t="s">
        <v>8213</v>
      </c>
      <c r="J852" s="26" t="s">
        <v>8214</v>
      </c>
      <c r="K852" s="26">
        <v>4.295881064E9</v>
      </c>
      <c r="L852" s="28" t="s">
        <v>8297</v>
      </c>
      <c r="M852" s="26" t="s">
        <v>8282</v>
      </c>
      <c r="N852" s="26" t="s">
        <v>8283</v>
      </c>
      <c r="O852" s="26" t="s">
        <v>8193</v>
      </c>
      <c r="P852" s="26" t="s">
        <v>599</v>
      </c>
      <c r="Q852" s="28"/>
      <c r="R852" s="28" t="s">
        <v>8298</v>
      </c>
      <c r="S852" s="28" t="s">
        <v>156</v>
      </c>
      <c r="T852" s="28" t="s">
        <v>8299</v>
      </c>
      <c r="U852" s="28"/>
      <c r="V852" s="26" t="s">
        <v>158</v>
      </c>
      <c r="W852" s="26" t="s">
        <v>141</v>
      </c>
      <c r="X852" s="26" t="s">
        <v>141</v>
      </c>
      <c r="Y852" s="28">
        <v>2006.0</v>
      </c>
      <c r="Z852" s="28">
        <v>17.0</v>
      </c>
      <c r="AA852" s="26" t="s">
        <v>127</v>
      </c>
      <c r="AB852" s="30">
        <v>16600.0</v>
      </c>
      <c r="AC852" s="31">
        <v>12600.0</v>
      </c>
      <c r="AD852" s="31">
        <f>12000-4800-3200</f>
        <v>4000</v>
      </c>
      <c r="AE852" s="31" t="s">
        <v>127</v>
      </c>
      <c r="AF852" s="31">
        <v>12000.0</v>
      </c>
      <c r="AG852" s="31">
        <v>12000.0</v>
      </c>
      <c r="AH852" s="31" t="s">
        <v>127</v>
      </c>
      <c r="AI852" s="31" t="s">
        <v>127</v>
      </c>
      <c r="AJ852" s="31" t="s">
        <v>468</v>
      </c>
      <c r="AK852" s="31" t="s">
        <v>468</v>
      </c>
      <c r="AL852" s="31" t="s">
        <v>141</v>
      </c>
      <c r="AM852" s="26" t="s">
        <v>159</v>
      </c>
      <c r="AN852" s="28" t="s">
        <v>8300</v>
      </c>
      <c r="AO852" s="26" t="s">
        <v>5176</v>
      </c>
      <c r="AP852" s="31">
        <f>11499*16600/24600</f>
        <v>7759.487805</v>
      </c>
      <c r="AQ852" s="26" t="s">
        <v>327</v>
      </c>
      <c r="AR852" s="26" t="s">
        <v>327</v>
      </c>
      <c r="AS852" s="26" t="s">
        <v>127</v>
      </c>
      <c r="AT852" s="26" t="s">
        <v>161</v>
      </c>
      <c r="AU852" s="26" t="s">
        <v>817</v>
      </c>
      <c r="AV852" s="26" t="s">
        <v>8301</v>
      </c>
      <c r="AW852" s="28"/>
      <c r="AX852" s="28"/>
      <c r="AY852" s="28"/>
    </row>
    <row r="853" ht="15.75" customHeight="1">
      <c r="A853" s="26" t="s">
        <v>8302</v>
      </c>
      <c r="B853" s="26" t="s">
        <v>8303</v>
      </c>
      <c r="C853" s="28" t="s">
        <v>8304</v>
      </c>
      <c r="D853" s="28" t="s">
        <v>8305</v>
      </c>
      <c r="E853" s="28"/>
      <c r="F853" s="26" t="s">
        <v>127</v>
      </c>
      <c r="G853" s="28"/>
      <c r="H853" s="26" t="s">
        <v>7557</v>
      </c>
      <c r="I853" s="26" t="s">
        <v>7558</v>
      </c>
      <c r="J853" s="26" t="s">
        <v>8306</v>
      </c>
      <c r="K853" s="26">
        <v>5.044252671E9</v>
      </c>
      <c r="L853" s="28" t="s">
        <v>8307</v>
      </c>
      <c r="M853" s="26" t="s">
        <v>8308</v>
      </c>
      <c r="N853" s="26" t="s">
        <v>8309</v>
      </c>
      <c r="O853" s="26" t="s">
        <v>8193</v>
      </c>
      <c r="P853" s="26" t="s">
        <v>599</v>
      </c>
      <c r="Q853" s="28"/>
      <c r="R853" s="28" t="s">
        <v>8310</v>
      </c>
      <c r="S853" s="28" t="s">
        <v>156</v>
      </c>
      <c r="T853" s="26" t="s">
        <v>8311</v>
      </c>
      <c r="U853" s="28"/>
      <c r="V853" s="26" t="s">
        <v>158</v>
      </c>
      <c r="W853" s="26" t="s">
        <v>141</v>
      </c>
      <c r="X853" s="26" t="s">
        <v>141</v>
      </c>
      <c r="Y853" s="28">
        <v>1966.0</v>
      </c>
      <c r="Z853" s="28">
        <v>57.0</v>
      </c>
      <c r="AA853" s="26" t="s">
        <v>127</v>
      </c>
      <c r="AB853" s="30">
        <v>2110.0</v>
      </c>
      <c r="AC853" s="31" t="s">
        <v>127</v>
      </c>
      <c r="AD853" s="30">
        <f>930+1180</f>
        <v>2110</v>
      </c>
      <c r="AE853" s="31" t="s">
        <v>127</v>
      </c>
      <c r="AF853" s="31" t="s">
        <v>127</v>
      </c>
      <c r="AG853" s="31" t="s">
        <v>127</v>
      </c>
      <c r="AH853" s="31" t="s">
        <v>127</v>
      </c>
      <c r="AI853" s="31" t="s">
        <v>127</v>
      </c>
      <c r="AJ853" s="31" t="s">
        <v>127</v>
      </c>
      <c r="AK853" s="31" t="s">
        <v>127</v>
      </c>
      <c r="AL853" s="31" t="s">
        <v>127</v>
      </c>
      <c r="AM853" s="26" t="s">
        <v>159</v>
      </c>
      <c r="AN853" s="28" t="s">
        <v>8312</v>
      </c>
      <c r="AO853" s="26" t="s">
        <v>246</v>
      </c>
      <c r="AP853" s="31">
        <v>336.0</v>
      </c>
      <c r="AQ853" s="26" t="s">
        <v>127</v>
      </c>
      <c r="AR853" s="26" t="s">
        <v>127</v>
      </c>
      <c r="AS853" s="26" t="s">
        <v>127</v>
      </c>
      <c r="AT853" s="28" t="s">
        <v>142</v>
      </c>
      <c r="AU853" s="32" t="s">
        <v>31</v>
      </c>
      <c r="AV853" s="26" t="s">
        <v>8313</v>
      </c>
      <c r="AW853" s="28"/>
      <c r="AX853" s="28"/>
      <c r="AY853" s="28"/>
    </row>
    <row r="854" ht="15.75" customHeight="1">
      <c r="A854" s="26" t="s">
        <v>8314</v>
      </c>
      <c r="B854" s="26" t="s">
        <v>8315</v>
      </c>
      <c r="C854" s="28" t="s">
        <v>8316</v>
      </c>
      <c r="D854" s="28" t="s">
        <v>8317</v>
      </c>
      <c r="E854" s="28"/>
      <c r="F854" s="26" t="s">
        <v>127</v>
      </c>
      <c r="G854" s="28"/>
      <c r="H854" s="26" t="s">
        <v>8278</v>
      </c>
      <c r="I854" s="26" t="s">
        <v>8279</v>
      </c>
      <c r="J854" s="26" t="s">
        <v>8318</v>
      </c>
      <c r="K854" s="26">
        <v>4.298056408E9</v>
      </c>
      <c r="L854" s="28" t="s">
        <v>8319</v>
      </c>
      <c r="M854" s="26" t="s">
        <v>8320</v>
      </c>
      <c r="N854" s="26" t="s">
        <v>8309</v>
      </c>
      <c r="O854" s="26" t="s">
        <v>8193</v>
      </c>
      <c r="P854" s="26" t="s">
        <v>599</v>
      </c>
      <c r="Q854" s="28"/>
      <c r="R854" s="28" t="s">
        <v>8321</v>
      </c>
      <c r="S854" s="28" t="s">
        <v>156</v>
      </c>
      <c r="T854" s="26" t="s">
        <v>8322</v>
      </c>
      <c r="U854" s="28"/>
      <c r="V854" s="26" t="s">
        <v>158</v>
      </c>
      <c r="W854" s="26" t="s">
        <v>141</v>
      </c>
      <c r="X854" s="26" t="s">
        <v>141</v>
      </c>
      <c r="Y854" s="28">
        <v>1965.0</v>
      </c>
      <c r="Z854" s="28">
        <v>58.0</v>
      </c>
      <c r="AA854" s="26" t="s">
        <v>127</v>
      </c>
      <c r="AB854" s="30">
        <v>3000.0</v>
      </c>
      <c r="AC854" s="31" t="s">
        <v>127</v>
      </c>
      <c r="AD854" s="31">
        <v>3000.0</v>
      </c>
      <c r="AE854" s="31" t="s">
        <v>127</v>
      </c>
      <c r="AF854" s="31" t="s">
        <v>127</v>
      </c>
      <c r="AG854" s="31" t="s">
        <v>127</v>
      </c>
      <c r="AH854" s="31" t="s">
        <v>127</v>
      </c>
      <c r="AI854" s="31" t="s">
        <v>127</v>
      </c>
      <c r="AJ854" s="31" t="s">
        <v>127</v>
      </c>
      <c r="AK854" s="31" t="s">
        <v>127</v>
      </c>
      <c r="AL854" s="31" t="s">
        <v>127</v>
      </c>
      <c r="AM854" s="26" t="s">
        <v>159</v>
      </c>
      <c r="AN854" s="28" t="s">
        <v>8323</v>
      </c>
      <c r="AO854" s="26" t="s">
        <v>696</v>
      </c>
      <c r="AP854" s="31">
        <v>556.0</v>
      </c>
      <c r="AQ854" s="26" t="s">
        <v>127</v>
      </c>
      <c r="AR854" s="26" t="s">
        <v>127</v>
      </c>
      <c r="AS854" s="26" t="s">
        <v>127</v>
      </c>
      <c r="AT854" s="28" t="s">
        <v>142</v>
      </c>
      <c r="AU854" s="32" t="s">
        <v>31</v>
      </c>
      <c r="AV854" s="26" t="s">
        <v>8324</v>
      </c>
      <c r="AW854" s="28"/>
      <c r="AX854" s="28"/>
      <c r="AY854" s="28"/>
    </row>
    <row r="855" ht="15.75" customHeight="1">
      <c r="A855" s="26" t="s">
        <v>8325</v>
      </c>
      <c r="B855" s="26" t="s">
        <v>8326</v>
      </c>
      <c r="C855" s="28" t="s">
        <v>8327</v>
      </c>
      <c r="D855" s="28" t="s">
        <v>8328</v>
      </c>
      <c r="E855" s="28"/>
      <c r="F855" s="26" t="s">
        <v>127</v>
      </c>
      <c r="G855" s="28"/>
      <c r="H855" s="26" t="s">
        <v>8187</v>
      </c>
      <c r="I855" s="26" t="s">
        <v>8188</v>
      </c>
      <c r="J855" s="26" t="s">
        <v>8329</v>
      </c>
      <c r="K855" s="26">
        <v>5.000060593E9</v>
      </c>
      <c r="L855" s="28" t="s">
        <v>8330</v>
      </c>
      <c r="M855" s="26" t="s">
        <v>8320</v>
      </c>
      <c r="N855" s="26" t="s">
        <v>8309</v>
      </c>
      <c r="O855" s="26" t="s">
        <v>8193</v>
      </c>
      <c r="P855" s="26" t="s">
        <v>599</v>
      </c>
      <c r="Q855" s="28"/>
      <c r="R855" s="28" t="s">
        <v>8331</v>
      </c>
      <c r="S855" s="28" t="s">
        <v>156</v>
      </c>
      <c r="T855" s="28" t="s">
        <v>8332</v>
      </c>
      <c r="U855" s="28"/>
      <c r="V855" s="26" t="s">
        <v>158</v>
      </c>
      <c r="W855" s="26" t="s">
        <v>141</v>
      </c>
      <c r="X855" s="26" t="s">
        <v>141</v>
      </c>
      <c r="Y855" s="26">
        <v>1966.0</v>
      </c>
      <c r="Z855" s="28">
        <v>57.0</v>
      </c>
      <c r="AA855" s="26" t="s">
        <v>127</v>
      </c>
      <c r="AB855" s="30">
        <v>1200.0</v>
      </c>
      <c r="AC855" s="31" t="s">
        <v>127</v>
      </c>
      <c r="AD855" s="30">
        <v>1200.0</v>
      </c>
      <c r="AE855" s="31" t="s">
        <v>127</v>
      </c>
      <c r="AF855" s="31" t="s">
        <v>127</v>
      </c>
      <c r="AG855" s="31" t="s">
        <v>127</v>
      </c>
      <c r="AH855" s="31" t="s">
        <v>127</v>
      </c>
      <c r="AI855" s="31" t="s">
        <v>127</v>
      </c>
      <c r="AJ855" s="31" t="s">
        <v>127</v>
      </c>
      <c r="AK855" s="31" t="s">
        <v>127</v>
      </c>
      <c r="AL855" s="31" t="s">
        <v>127</v>
      </c>
      <c r="AM855" s="26" t="s">
        <v>140</v>
      </c>
      <c r="AN855" s="28" t="s">
        <v>8333</v>
      </c>
      <c r="AO855" s="26" t="s">
        <v>8334</v>
      </c>
      <c r="AP855" s="31">
        <v>143.0</v>
      </c>
      <c r="AQ855" s="26">
        <v>2021.0</v>
      </c>
      <c r="AR855" s="26" t="s">
        <v>127</v>
      </c>
      <c r="AS855" s="26" t="s">
        <v>127</v>
      </c>
      <c r="AT855" s="28" t="s">
        <v>142</v>
      </c>
      <c r="AU855" s="32" t="s">
        <v>31</v>
      </c>
      <c r="AV855" s="26" t="s">
        <v>8335</v>
      </c>
      <c r="AW855" s="28"/>
      <c r="AX855" s="28"/>
      <c r="AY855" s="28"/>
    </row>
    <row r="856" ht="15.75" customHeight="1">
      <c r="A856" s="26" t="s">
        <v>8336</v>
      </c>
      <c r="B856" s="26" t="s">
        <v>8337</v>
      </c>
      <c r="C856" s="28"/>
      <c r="D856" s="28" t="s">
        <v>8338</v>
      </c>
      <c r="E856" s="28"/>
      <c r="F856" s="26" t="s">
        <v>173</v>
      </c>
      <c r="G856" s="26" t="s">
        <v>8222</v>
      </c>
      <c r="H856" s="26" t="s">
        <v>8223</v>
      </c>
      <c r="I856" s="26" t="s">
        <v>8224</v>
      </c>
      <c r="J856" s="26" t="s">
        <v>8225</v>
      </c>
      <c r="K856" s="26">
        <v>4.295881204E9</v>
      </c>
      <c r="L856" s="28" t="s">
        <v>8339</v>
      </c>
      <c r="M856" s="26" t="s">
        <v>8340</v>
      </c>
      <c r="N856" s="26" t="s">
        <v>8341</v>
      </c>
      <c r="O856" s="26" t="s">
        <v>8193</v>
      </c>
      <c r="P856" s="26" t="s">
        <v>599</v>
      </c>
      <c r="Q856" s="28"/>
      <c r="R856" s="28" t="s">
        <v>8342</v>
      </c>
      <c r="S856" s="28" t="s">
        <v>156</v>
      </c>
      <c r="T856" s="29" t="s">
        <v>8343</v>
      </c>
      <c r="U856" s="28"/>
      <c r="V856" s="26" t="s">
        <v>158</v>
      </c>
      <c r="W856" s="26" t="s">
        <v>141</v>
      </c>
      <c r="X856" s="26" t="s">
        <v>141</v>
      </c>
      <c r="Y856" s="28">
        <v>1987.0</v>
      </c>
      <c r="Z856" s="28">
        <v>36.0</v>
      </c>
      <c r="AA856" s="26" t="s">
        <v>127</v>
      </c>
      <c r="AB856" s="30">
        <v>23000.0</v>
      </c>
      <c r="AC856" s="31">
        <v>23000.0</v>
      </c>
      <c r="AD856" s="31" t="s">
        <v>468</v>
      </c>
      <c r="AE856" s="31" t="s">
        <v>127</v>
      </c>
      <c r="AF856" s="31">
        <v>21000.0</v>
      </c>
      <c r="AG856" s="40">
        <v>21000.0</v>
      </c>
      <c r="AH856" s="31" t="s">
        <v>141</v>
      </c>
      <c r="AI856" s="31">
        <v>54.0</v>
      </c>
      <c r="AJ856" s="31" t="s">
        <v>141</v>
      </c>
      <c r="AK856" s="31" t="s">
        <v>141</v>
      </c>
      <c r="AL856" s="31" t="s">
        <v>141</v>
      </c>
      <c r="AM856" s="26" t="s">
        <v>140</v>
      </c>
      <c r="AN856" s="28" t="s">
        <v>8229</v>
      </c>
      <c r="AO856" s="26" t="s">
        <v>416</v>
      </c>
      <c r="AP856" s="31">
        <v>5500.0</v>
      </c>
      <c r="AQ856" s="26" t="s">
        <v>327</v>
      </c>
      <c r="AR856" s="26" t="s">
        <v>327</v>
      </c>
      <c r="AS856" s="33">
        <v>44835.0</v>
      </c>
      <c r="AT856" s="26" t="s">
        <v>161</v>
      </c>
      <c r="AU856" s="26" t="s">
        <v>817</v>
      </c>
      <c r="AV856" s="26" t="s">
        <v>8344</v>
      </c>
      <c r="AW856" s="28"/>
      <c r="AX856" s="28"/>
      <c r="AY856" s="28"/>
    </row>
    <row r="857" ht="15.75" customHeight="1">
      <c r="A857" s="26" t="s">
        <v>8345</v>
      </c>
      <c r="B857" s="26" t="s">
        <v>8346</v>
      </c>
      <c r="C857" s="28"/>
      <c r="D857" s="28" t="s">
        <v>8338</v>
      </c>
      <c r="E857" s="28"/>
      <c r="F857" s="26" t="s">
        <v>173</v>
      </c>
      <c r="G857" s="26" t="s">
        <v>8222</v>
      </c>
      <c r="H857" s="26" t="s">
        <v>8223</v>
      </c>
      <c r="I857" s="26" t="s">
        <v>8224</v>
      </c>
      <c r="J857" s="26" t="s">
        <v>8225</v>
      </c>
      <c r="K857" s="26">
        <v>4.295881204E9</v>
      </c>
      <c r="L857" s="28" t="s">
        <v>8339</v>
      </c>
      <c r="M857" s="26" t="s">
        <v>8340</v>
      </c>
      <c r="N857" s="26" t="s">
        <v>8341</v>
      </c>
      <c r="O857" s="26" t="s">
        <v>8193</v>
      </c>
      <c r="P857" s="26" t="s">
        <v>599</v>
      </c>
      <c r="Q857" s="28"/>
      <c r="R857" s="28" t="s">
        <v>8342</v>
      </c>
      <c r="S857" s="28" t="s">
        <v>156</v>
      </c>
      <c r="T857" s="29" t="s">
        <v>8343</v>
      </c>
      <c r="U857" s="28"/>
      <c r="V857" s="26" t="s">
        <v>189</v>
      </c>
      <c r="W857" s="26" t="s">
        <v>141</v>
      </c>
      <c r="X857" s="26" t="s">
        <v>141</v>
      </c>
      <c r="Y857" s="26">
        <v>2025.0</v>
      </c>
      <c r="Z857" s="28">
        <v>-2.0</v>
      </c>
      <c r="AA857" s="26" t="s">
        <v>127</v>
      </c>
      <c r="AB857" s="30">
        <v>2500.0</v>
      </c>
      <c r="AC857" s="31" t="s">
        <v>127</v>
      </c>
      <c r="AD857" s="31">
        <v>2500.0</v>
      </c>
      <c r="AE857" s="31" t="s">
        <v>127</v>
      </c>
      <c r="AF857" s="31" t="s">
        <v>127</v>
      </c>
      <c r="AG857" s="40" t="s">
        <v>127</v>
      </c>
      <c r="AH857" s="31" t="s">
        <v>127</v>
      </c>
      <c r="AI857" s="31" t="s">
        <v>127</v>
      </c>
      <c r="AJ857" s="31" t="s">
        <v>127</v>
      </c>
      <c r="AK857" s="31" t="s">
        <v>127</v>
      </c>
      <c r="AL857" s="31" t="s">
        <v>127</v>
      </c>
      <c r="AM857" s="26" t="s">
        <v>140</v>
      </c>
      <c r="AN857" s="28" t="s">
        <v>8229</v>
      </c>
      <c r="AO857" s="26" t="s">
        <v>416</v>
      </c>
      <c r="AP857" s="31" t="s">
        <v>141</v>
      </c>
      <c r="AQ857" s="26" t="s">
        <v>127</v>
      </c>
      <c r="AR857" s="26" t="s">
        <v>127</v>
      </c>
      <c r="AS857" s="26" t="s">
        <v>127</v>
      </c>
      <c r="AT857" s="26" t="s">
        <v>142</v>
      </c>
      <c r="AU857" s="26" t="s">
        <v>31</v>
      </c>
      <c r="AV857" s="26" t="s">
        <v>697</v>
      </c>
      <c r="AW857" s="28"/>
      <c r="AX857" s="28"/>
      <c r="AY857" s="28"/>
    </row>
    <row r="858" ht="15.75" customHeight="1">
      <c r="A858" s="26" t="s">
        <v>8347</v>
      </c>
      <c r="B858" s="26" t="s">
        <v>8348</v>
      </c>
      <c r="C858" s="28"/>
      <c r="D858" s="28"/>
      <c r="E858" s="28"/>
      <c r="F858" s="26" t="s">
        <v>173</v>
      </c>
      <c r="G858" s="28"/>
      <c r="H858" s="26" t="s">
        <v>8349</v>
      </c>
      <c r="I858" s="26" t="s">
        <v>8350</v>
      </c>
      <c r="J858" s="26" t="s">
        <v>8351</v>
      </c>
      <c r="K858" s="26" t="s">
        <v>8352</v>
      </c>
      <c r="L858" s="26" t="s">
        <v>8353</v>
      </c>
      <c r="M858" s="26" t="s">
        <v>141</v>
      </c>
      <c r="N858" s="26" t="s">
        <v>141</v>
      </c>
      <c r="O858" s="26" t="s">
        <v>8193</v>
      </c>
      <c r="P858" s="26" t="s">
        <v>599</v>
      </c>
      <c r="Q858" s="28"/>
      <c r="R858" s="26" t="s">
        <v>8354</v>
      </c>
      <c r="S858" s="26" t="s">
        <v>137</v>
      </c>
      <c r="T858" s="26"/>
      <c r="U858" s="28"/>
      <c r="V858" s="26" t="s">
        <v>189</v>
      </c>
      <c r="W858" s="26">
        <v>2023.0</v>
      </c>
      <c r="X858" s="26" t="s">
        <v>141</v>
      </c>
      <c r="Y858" s="26" t="s">
        <v>141</v>
      </c>
      <c r="Z858" s="28" t="s">
        <v>141</v>
      </c>
      <c r="AA858" s="26" t="s">
        <v>127</v>
      </c>
      <c r="AB858" s="30" t="s">
        <v>127</v>
      </c>
      <c r="AC858" s="31" t="s">
        <v>127</v>
      </c>
      <c r="AD858" s="31" t="s">
        <v>127</v>
      </c>
      <c r="AE858" s="31" t="s">
        <v>127</v>
      </c>
      <c r="AF858" s="31">
        <v>1000.0</v>
      </c>
      <c r="AG858" s="31" t="s">
        <v>127</v>
      </c>
      <c r="AH858" s="31">
        <v>1000.0</v>
      </c>
      <c r="AI858" s="31" t="s">
        <v>127</v>
      </c>
      <c r="AJ858" s="31" t="s">
        <v>127</v>
      </c>
      <c r="AK858" s="31" t="s">
        <v>127</v>
      </c>
      <c r="AL858" s="31" t="s">
        <v>127</v>
      </c>
      <c r="AM858" s="26" t="s">
        <v>3315</v>
      </c>
      <c r="AN858" s="26" t="s">
        <v>33</v>
      </c>
      <c r="AO858" s="26" t="s">
        <v>141</v>
      </c>
      <c r="AP858" s="31" t="s">
        <v>141</v>
      </c>
      <c r="AQ858" s="26" t="s">
        <v>127</v>
      </c>
      <c r="AR858" s="26" t="s">
        <v>127</v>
      </c>
      <c r="AS858" s="26" t="s">
        <v>127</v>
      </c>
      <c r="AT858" s="26" t="s">
        <v>167</v>
      </c>
      <c r="AU858" s="26" t="s">
        <v>29</v>
      </c>
      <c r="AV858" s="26" t="s">
        <v>8355</v>
      </c>
      <c r="AW858" s="28"/>
      <c r="AX858" s="28"/>
      <c r="AY858" s="28"/>
    </row>
    <row r="859" ht="15.75" customHeight="1">
      <c r="A859" s="26" t="s">
        <v>8356</v>
      </c>
      <c r="B859" s="26" t="s">
        <v>8357</v>
      </c>
      <c r="C859" s="28"/>
      <c r="D859" s="28"/>
      <c r="E859" s="28"/>
      <c r="F859" s="26" t="s">
        <v>173</v>
      </c>
      <c r="G859" s="28"/>
      <c r="H859" s="26" t="s">
        <v>8349</v>
      </c>
      <c r="I859" s="26" t="s">
        <v>8350</v>
      </c>
      <c r="J859" s="26" t="s">
        <v>8351</v>
      </c>
      <c r="K859" s="26" t="s">
        <v>8352</v>
      </c>
      <c r="L859" s="26" t="s">
        <v>8353</v>
      </c>
      <c r="M859" s="26" t="s">
        <v>141</v>
      </c>
      <c r="N859" s="26" t="s">
        <v>141</v>
      </c>
      <c r="O859" s="26" t="s">
        <v>8193</v>
      </c>
      <c r="P859" s="26" t="s">
        <v>599</v>
      </c>
      <c r="Q859" s="28"/>
      <c r="R859" s="26" t="s">
        <v>8354</v>
      </c>
      <c r="S859" s="26" t="s">
        <v>137</v>
      </c>
      <c r="T859" s="26"/>
      <c r="U859" s="28"/>
      <c r="V859" s="26" t="s">
        <v>189</v>
      </c>
      <c r="W859" s="26">
        <v>2023.0</v>
      </c>
      <c r="X859" s="26" t="s">
        <v>141</v>
      </c>
      <c r="Y859" s="26" t="s">
        <v>141</v>
      </c>
      <c r="Z859" s="28" t="s">
        <v>141</v>
      </c>
      <c r="AA859" s="26" t="s">
        <v>127</v>
      </c>
      <c r="AB859" s="30" t="s">
        <v>127</v>
      </c>
      <c r="AC859" s="31" t="s">
        <v>127</v>
      </c>
      <c r="AD859" s="31" t="s">
        <v>127</v>
      </c>
      <c r="AE859" s="31" t="s">
        <v>127</v>
      </c>
      <c r="AF859" s="31">
        <v>3000.0</v>
      </c>
      <c r="AG859" s="31" t="s">
        <v>127</v>
      </c>
      <c r="AH859" s="31">
        <v>3000.0</v>
      </c>
      <c r="AI859" s="31" t="s">
        <v>127</v>
      </c>
      <c r="AJ859" s="31" t="s">
        <v>127</v>
      </c>
      <c r="AK859" s="31" t="s">
        <v>127</v>
      </c>
      <c r="AL859" s="31" t="s">
        <v>127</v>
      </c>
      <c r="AM859" s="26" t="s">
        <v>3315</v>
      </c>
      <c r="AN859" s="26" t="s">
        <v>33</v>
      </c>
      <c r="AO859" s="26" t="s">
        <v>141</v>
      </c>
      <c r="AP859" s="31" t="s">
        <v>141</v>
      </c>
      <c r="AQ859" s="26" t="s">
        <v>127</v>
      </c>
      <c r="AR859" s="26" t="s">
        <v>127</v>
      </c>
      <c r="AS859" s="26" t="s">
        <v>127</v>
      </c>
      <c r="AT859" s="26" t="s">
        <v>167</v>
      </c>
      <c r="AU859" s="26" t="s">
        <v>29</v>
      </c>
      <c r="AV859" s="26" t="s">
        <v>8358</v>
      </c>
      <c r="AW859" s="28"/>
      <c r="AX859" s="28"/>
      <c r="AY859" s="28"/>
    </row>
    <row r="860" ht="15.75" customHeight="1">
      <c r="A860" s="26" t="s">
        <v>8359</v>
      </c>
      <c r="B860" s="26" t="s">
        <v>8360</v>
      </c>
      <c r="C860" s="28"/>
      <c r="D860" s="28"/>
      <c r="E860" s="26" t="s">
        <v>8361</v>
      </c>
      <c r="F860" s="26" t="s">
        <v>127</v>
      </c>
      <c r="G860" s="28"/>
      <c r="H860" s="26" t="s">
        <v>8362</v>
      </c>
      <c r="I860" s="26" t="s">
        <v>8363</v>
      </c>
      <c r="J860" s="26" t="s">
        <v>8364</v>
      </c>
      <c r="K860" s="26">
        <v>5.050713701E9</v>
      </c>
      <c r="L860" s="26" t="s">
        <v>8365</v>
      </c>
      <c r="M860" s="26" t="s">
        <v>8366</v>
      </c>
      <c r="N860" s="26" t="s">
        <v>8366</v>
      </c>
      <c r="O860" s="26" t="s">
        <v>8367</v>
      </c>
      <c r="P860" s="26" t="s">
        <v>599</v>
      </c>
      <c r="Q860" s="28"/>
      <c r="R860" s="26" t="s">
        <v>8368</v>
      </c>
      <c r="S860" s="26" t="s">
        <v>156</v>
      </c>
      <c r="T860" s="28"/>
      <c r="U860" s="26"/>
      <c r="V860" s="26" t="s">
        <v>139</v>
      </c>
      <c r="W860" s="26">
        <v>2021.0</v>
      </c>
      <c r="X860" s="34">
        <v>44621.0</v>
      </c>
      <c r="Y860" s="26" t="s">
        <v>141</v>
      </c>
      <c r="Z860" s="28" t="s">
        <v>141</v>
      </c>
      <c r="AA860" s="26" t="s">
        <v>127</v>
      </c>
      <c r="AB860" s="31">
        <v>600.0</v>
      </c>
      <c r="AC860" s="31" t="s">
        <v>468</v>
      </c>
      <c r="AD860" s="31" t="s">
        <v>141</v>
      </c>
      <c r="AE860" s="31" t="s">
        <v>127</v>
      </c>
      <c r="AF860" s="31" t="s">
        <v>468</v>
      </c>
      <c r="AG860" s="31" t="s">
        <v>468</v>
      </c>
      <c r="AH860" s="31" t="s">
        <v>141</v>
      </c>
      <c r="AI860" s="31" t="s">
        <v>141</v>
      </c>
      <c r="AJ860" s="31" t="s">
        <v>141</v>
      </c>
      <c r="AK860" s="31" t="s">
        <v>141</v>
      </c>
      <c r="AL860" s="31" t="s">
        <v>141</v>
      </c>
      <c r="AM860" s="26" t="s">
        <v>159</v>
      </c>
      <c r="AN860" s="26" t="s">
        <v>444</v>
      </c>
      <c r="AO860" s="26" t="s">
        <v>141</v>
      </c>
      <c r="AP860" s="31">
        <v>1500.0</v>
      </c>
      <c r="AQ860" s="26" t="s">
        <v>127</v>
      </c>
      <c r="AR860" s="26" t="s">
        <v>127</v>
      </c>
      <c r="AS860" s="26" t="s">
        <v>127</v>
      </c>
      <c r="AT860" s="26" t="s">
        <v>161</v>
      </c>
      <c r="AU860" s="26" t="s">
        <v>263</v>
      </c>
      <c r="AV860" s="26" t="s">
        <v>141</v>
      </c>
      <c r="AW860" s="26" t="s">
        <v>8369</v>
      </c>
      <c r="AX860" s="28"/>
      <c r="AY860" s="28"/>
    </row>
    <row r="861" ht="15.75" customHeight="1">
      <c r="A861" s="26" t="s">
        <v>8370</v>
      </c>
      <c r="B861" s="26" t="s">
        <v>8371</v>
      </c>
      <c r="C861" s="28" t="s">
        <v>8372</v>
      </c>
      <c r="D861" s="26"/>
      <c r="E861" s="26"/>
      <c r="F861" s="26" t="s">
        <v>127</v>
      </c>
      <c r="G861" s="28"/>
      <c r="H861" s="26" t="s">
        <v>8373</v>
      </c>
      <c r="I861" s="26" t="s">
        <v>8374</v>
      </c>
      <c r="J861" s="26" t="s">
        <v>8375</v>
      </c>
      <c r="K861" s="35" t="s">
        <v>8376</v>
      </c>
      <c r="L861" s="26" t="s">
        <v>8377</v>
      </c>
      <c r="M861" s="26" t="s">
        <v>8378</v>
      </c>
      <c r="N861" s="26" t="s">
        <v>8379</v>
      </c>
      <c r="O861" s="28" t="s">
        <v>8380</v>
      </c>
      <c r="P861" s="26" t="s">
        <v>599</v>
      </c>
      <c r="Q861" s="28" t="s">
        <v>8381</v>
      </c>
      <c r="R861" s="26" t="s">
        <v>8382</v>
      </c>
      <c r="S861" s="28" t="s">
        <v>156</v>
      </c>
      <c r="T861" s="29" t="s">
        <v>8383</v>
      </c>
      <c r="U861" s="29"/>
      <c r="V861" s="26" t="s">
        <v>158</v>
      </c>
      <c r="W861" s="26" t="s">
        <v>141</v>
      </c>
      <c r="X861" s="26" t="s">
        <v>141</v>
      </c>
      <c r="Y861" s="26" t="s">
        <v>141</v>
      </c>
      <c r="Z861" s="28" t="s">
        <v>141</v>
      </c>
      <c r="AA861" s="26" t="s">
        <v>127</v>
      </c>
      <c r="AB861" s="30">
        <v>600.0</v>
      </c>
      <c r="AC861" s="31" t="s">
        <v>127</v>
      </c>
      <c r="AD861" s="31">
        <v>600.0</v>
      </c>
      <c r="AE861" s="31" t="s">
        <v>127</v>
      </c>
      <c r="AF861" s="31" t="s">
        <v>127</v>
      </c>
      <c r="AG861" s="30" t="s">
        <v>127</v>
      </c>
      <c r="AH861" s="31" t="s">
        <v>127</v>
      </c>
      <c r="AI861" s="31" t="s">
        <v>127</v>
      </c>
      <c r="AJ861" s="31" t="s">
        <v>141</v>
      </c>
      <c r="AK861" s="31" t="s">
        <v>141</v>
      </c>
      <c r="AL861" s="31" t="s">
        <v>141</v>
      </c>
      <c r="AM861" s="26" t="s">
        <v>140</v>
      </c>
      <c r="AN861" s="26" t="s">
        <v>298</v>
      </c>
      <c r="AO861" s="26" t="s">
        <v>246</v>
      </c>
      <c r="AP861" s="31" t="s">
        <v>141</v>
      </c>
      <c r="AQ861" s="26" t="s">
        <v>141</v>
      </c>
      <c r="AR861" s="26" t="s">
        <v>141</v>
      </c>
      <c r="AS861" s="26" t="s">
        <v>127</v>
      </c>
      <c r="AT861" s="26" t="s">
        <v>142</v>
      </c>
      <c r="AU861" s="32" t="s">
        <v>31</v>
      </c>
      <c r="AV861" s="26" t="s">
        <v>8384</v>
      </c>
      <c r="AW861" s="28"/>
      <c r="AX861" s="28"/>
      <c r="AY861" s="28"/>
    </row>
    <row r="862" ht="15.75" customHeight="1">
      <c r="A862" s="26" t="s">
        <v>8385</v>
      </c>
      <c r="B862" s="26" t="s">
        <v>8386</v>
      </c>
      <c r="C862" s="27"/>
      <c r="D862" s="26"/>
      <c r="E862" s="26"/>
      <c r="F862" s="26" t="s">
        <v>127</v>
      </c>
      <c r="G862" s="26"/>
      <c r="H862" s="26" t="s">
        <v>8387</v>
      </c>
      <c r="I862" s="26" t="s">
        <v>8388</v>
      </c>
      <c r="J862" s="26" t="s">
        <v>8389</v>
      </c>
      <c r="K862" s="26">
        <v>4.295891705E9</v>
      </c>
      <c r="L862" s="26" t="s">
        <v>8390</v>
      </c>
      <c r="M862" s="26" t="s">
        <v>8391</v>
      </c>
      <c r="N862" s="26" t="s">
        <v>8392</v>
      </c>
      <c r="O862" s="28" t="s">
        <v>8380</v>
      </c>
      <c r="P862" s="26" t="s">
        <v>599</v>
      </c>
      <c r="Q862" s="26"/>
      <c r="R862" s="26" t="s">
        <v>8393</v>
      </c>
      <c r="S862" s="26" t="s">
        <v>156</v>
      </c>
      <c r="T862" s="29"/>
      <c r="U862" s="29"/>
      <c r="V862" s="26" t="s">
        <v>158</v>
      </c>
      <c r="W862" s="26" t="s">
        <v>141</v>
      </c>
      <c r="X862" s="26" t="s">
        <v>141</v>
      </c>
      <c r="Y862" s="26">
        <v>1987.0</v>
      </c>
      <c r="Z862" s="28">
        <v>36.0</v>
      </c>
      <c r="AA862" s="26" t="s">
        <v>127</v>
      </c>
      <c r="AB862" s="30">
        <v>1200.0</v>
      </c>
      <c r="AC862" s="31" t="s">
        <v>127</v>
      </c>
      <c r="AD862" s="31">
        <v>1200.0</v>
      </c>
      <c r="AE862" s="31" t="s">
        <v>127</v>
      </c>
      <c r="AF862" s="31" t="s">
        <v>127</v>
      </c>
      <c r="AG862" s="30" t="s">
        <v>127</v>
      </c>
      <c r="AH862" s="30" t="s">
        <v>127</v>
      </c>
      <c r="AI862" s="30" t="s">
        <v>127</v>
      </c>
      <c r="AJ862" s="31" t="s">
        <v>141</v>
      </c>
      <c r="AK862" s="31" t="s">
        <v>127</v>
      </c>
      <c r="AL862" s="31" t="s">
        <v>141</v>
      </c>
      <c r="AM862" s="26" t="s">
        <v>159</v>
      </c>
      <c r="AN862" s="26" t="s">
        <v>8394</v>
      </c>
      <c r="AO862" s="26" t="s">
        <v>141</v>
      </c>
      <c r="AP862" s="26" t="s">
        <v>141</v>
      </c>
      <c r="AQ862" s="26">
        <v>2022.0</v>
      </c>
      <c r="AR862" s="26" t="s">
        <v>127</v>
      </c>
      <c r="AS862" s="26" t="s">
        <v>127</v>
      </c>
      <c r="AT862" s="26" t="s">
        <v>142</v>
      </c>
      <c r="AU862" s="32" t="s">
        <v>31</v>
      </c>
      <c r="AV862" s="26" t="s">
        <v>8395</v>
      </c>
      <c r="AW862" s="28"/>
      <c r="AX862" s="28"/>
      <c r="AY862" s="28"/>
    </row>
    <row r="863" ht="15.75" customHeight="1">
      <c r="A863" s="26" t="s">
        <v>8396</v>
      </c>
      <c r="B863" s="26" t="s">
        <v>8397</v>
      </c>
      <c r="C863" s="28" t="s">
        <v>8398</v>
      </c>
      <c r="D863" s="28" t="s">
        <v>8399</v>
      </c>
      <c r="E863" s="28"/>
      <c r="F863" s="26" t="s">
        <v>127</v>
      </c>
      <c r="G863" s="28"/>
      <c r="H863" s="26" t="s">
        <v>8400</v>
      </c>
      <c r="I863" s="26" t="s">
        <v>8401</v>
      </c>
      <c r="J863" s="28" t="s">
        <v>8402</v>
      </c>
      <c r="K863" s="35" t="s">
        <v>8403</v>
      </c>
      <c r="L863" s="28" t="s">
        <v>8404</v>
      </c>
      <c r="M863" s="26" t="s">
        <v>8405</v>
      </c>
      <c r="N863" s="26" t="s">
        <v>8406</v>
      </c>
      <c r="O863" s="28" t="s">
        <v>8380</v>
      </c>
      <c r="P863" s="26" t="s">
        <v>599</v>
      </c>
      <c r="Q863" s="28"/>
      <c r="R863" s="28" t="s">
        <v>8407</v>
      </c>
      <c r="S863" s="28" t="s">
        <v>156</v>
      </c>
      <c r="T863" s="28" t="s">
        <v>8408</v>
      </c>
      <c r="U863" s="28"/>
      <c r="V863" s="28" t="s">
        <v>158</v>
      </c>
      <c r="W863" s="26" t="s">
        <v>141</v>
      </c>
      <c r="X863" s="26" t="s">
        <v>141</v>
      </c>
      <c r="Y863" s="28">
        <v>1988.0</v>
      </c>
      <c r="Z863" s="28">
        <v>35.0</v>
      </c>
      <c r="AA863" s="26" t="s">
        <v>127</v>
      </c>
      <c r="AB863" s="30">
        <v>1000.0</v>
      </c>
      <c r="AC863" s="30">
        <v>1000.0</v>
      </c>
      <c r="AD863" s="31" t="s">
        <v>127</v>
      </c>
      <c r="AE863" s="31" t="s">
        <v>127</v>
      </c>
      <c r="AF863" s="31">
        <v>1000.0</v>
      </c>
      <c r="AG863" s="30">
        <v>1000.0</v>
      </c>
      <c r="AH863" s="31" t="s">
        <v>127</v>
      </c>
      <c r="AI863" s="31" t="s">
        <v>127</v>
      </c>
      <c r="AJ863" s="31" t="s">
        <v>141</v>
      </c>
      <c r="AK863" s="31" t="s">
        <v>141</v>
      </c>
      <c r="AL863" s="31" t="s">
        <v>141</v>
      </c>
      <c r="AM863" s="26" t="s">
        <v>140</v>
      </c>
      <c r="AN863" s="28" t="s">
        <v>8409</v>
      </c>
      <c r="AO863" s="26" t="s">
        <v>2213</v>
      </c>
      <c r="AP863" s="31">
        <v>3352.0</v>
      </c>
      <c r="AQ863" s="26" t="s">
        <v>327</v>
      </c>
      <c r="AR863" s="26" t="s">
        <v>327</v>
      </c>
      <c r="AS863" s="26" t="s">
        <v>127</v>
      </c>
      <c r="AT863" s="26" t="s">
        <v>161</v>
      </c>
      <c r="AU863" s="32" t="s">
        <v>263</v>
      </c>
      <c r="AV863" s="26" t="s">
        <v>674</v>
      </c>
      <c r="AW863" s="28"/>
      <c r="AX863" s="28"/>
      <c r="AY863" s="28"/>
    </row>
    <row r="864" ht="15.75" customHeight="1">
      <c r="A864" s="26" t="s">
        <v>8410</v>
      </c>
      <c r="B864" s="26" t="s">
        <v>8411</v>
      </c>
      <c r="C864" s="26" t="s">
        <v>8412</v>
      </c>
      <c r="D864" s="26" t="s">
        <v>8413</v>
      </c>
      <c r="E864" s="28"/>
      <c r="F864" s="26" t="s">
        <v>127</v>
      </c>
      <c r="G864" s="28"/>
      <c r="H864" s="26" t="s">
        <v>8414</v>
      </c>
      <c r="I864" s="26" t="s">
        <v>8415</v>
      </c>
      <c r="J864" s="28" t="s">
        <v>8416</v>
      </c>
      <c r="K864" s="35" t="s">
        <v>8417</v>
      </c>
      <c r="L864" s="28" t="s">
        <v>8418</v>
      </c>
      <c r="M864" s="26" t="s">
        <v>8419</v>
      </c>
      <c r="N864" s="26" t="s">
        <v>8406</v>
      </c>
      <c r="O864" s="28" t="s">
        <v>8380</v>
      </c>
      <c r="P864" s="26" t="s">
        <v>599</v>
      </c>
      <c r="Q864" s="28"/>
      <c r="R864" s="28" t="s">
        <v>8420</v>
      </c>
      <c r="S864" s="28" t="s">
        <v>156</v>
      </c>
      <c r="T864" s="28" t="s">
        <v>8421</v>
      </c>
      <c r="U864" s="28"/>
      <c r="V864" s="28" t="s">
        <v>158</v>
      </c>
      <c r="W864" s="26" t="s">
        <v>141</v>
      </c>
      <c r="X864" s="26" t="s">
        <v>141</v>
      </c>
      <c r="Y864" s="28">
        <v>1979.0</v>
      </c>
      <c r="Z864" s="28">
        <v>44.0</v>
      </c>
      <c r="AA864" s="26" t="s">
        <v>127</v>
      </c>
      <c r="AB864" s="30">
        <v>10100.0</v>
      </c>
      <c r="AC864" s="30">
        <f>3800+6300</f>
        <v>10100</v>
      </c>
      <c r="AD864" s="31" t="s">
        <v>127</v>
      </c>
      <c r="AE864" s="31" t="s">
        <v>127</v>
      </c>
      <c r="AF864" s="31">
        <v>10100.0</v>
      </c>
      <c r="AG864" s="30">
        <f>3800+6300</f>
        <v>10100</v>
      </c>
      <c r="AH864" s="31" t="s">
        <v>127</v>
      </c>
      <c r="AI864" s="31" t="s">
        <v>127</v>
      </c>
      <c r="AJ864" s="31" t="s">
        <v>468</v>
      </c>
      <c r="AK864" s="31" t="s">
        <v>468</v>
      </c>
      <c r="AL864" s="31" t="s">
        <v>127</v>
      </c>
      <c r="AM864" s="26" t="s">
        <v>141</v>
      </c>
      <c r="AN864" s="26" t="s">
        <v>141</v>
      </c>
      <c r="AO864" s="26" t="s">
        <v>141</v>
      </c>
      <c r="AP864" s="31">
        <v>354.0</v>
      </c>
      <c r="AQ864" s="26" t="s">
        <v>327</v>
      </c>
      <c r="AR864" s="26" t="s">
        <v>327</v>
      </c>
      <c r="AS864" s="26" t="s">
        <v>127</v>
      </c>
      <c r="AT864" s="26" t="s">
        <v>161</v>
      </c>
      <c r="AU864" s="32" t="s">
        <v>263</v>
      </c>
      <c r="AV864" s="26" t="s">
        <v>674</v>
      </c>
      <c r="AW864" s="28"/>
      <c r="AX864" s="28"/>
      <c r="AY864" s="28"/>
    </row>
    <row r="865" ht="15.75" customHeight="1">
      <c r="A865" s="26" t="s">
        <v>8422</v>
      </c>
      <c r="B865" s="26" t="s">
        <v>8423</v>
      </c>
      <c r="C865" s="27"/>
      <c r="D865" s="26"/>
      <c r="E865" s="26"/>
      <c r="F865" s="26" t="s">
        <v>127</v>
      </c>
      <c r="G865" s="26"/>
      <c r="H865" s="26" t="s">
        <v>8387</v>
      </c>
      <c r="I865" s="26" t="s">
        <v>8388</v>
      </c>
      <c r="J865" s="26" t="s">
        <v>8389</v>
      </c>
      <c r="K865" s="26">
        <v>4.295891705E9</v>
      </c>
      <c r="L865" s="26" t="s">
        <v>8424</v>
      </c>
      <c r="M865" s="26" t="s">
        <v>8425</v>
      </c>
      <c r="N865" s="26" t="s">
        <v>8426</v>
      </c>
      <c r="O865" s="28" t="s">
        <v>8380</v>
      </c>
      <c r="P865" s="26" t="s">
        <v>599</v>
      </c>
      <c r="Q865" s="26"/>
      <c r="R865" s="26" t="s">
        <v>8427</v>
      </c>
      <c r="S865" s="26" t="s">
        <v>156</v>
      </c>
      <c r="T865" s="29"/>
      <c r="U865" s="29"/>
      <c r="V865" s="26" t="s">
        <v>158</v>
      </c>
      <c r="W865" s="26" t="s">
        <v>141</v>
      </c>
      <c r="X865" s="26" t="s">
        <v>141</v>
      </c>
      <c r="Y865" s="26">
        <v>1991.0</v>
      </c>
      <c r="Z865" s="28">
        <v>32.0</v>
      </c>
      <c r="AA865" s="32" t="s">
        <v>127</v>
      </c>
      <c r="AB865" s="30">
        <v>1200.0</v>
      </c>
      <c r="AC865" s="31" t="s">
        <v>127</v>
      </c>
      <c r="AD865" s="31">
        <v>1200.0</v>
      </c>
      <c r="AE865" s="31" t="s">
        <v>127</v>
      </c>
      <c r="AF865" s="31" t="s">
        <v>127</v>
      </c>
      <c r="AG865" s="30" t="s">
        <v>127</v>
      </c>
      <c r="AH865" s="30" t="s">
        <v>127</v>
      </c>
      <c r="AI865" s="31" t="s">
        <v>127</v>
      </c>
      <c r="AJ865" s="31" t="s">
        <v>141</v>
      </c>
      <c r="AK865" s="31" t="s">
        <v>127</v>
      </c>
      <c r="AL865" s="31" t="s">
        <v>141</v>
      </c>
      <c r="AM865" s="26" t="s">
        <v>159</v>
      </c>
      <c r="AN865" s="26" t="s">
        <v>8428</v>
      </c>
      <c r="AO865" s="26" t="s">
        <v>141</v>
      </c>
      <c r="AP865" s="26" t="s">
        <v>141</v>
      </c>
      <c r="AQ865" s="26" t="s">
        <v>8429</v>
      </c>
      <c r="AR865" s="26" t="s">
        <v>8429</v>
      </c>
      <c r="AS865" s="26" t="s">
        <v>127</v>
      </c>
      <c r="AT865" s="26" t="s">
        <v>142</v>
      </c>
      <c r="AU865" s="32" t="s">
        <v>31</v>
      </c>
      <c r="AV865" s="26" t="s">
        <v>8430</v>
      </c>
      <c r="AW865" s="28"/>
      <c r="AX865" s="28"/>
      <c r="AY865" s="28"/>
    </row>
    <row r="866" ht="15.75" customHeight="1">
      <c r="A866" s="26" t="s">
        <v>8431</v>
      </c>
      <c r="B866" s="26" t="s">
        <v>8432</v>
      </c>
      <c r="C866" s="28" t="s">
        <v>8433</v>
      </c>
      <c r="D866" s="28" t="s">
        <v>8434</v>
      </c>
      <c r="E866" s="28"/>
      <c r="F866" s="26" t="s">
        <v>127</v>
      </c>
      <c r="G866" s="28"/>
      <c r="H866" s="26" t="s">
        <v>8435</v>
      </c>
      <c r="I866" s="26" t="s">
        <v>8436</v>
      </c>
      <c r="J866" s="28" t="s">
        <v>8437</v>
      </c>
      <c r="K866" s="35" t="s">
        <v>8438</v>
      </c>
      <c r="L866" s="28" t="s">
        <v>8439</v>
      </c>
      <c r="M866" s="26" t="s">
        <v>8440</v>
      </c>
      <c r="N866" s="26" t="s">
        <v>8441</v>
      </c>
      <c r="O866" s="28" t="s">
        <v>8380</v>
      </c>
      <c r="P866" s="26" t="s">
        <v>599</v>
      </c>
      <c r="Q866" s="28"/>
      <c r="R866" s="28" t="s">
        <v>8442</v>
      </c>
      <c r="S866" s="28" t="s">
        <v>156</v>
      </c>
      <c r="T866" s="26" t="s">
        <v>8443</v>
      </c>
      <c r="U866" s="28"/>
      <c r="V866" s="28" t="s">
        <v>158</v>
      </c>
      <c r="W866" s="26" t="s">
        <v>141</v>
      </c>
      <c r="X866" s="26" t="s">
        <v>141</v>
      </c>
      <c r="Y866" s="28">
        <v>1971.0</v>
      </c>
      <c r="Z866" s="28">
        <v>52.0</v>
      </c>
      <c r="AA866" s="26" t="s">
        <v>127</v>
      </c>
      <c r="AB866" s="30">
        <v>1200.0</v>
      </c>
      <c r="AC866" s="31" t="s">
        <v>127</v>
      </c>
      <c r="AD866" s="30">
        <v>1200.0</v>
      </c>
      <c r="AE866" s="31" t="s">
        <v>127</v>
      </c>
      <c r="AF866" s="31" t="s">
        <v>141</v>
      </c>
      <c r="AG866" s="30" t="s">
        <v>127</v>
      </c>
      <c r="AH866" s="31" t="s">
        <v>141</v>
      </c>
      <c r="AI866" s="31" t="s">
        <v>127</v>
      </c>
      <c r="AJ866" s="31" t="s">
        <v>127</v>
      </c>
      <c r="AK866" s="31" t="s">
        <v>127</v>
      </c>
      <c r="AL866" s="31" t="s">
        <v>127</v>
      </c>
      <c r="AM866" s="26" t="s">
        <v>159</v>
      </c>
      <c r="AN866" s="28" t="s">
        <v>8444</v>
      </c>
      <c r="AO866" s="26" t="s">
        <v>141</v>
      </c>
      <c r="AP866" s="31">
        <v>894.0</v>
      </c>
      <c r="AQ866" s="26" t="s">
        <v>327</v>
      </c>
      <c r="AR866" s="26" t="s">
        <v>127</v>
      </c>
      <c r="AS866" s="26" t="s">
        <v>127</v>
      </c>
      <c r="AT866" s="28" t="s">
        <v>142</v>
      </c>
      <c r="AU866" s="32" t="s">
        <v>31</v>
      </c>
      <c r="AV866" s="26" t="s">
        <v>8445</v>
      </c>
      <c r="AW866" s="28"/>
      <c r="AX866" s="28"/>
      <c r="AY866" s="28"/>
    </row>
    <row r="867" ht="15.75" customHeight="1">
      <c r="A867" s="26" t="s">
        <v>8446</v>
      </c>
      <c r="B867" s="26" t="s">
        <v>8447</v>
      </c>
      <c r="C867" s="28" t="s">
        <v>8448</v>
      </c>
      <c r="D867" s="28" t="s">
        <v>8449</v>
      </c>
      <c r="E867" s="28"/>
      <c r="F867" s="26" t="s">
        <v>127</v>
      </c>
      <c r="G867" s="28"/>
      <c r="H867" s="26" t="s">
        <v>8450</v>
      </c>
      <c r="I867" s="26" t="s">
        <v>8451</v>
      </c>
      <c r="J867" s="28" t="s">
        <v>8452</v>
      </c>
      <c r="K867" s="35" t="s">
        <v>8453</v>
      </c>
      <c r="L867" s="28" t="s">
        <v>8454</v>
      </c>
      <c r="M867" s="26" t="s">
        <v>8455</v>
      </c>
      <c r="N867" s="26" t="s">
        <v>8441</v>
      </c>
      <c r="O867" s="28" t="s">
        <v>8380</v>
      </c>
      <c r="P867" s="26" t="s">
        <v>599</v>
      </c>
      <c r="Q867" s="28"/>
      <c r="R867" s="28" t="s">
        <v>8456</v>
      </c>
      <c r="S867" s="28" t="s">
        <v>156</v>
      </c>
      <c r="T867" s="26" t="s">
        <v>8457</v>
      </c>
      <c r="U867" s="28"/>
      <c r="V867" s="28" t="s">
        <v>158</v>
      </c>
      <c r="W867" s="26" t="s">
        <v>141</v>
      </c>
      <c r="X867" s="26" t="s">
        <v>141</v>
      </c>
      <c r="Y867" s="28">
        <v>1993.0</v>
      </c>
      <c r="Z867" s="28">
        <v>30.0</v>
      </c>
      <c r="AA867" s="26" t="s">
        <v>127</v>
      </c>
      <c r="AB867" s="30">
        <v>6080.0</v>
      </c>
      <c r="AC867" s="30">
        <v>5000.0</v>
      </c>
      <c r="AD867" s="30">
        <v>1080.0</v>
      </c>
      <c r="AE867" s="31" t="s">
        <v>127</v>
      </c>
      <c r="AF867" s="31">
        <v>5050.0</v>
      </c>
      <c r="AG867" s="31">
        <v>5050.0</v>
      </c>
      <c r="AH867" s="31" t="s">
        <v>127</v>
      </c>
      <c r="AI867" s="31" t="s">
        <v>127</v>
      </c>
      <c r="AJ867" s="30">
        <v>6200.0</v>
      </c>
      <c r="AK867" s="30">
        <v>2118.0</v>
      </c>
      <c r="AL867" s="31" t="s">
        <v>127</v>
      </c>
      <c r="AM867" s="26" t="s">
        <v>159</v>
      </c>
      <c r="AN867" s="26" t="s">
        <v>8458</v>
      </c>
      <c r="AO867" s="26" t="s">
        <v>141</v>
      </c>
      <c r="AP867" s="31">
        <v>3224.0</v>
      </c>
      <c r="AQ867" s="26" t="s">
        <v>127</v>
      </c>
      <c r="AR867" s="26">
        <v>2021.0</v>
      </c>
      <c r="AS867" s="26" t="s">
        <v>127</v>
      </c>
      <c r="AT867" s="26" t="s">
        <v>161</v>
      </c>
      <c r="AU867" s="32" t="s">
        <v>817</v>
      </c>
      <c r="AV867" s="26" t="s">
        <v>8459</v>
      </c>
      <c r="AW867" s="28"/>
      <c r="AX867" s="28"/>
      <c r="AY867" s="28"/>
    </row>
    <row r="868" ht="15.75" customHeight="1">
      <c r="A868" s="26" t="s">
        <v>8460</v>
      </c>
      <c r="B868" s="26" t="s">
        <v>8461</v>
      </c>
      <c r="C868" s="27"/>
      <c r="D868" s="26"/>
      <c r="E868" s="26"/>
      <c r="F868" s="26" t="s">
        <v>127</v>
      </c>
      <c r="G868" s="26"/>
      <c r="H868" s="26" t="s">
        <v>8387</v>
      </c>
      <c r="I868" s="26" t="s">
        <v>8388</v>
      </c>
      <c r="J868" s="26" t="s">
        <v>8389</v>
      </c>
      <c r="K868" s="26">
        <v>4.295891705E9</v>
      </c>
      <c r="L868" s="26" t="s">
        <v>8462</v>
      </c>
      <c r="M868" s="26" t="s">
        <v>8463</v>
      </c>
      <c r="N868" s="26" t="s">
        <v>8464</v>
      </c>
      <c r="O868" s="28" t="s">
        <v>8380</v>
      </c>
      <c r="P868" s="26" t="s">
        <v>599</v>
      </c>
      <c r="Q868" s="26"/>
      <c r="R868" s="26" t="s">
        <v>8465</v>
      </c>
      <c r="S868" s="26" t="s">
        <v>156</v>
      </c>
      <c r="T868" s="29"/>
      <c r="U868" s="29"/>
      <c r="V868" s="26" t="s">
        <v>158</v>
      </c>
      <c r="W868" s="26" t="s">
        <v>141</v>
      </c>
      <c r="X868" s="26" t="s">
        <v>141</v>
      </c>
      <c r="Y868" s="26">
        <v>1974.0</v>
      </c>
      <c r="Z868" s="28">
        <v>49.0</v>
      </c>
      <c r="AA868" s="26" t="s">
        <v>127</v>
      </c>
      <c r="AB868" s="30">
        <v>700.0</v>
      </c>
      <c r="AC868" s="31" t="s">
        <v>127</v>
      </c>
      <c r="AD868" s="31">
        <v>700.0</v>
      </c>
      <c r="AE868" s="31" t="s">
        <v>127</v>
      </c>
      <c r="AF868" s="31" t="s">
        <v>127</v>
      </c>
      <c r="AG868" s="31" t="s">
        <v>127</v>
      </c>
      <c r="AH868" s="31" t="s">
        <v>127</v>
      </c>
      <c r="AI868" s="31" t="s">
        <v>127</v>
      </c>
      <c r="AJ868" s="31" t="s">
        <v>141</v>
      </c>
      <c r="AK868" s="31" t="s">
        <v>127</v>
      </c>
      <c r="AL868" s="31" t="s">
        <v>141</v>
      </c>
      <c r="AM868" s="26" t="s">
        <v>159</v>
      </c>
      <c r="AN868" s="26" t="s">
        <v>8466</v>
      </c>
      <c r="AO868" s="26" t="s">
        <v>141</v>
      </c>
      <c r="AP868" s="26" t="s">
        <v>141</v>
      </c>
      <c r="AQ868" s="26" t="s">
        <v>327</v>
      </c>
      <c r="AR868" s="26" t="s">
        <v>127</v>
      </c>
      <c r="AS868" s="26" t="s">
        <v>127</v>
      </c>
      <c r="AT868" s="26" t="s">
        <v>142</v>
      </c>
      <c r="AU868" s="32" t="s">
        <v>31</v>
      </c>
      <c r="AV868" s="26" t="s">
        <v>697</v>
      </c>
      <c r="AW868" s="28"/>
      <c r="AX868" s="28"/>
      <c r="AY868" s="28"/>
    </row>
    <row r="869" ht="15.75" customHeight="1">
      <c r="A869" s="26" t="s">
        <v>8467</v>
      </c>
      <c r="B869" s="26" t="s">
        <v>8468</v>
      </c>
      <c r="C869" s="28"/>
      <c r="D869" s="26"/>
      <c r="E869" s="26"/>
      <c r="F869" s="26" t="s">
        <v>127</v>
      </c>
      <c r="G869" s="28"/>
      <c r="H869" s="26" t="s">
        <v>8469</v>
      </c>
      <c r="I869" s="26" t="s">
        <v>8470</v>
      </c>
      <c r="J869" s="26" t="s">
        <v>8471</v>
      </c>
      <c r="K869" s="26">
        <v>5.000024091E9</v>
      </c>
      <c r="L869" s="26" t="s">
        <v>8472</v>
      </c>
      <c r="M869" s="26" t="s">
        <v>8473</v>
      </c>
      <c r="N869" s="26" t="s">
        <v>8474</v>
      </c>
      <c r="O869" s="28" t="s">
        <v>8475</v>
      </c>
      <c r="P869" s="26" t="s">
        <v>599</v>
      </c>
      <c r="Q869" s="26"/>
      <c r="R869" s="26" t="s">
        <v>8476</v>
      </c>
      <c r="S869" s="26" t="s">
        <v>156</v>
      </c>
      <c r="T869" s="26"/>
      <c r="U869" s="29"/>
      <c r="V869" s="26" t="s">
        <v>158</v>
      </c>
      <c r="W869" s="26" t="s">
        <v>141</v>
      </c>
      <c r="X869" s="26" t="s">
        <v>141</v>
      </c>
      <c r="Y869" s="26">
        <v>1994.0</v>
      </c>
      <c r="Z869" s="28">
        <v>29.0</v>
      </c>
      <c r="AA869" s="26" t="s">
        <v>127</v>
      </c>
      <c r="AB869" s="30">
        <v>805.0</v>
      </c>
      <c r="AC869" s="31" t="s">
        <v>127</v>
      </c>
      <c r="AD869" s="31">
        <f>70*1.15*10</f>
        <v>805</v>
      </c>
      <c r="AE869" s="31" t="s">
        <v>127</v>
      </c>
      <c r="AF869" s="31" t="s">
        <v>127</v>
      </c>
      <c r="AG869" s="31" t="s">
        <v>127</v>
      </c>
      <c r="AH869" s="31" t="s">
        <v>127</v>
      </c>
      <c r="AI869" s="31" t="s">
        <v>141</v>
      </c>
      <c r="AJ869" s="31" t="s">
        <v>141</v>
      </c>
      <c r="AK869" s="31" t="s">
        <v>127</v>
      </c>
      <c r="AL869" s="31" t="s">
        <v>141</v>
      </c>
      <c r="AM869" s="26" t="s">
        <v>159</v>
      </c>
      <c r="AN869" s="26" t="s">
        <v>8477</v>
      </c>
      <c r="AO869" s="26" t="s">
        <v>141</v>
      </c>
      <c r="AP869" s="31" t="s">
        <v>141</v>
      </c>
      <c r="AQ869" s="26" t="s">
        <v>327</v>
      </c>
      <c r="AR869" s="26" t="s">
        <v>127</v>
      </c>
      <c r="AS869" s="26" t="s">
        <v>127</v>
      </c>
      <c r="AT869" s="26" t="s">
        <v>142</v>
      </c>
      <c r="AU869" s="26" t="s">
        <v>31</v>
      </c>
      <c r="AV869" s="26" t="s">
        <v>143</v>
      </c>
      <c r="AW869" s="28"/>
      <c r="AX869" s="28"/>
      <c r="AY869" s="28"/>
    </row>
    <row r="870" ht="15.75" customHeight="1">
      <c r="A870" s="26" t="s">
        <v>8478</v>
      </c>
      <c r="B870" s="26" t="s">
        <v>8479</v>
      </c>
      <c r="C870" s="26" t="s">
        <v>8480</v>
      </c>
      <c r="D870" s="28"/>
      <c r="E870" s="28"/>
      <c r="F870" s="26" t="s">
        <v>127</v>
      </c>
      <c r="G870" s="28"/>
      <c r="H870" s="26" t="s">
        <v>8481</v>
      </c>
      <c r="I870" s="26" t="s">
        <v>8482</v>
      </c>
      <c r="J870" s="26" t="s">
        <v>8483</v>
      </c>
      <c r="K870" s="26">
        <v>4.295893433E9</v>
      </c>
      <c r="L870" s="26" t="s">
        <v>8484</v>
      </c>
      <c r="M870" s="26" t="s">
        <v>8485</v>
      </c>
      <c r="N870" s="26" t="s">
        <v>8474</v>
      </c>
      <c r="O870" s="28" t="s">
        <v>8475</v>
      </c>
      <c r="P870" s="26" t="s">
        <v>599</v>
      </c>
      <c r="Q870" s="28"/>
      <c r="R870" s="26" t="s">
        <v>8486</v>
      </c>
      <c r="S870" s="26" t="s">
        <v>156</v>
      </c>
      <c r="T870" s="26" t="s">
        <v>8487</v>
      </c>
      <c r="U870" s="29"/>
      <c r="V870" s="26" t="s">
        <v>158</v>
      </c>
      <c r="W870" s="26" t="s">
        <v>141</v>
      </c>
      <c r="X870" s="26" t="s">
        <v>141</v>
      </c>
      <c r="Y870" s="26">
        <v>1988.0</v>
      </c>
      <c r="Z870" s="28">
        <v>35.0</v>
      </c>
      <c r="AA870" s="26" t="s">
        <v>127</v>
      </c>
      <c r="AB870" s="30">
        <v>800.0</v>
      </c>
      <c r="AC870" s="31" t="s">
        <v>127</v>
      </c>
      <c r="AD870" s="31">
        <v>800.0</v>
      </c>
      <c r="AE870" s="31" t="s">
        <v>127</v>
      </c>
      <c r="AF870" s="31" t="s">
        <v>127</v>
      </c>
      <c r="AG870" s="30" t="s">
        <v>127</v>
      </c>
      <c r="AH870" s="31" t="s">
        <v>127</v>
      </c>
      <c r="AI870" s="31" t="s">
        <v>127</v>
      </c>
      <c r="AJ870" s="31" t="s">
        <v>141</v>
      </c>
      <c r="AK870" s="31" t="s">
        <v>127</v>
      </c>
      <c r="AL870" s="31" t="s">
        <v>141</v>
      </c>
      <c r="AM870" s="26" t="s">
        <v>159</v>
      </c>
      <c r="AN870" s="26" t="s">
        <v>8488</v>
      </c>
      <c r="AO870" s="26" t="s">
        <v>614</v>
      </c>
      <c r="AP870" s="31">
        <f>1101/3</f>
        <v>367</v>
      </c>
      <c r="AQ870" s="26" t="s">
        <v>327</v>
      </c>
      <c r="AR870" s="26" t="s">
        <v>127</v>
      </c>
      <c r="AS870" s="26" t="s">
        <v>127</v>
      </c>
      <c r="AT870" s="26" t="s">
        <v>142</v>
      </c>
      <c r="AU870" s="26" t="s">
        <v>31</v>
      </c>
      <c r="AV870" s="26" t="s">
        <v>143</v>
      </c>
      <c r="AW870" s="28"/>
      <c r="AX870" s="28"/>
      <c r="AY870" s="28"/>
    </row>
    <row r="871" ht="15.75" customHeight="1">
      <c r="A871" s="26" t="s">
        <v>8489</v>
      </c>
      <c r="B871" s="26" t="s">
        <v>8490</v>
      </c>
      <c r="C871" s="26" t="s">
        <v>8491</v>
      </c>
      <c r="D871" s="26" t="s">
        <v>8492</v>
      </c>
      <c r="E871" s="26"/>
      <c r="F871" s="26" t="s">
        <v>127</v>
      </c>
      <c r="G871" s="28"/>
      <c r="H871" s="26" t="s">
        <v>7422</v>
      </c>
      <c r="I871" s="26" t="s">
        <v>7423</v>
      </c>
      <c r="J871" s="26" t="s">
        <v>8493</v>
      </c>
      <c r="K871" s="26">
        <v>4.295893209E9</v>
      </c>
      <c r="L871" s="26" t="s">
        <v>8494</v>
      </c>
      <c r="M871" s="26" t="s">
        <v>8485</v>
      </c>
      <c r="N871" s="26" t="s">
        <v>8474</v>
      </c>
      <c r="O871" s="28" t="s">
        <v>8475</v>
      </c>
      <c r="P871" s="26" t="s">
        <v>599</v>
      </c>
      <c r="Q871" s="26"/>
      <c r="R871" s="26" t="s">
        <v>8495</v>
      </c>
      <c r="S871" s="26" t="s">
        <v>156</v>
      </c>
      <c r="T871" s="29" t="s">
        <v>8496</v>
      </c>
      <c r="U871" s="29"/>
      <c r="V871" s="26" t="s">
        <v>158</v>
      </c>
      <c r="W871" s="26" t="s">
        <v>141</v>
      </c>
      <c r="X871" s="26" t="s">
        <v>141</v>
      </c>
      <c r="Y871" s="26">
        <v>1997.0</v>
      </c>
      <c r="Z871" s="28">
        <v>26.0</v>
      </c>
      <c r="AA871" s="26" t="s">
        <v>127</v>
      </c>
      <c r="AB871" s="30">
        <v>1500.0</v>
      </c>
      <c r="AC871" s="31" t="s">
        <v>127</v>
      </c>
      <c r="AD871" s="31">
        <v>1500.0</v>
      </c>
      <c r="AE871" s="31" t="s">
        <v>127</v>
      </c>
      <c r="AF871" s="31" t="s">
        <v>127</v>
      </c>
      <c r="AG871" s="30" t="s">
        <v>127</v>
      </c>
      <c r="AH871" s="31" t="s">
        <v>127</v>
      </c>
      <c r="AI871" s="31" t="s">
        <v>127</v>
      </c>
      <c r="AJ871" s="31" t="s">
        <v>141</v>
      </c>
      <c r="AK871" s="31" t="s">
        <v>127</v>
      </c>
      <c r="AL871" s="31" t="s">
        <v>141</v>
      </c>
      <c r="AM871" s="26" t="s">
        <v>159</v>
      </c>
      <c r="AN871" s="26" t="s">
        <v>8497</v>
      </c>
      <c r="AO871" s="26" t="s">
        <v>7303</v>
      </c>
      <c r="AP871" s="31">
        <v>680.0</v>
      </c>
      <c r="AQ871" s="26">
        <v>2020.0</v>
      </c>
      <c r="AR871" s="26">
        <v>2021.0</v>
      </c>
      <c r="AS871" s="26" t="s">
        <v>127</v>
      </c>
      <c r="AT871" s="26" t="s">
        <v>142</v>
      </c>
      <c r="AU871" s="32" t="s">
        <v>31</v>
      </c>
      <c r="AV871" s="26" t="s">
        <v>8498</v>
      </c>
      <c r="AW871" s="28"/>
      <c r="AX871" s="28"/>
      <c r="AY871" s="28"/>
    </row>
    <row r="872" ht="15.75" customHeight="1">
      <c r="A872" s="26" t="s">
        <v>8499</v>
      </c>
      <c r="B872" s="26" t="s">
        <v>8500</v>
      </c>
      <c r="C872" s="26" t="s">
        <v>8501</v>
      </c>
      <c r="D872" s="28"/>
      <c r="E872" s="28"/>
      <c r="F872" s="26" t="s">
        <v>127</v>
      </c>
      <c r="G872" s="28"/>
      <c r="H872" s="26" t="s">
        <v>8481</v>
      </c>
      <c r="I872" s="26" t="s">
        <v>8482</v>
      </c>
      <c r="J872" s="26" t="s">
        <v>8502</v>
      </c>
      <c r="K872" s="26">
        <v>5.000072962E9</v>
      </c>
      <c r="L872" s="26" t="s">
        <v>8503</v>
      </c>
      <c r="M872" s="26" t="s">
        <v>8473</v>
      </c>
      <c r="N872" s="26" t="s">
        <v>8504</v>
      </c>
      <c r="O872" s="28" t="s">
        <v>8475</v>
      </c>
      <c r="P872" s="26" t="s">
        <v>599</v>
      </c>
      <c r="Q872" s="28"/>
      <c r="R872" s="26" t="s">
        <v>8505</v>
      </c>
      <c r="S872" s="26" t="s">
        <v>156</v>
      </c>
      <c r="T872" s="26" t="s">
        <v>8506</v>
      </c>
      <c r="U872" s="29"/>
      <c r="V872" s="26" t="s">
        <v>158</v>
      </c>
      <c r="W872" s="26" t="s">
        <v>141</v>
      </c>
      <c r="X872" s="26" t="s">
        <v>141</v>
      </c>
      <c r="Y872" s="26">
        <v>1989.0</v>
      </c>
      <c r="Z872" s="28">
        <v>34.0</v>
      </c>
      <c r="AA872" s="26" t="s">
        <v>127</v>
      </c>
      <c r="AB872" s="30">
        <v>550.0</v>
      </c>
      <c r="AC872" s="31" t="s">
        <v>127</v>
      </c>
      <c r="AD872" s="31">
        <v>550.0</v>
      </c>
      <c r="AE872" s="31" t="s">
        <v>127</v>
      </c>
      <c r="AF872" s="31" t="s">
        <v>127</v>
      </c>
      <c r="AG872" s="30" t="s">
        <v>127</v>
      </c>
      <c r="AH872" s="31" t="s">
        <v>127</v>
      </c>
      <c r="AI872" s="31" t="s">
        <v>127</v>
      </c>
      <c r="AJ872" s="31" t="s">
        <v>141</v>
      </c>
      <c r="AK872" s="31" t="s">
        <v>127</v>
      </c>
      <c r="AL872" s="31" t="s">
        <v>141</v>
      </c>
      <c r="AM872" s="26" t="s">
        <v>159</v>
      </c>
      <c r="AN872" s="26" t="s">
        <v>8507</v>
      </c>
      <c r="AO872" s="26" t="s">
        <v>614</v>
      </c>
      <c r="AP872" s="31">
        <f>1101/3</f>
        <v>367</v>
      </c>
      <c r="AQ872" s="26" t="s">
        <v>327</v>
      </c>
      <c r="AR872" s="26" t="s">
        <v>127</v>
      </c>
      <c r="AS872" s="26" t="s">
        <v>127</v>
      </c>
      <c r="AT872" s="26" t="s">
        <v>142</v>
      </c>
      <c r="AU872" s="32" t="s">
        <v>31</v>
      </c>
      <c r="AV872" s="26" t="s">
        <v>143</v>
      </c>
      <c r="AW872" s="28"/>
      <c r="AX872" s="28"/>
      <c r="AY872" s="28"/>
    </row>
    <row r="873" ht="15.75" customHeight="1">
      <c r="A873" s="26" t="s">
        <v>8508</v>
      </c>
      <c r="B873" s="26" t="s">
        <v>8509</v>
      </c>
      <c r="C873" s="26" t="s">
        <v>8510</v>
      </c>
      <c r="D873" s="26" t="s">
        <v>8511</v>
      </c>
      <c r="E873" s="26"/>
      <c r="F873" s="26" t="s">
        <v>127</v>
      </c>
      <c r="G873" s="28"/>
      <c r="H873" s="26" t="s">
        <v>8512</v>
      </c>
      <c r="I873" s="26" t="s">
        <v>8513</v>
      </c>
      <c r="J873" s="26" t="s">
        <v>8514</v>
      </c>
      <c r="K873" s="26">
        <v>4.296781017E9</v>
      </c>
      <c r="L873" s="26" t="s">
        <v>8515</v>
      </c>
      <c r="M873" s="26" t="s">
        <v>8516</v>
      </c>
      <c r="N873" s="26" t="s">
        <v>8504</v>
      </c>
      <c r="O873" s="28" t="s">
        <v>8475</v>
      </c>
      <c r="P873" s="26" t="s">
        <v>599</v>
      </c>
      <c r="Q873" s="26"/>
      <c r="R873" s="26" t="s">
        <v>8517</v>
      </c>
      <c r="S873" s="26" t="s">
        <v>156</v>
      </c>
      <c r="T873" s="29" t="s">
        <v>8518</v>
      </c>
      <c r="U873" s="29"/>
      <c r="V873" s="26" t="s">
        <v>158</v>
      </c>
      <c r="W873" s="26" t="s">
        <v>141</v>
      </c>
      <c r="X873" s="26" t="s">
        <v>141</v>
      </c>
      <c r="Y873" s="26">
        <v>1992.0</v>
      </c>
      <c r="Z873" s="28">
        <v>31.0</v>
      </c>
      <c r="AA873" s="26" t="s">
        <v>127</v>
      </c>
      <c r="AB873" s="30">
        <v>550.0</v>
      </c>
      <c r="AC873" s="31" t="s">
        <v>127</v>
      </c>
      <c r="AD873" s="30">
        <f t="shared" ref="AD873:AD874" si="8">1100/2</f>
        <v>550</v>
      </c>
      <c r="AE873" s="31" t="s">
        <v>127</v>
      </c>
      <c r="AF873" s="31" t="s">
        <v>127</v>
      </c>
      <c r="AG873" s="30" t="s">
        <v>127</v>
      </c>
      <c r="AH873" s="31" t="s">
        <v>127</v>
      </c>
      <c r="AI873" s="31" t="s">
        <v>127</v>
      </c>
      <c r="AJ873" s="31" t="s">
        <v>127</v>
      </c>
      <c r="AK873" s="31" t="s">
        <v>127</v>
      </c>
      <c r="AL873" s="31" t="s">
        <v>127</v>
      </c>
      <c r="AM873" s="26" t="s">
        <v>159</v>
      </c>
      <c r="AN873" s="26" t="s">
        <v>8519</v>
      </c>
      <c r="AO873" s="26" t="s">
        <v>246</v>
      </c>
      <c r="AP873" s="31" t="s">
        <v>141</v>
      </c>
      <c r="AQ873" s="26">
        <v>2021.0</v>
      </c>
      <c r="AR873" s="26" t="s">
        <v>127</v>
      </c>
      <c r="AS873" s="26" t="s">
        <v>127</v>
      </c>
      <c r="AT873" s="26" t="s">
        <v>142</v>
      </c>
      <c r="AU873" s="32" t="s">
        <v>31</v>
      </c>
      <c r="AV873" s="26" t="s">
        <v>143</v>
      </c>
      <c r="AW873" s="28"/>
      <c r="AX873" s="28"/>
      <c r="AY873" s="28"/>
    </row>
    <row r="874" ht="15.75" customHeight="1">
      <c r="A874" s="26" t="s">
        <v>8520</v>
      </c>
      <c r="B874" s="26" t="s">
        <v>8521</v>
      </c>
      <c r="C874" s="26" t="s">
        <v>8510</v>
      </c>
      <c r="D874" s="26" t="s">
        <v>8522</v>
      </c>
      <c r="E874" s="26"/>
      <c r="F874" s="26" t="s">
        <v>127</v>
      </c>
      <c r="G874" s="28"/>
      <c r="H874" s="26" t="s">
        <v>8512</v>
      </c>
      <c r="I874" s="26" t="s">
        <v>8513</v>
      </c>
      <c r="J874" s="26" t="s">
        <v>8514</v>
      </c>
      <c r="K874" s="26">
        <v>4.296781017E9</v>
      </c>
      <c r="L874" s="26" t="s">
        <v>8523</v>
      </c>
      <c r="M874" s="26" t="s">
        <v>8516</v>
      </c>
      <c r="N874" s="26" t="s">
        <v>8504</v>
      </c>
      <c r="O874" s="28" t="s">
        <v>8475</v>
      </c>
      <c r="P874" s="26" t="s">
        <v>599</v>
      </c>
      <c r="Q874" s="26"/>
      <c r="R874" s="26" t="s">
        <v>8524</v>
      </c>
      <c r="S874" s="26" t="s">
        <v>156</v>
      </c>
      <c r="T874" s="26" t="s">
        <v>8525</v>
      </c>
      <c r="U874" s="26"/>
      <c r="V874" s="26" t="s">
        <v>158</v>
      </c>
      <c r="W874" s="26" t="s">
        <v>141</v>
      </c>
      <c r="X874" s="26" t="s">
        <v>141</v>
      </c>
      <c r="Y874" s="26">
        <v>1992.0</v>
      </c>
      <c r="Z874" s="28">
        <v>31.0</v>
      </c>
      <c r="AA874" s="26" t="s">
        <v>127</v>
      </c>
      <c r="AB874" s="30">
        <v>550.0</v>
      </c>
      <c r="AC874" s="31" t="s">
        <v>127</v>
      </c>
      <c r="AD874" s="30">
        <f t="shared" si="8"/>
        <v>550</v>
      </c>
      <c r="AE874" s="31" t="s">
        <v>127</v>
      </c>
      <c r="AF874" s="31" t="s">
        <v>127</v>
      </c>
      <c r="AG874" s="30" t="s">
        <v>127</v>
      </c>
      <c r="AH874" s="31" t="s">
        <v>127</v>
      </c>
      <c r="AI874" s="31" t="s">
        <v>127</v>
      </c>
      <c r="AJ874" s="31" t="s">
        <v>127</v>
      </c>
      <c r="AK874" s="31" t="s">
        <v>127</v>
      </c>
      <c r="AL874" s="31" t="s">
        <v>127</v>
      </c>
      <c r="AM874" s="26" t="s">
        <v>159</v>
      </c>
      <c r="AN874" s="26" t="s">
        <v>8519</v>
      </c>
      <c r="AO874" s="26" t="s">
        <v>246</v>
      </c>
      <c r="AP874" s="31" t="s">
        <v>141</v>
      </c>
      <c r="AQ874" s="26">
        <v>2021.0</v>
      </c>
      <c r="AR874" s="26" t="s">
        <v>127</v>
      </c>
      <c r="AS874" s="26" t="s">
        <v>127</v>
      </c>
      <c r="AT874" s="26" t="s">
        <v>142</v>
      </c>
      <c r="AU874" s="32" t="s">
        <v>31</v>
      </c>
      <c r="AV874" s="26" t="s">
        <v>143</v>
      </c>
      <c r="AW874" s="28"/>
      <c r="AX874" s="28"/>
      <c r="AY874" s="28"/>
    </row>
    <row r="875" ht="15.75" customHeight="1">
      <c r="A875" s="26" t="s">
        <v>8526</v>
      </c>
      <c r="B875" s="26" t="s">
        <v>8527</v>
      </c>
      <c r="C875" s="26"/>
      <c r="D875" s="28"/>
      <c r="E875" s="28"/>
      <c r="F875" s="26" t="s">
        <v>127</v>
      </c>
      <c r="G875" s="28"/>
      <c r="H875" s="26" t="s">
        <v>8528</v>
      </c>
      <c r="I875" s="26" t="s">
        <v>8529</v>
      </c>
      <c r="J875" s="26" t="s">
        <v>8530</v>
      </c>
      <c r="K875" s="26">
        <v>4.295893402E9</v>
      </c>
      <c r="L875" s="26" t="s">
        <v>8531</v>
      </c>
      <c r="M875" s="26" t="s">
        <v>8532</v>
      </c>
      <c r="N875" s="26" t="s">
        <v>8504</v>
      </c>
      <c r="O875" s="28" t="s">
        <v>8475</v>
      </c>
      <c r="P875" s="26" t="s">
        <v>599</v>
      </c>
      <c r="Q875" s="28"/>
      <c r="R875" s="26" t="s">
        <v>8533</v>
      </c>
      <c r="S875" s="26" t="s">
        <v>156</v>
      </c>
      <c r="T875" s="26" t="s">
        <v>8534</v>
      </c>
      <c r="U875" s="29"/>
      <c r="V875" s="26" t="s">
        <v>158</v>
      </c>
      <c r="W875" s="26" t="s">
        <v>141</v>
      </c>
      <c r="X875" s="26" t="s">
        <v>141</v>
      </c>
      <c r="Y875" s="26">
        <v>1998.0</v>
      </c>
      <c r="Z875" s="28">
        <v>25.0</v>
      </c>
      <c r="AA875" s="26" t="s">
        <v>127</v>
      </c>
      <c r="AB875" s="30">
        <v>800.0</v>
      </c>
      <c r="AC875" s="31" t="s">
        <v>127</v>
      </c>
      <c r="AD875" s="31">
        <v>800.0</v>
      </c>
      <c r="AE875" s="31" t="s">
        <v>127</v>
      </c>
      <c r="AF875" s="31" t="s">
        <v>127</v>
      </c>
      <c r="AG875" s="30" t="s">
        <v>127</v>
      </c>
      <c r="AH875" s="31" t="s">
        <v>127</v>
      </c>
      <c r="AI875" s="31" t="s">
        <v>141</v>
      </c>
      <c r="AJ875" s="31" t="s">
        <v>141</v>
      </c>
      <c r="AK875" s="31" t="s">
        <v>127</v>
      </c>
      <c r="AL875" s="31" t="s">
        <v>141</v>
      </c>
      <c r="AM875" s="26" t="s">
        <v>140</v>
      </c>
      <c r="AN875" s="26" t="s">
        <v>8535</v>
      </c>
      <c r="AO875" s="26" t="s">
        <v>2213</v>
      </c>
      <c r="AP875" s="31">
        <v>493.0</v>
      </c>
      <c r="AQ875" s="26" t="s">
        <v>327</v>
      </c>
      <c r="AR875" s="26" t="s">
        <v>127</v>
      </c>
      <c r="AS875" s="26" t="s">
        <v>127</v>
      </c>
      <c r="AT875" s="26" t="s">
        <v>142</v>
      </c>
      <c r="AU875" s="26" t="s">
        <v>31</v>
      </c>
      <c r="AV875" s="26" t="s">
        <v>143</v>
      </c>
      <c r="AW875" s="28"/>
      <c r="AX875" s="28"/>
      <c r="AY875" s="28"/>
    </row>
    <row r="876" ht="15.75" customHeight="1">
      <c r="A876" s="26" t="s">
        <v>8536</v>
      </c>
      <c r="B876" s="26" t="s">
        <v>8537</v>
      </c>
      <c r="C876" s="26" t="s">
        <v>8538</v>
      </c>
      <c r="D876" s="26" t="s">
        <v>8539</v>
      </c>
      <c r="E876" s="26"/>
      <c r="F876" s="26" t="s">
        <v>127</v>
      </c>
      <c r="G876" s="28"/>
      <c r="H876" s="26" t="s">
        <v>7422</v>
      </c>
      <c r="I876" s="26" t="s">
        <v>7423</v>
      </c>
      <c r="J876" s="26" t="s">
        <v>8540</v>
      </c>
      <c r="K876" s="26">
        <v>4.29589307E9</v>
      </c>
      <c r="L876" s="26" t="s">
        <v>8541</v>
      </c>
      <c r="M876" s="26" t="s">
        <v>8542</v>
      </c>
      <c r="N876" s="26" t="s">
        <v>8504</v>
      </c>
      <c r="O876" s="28" t="s">
        <v>8475</v>
      </c>
      <c r="P876" s="26" t="s">
        <v>599</v>
      </c>
      <c r="Q876" s="26"/>
      <c r="R876" s="26" t="s">
        <v>8543</v>
      </c>
      <c r="S876" s="26" t="s">
        <v>156</v>
      </c>
      <c r="T876" s="26" t="s">
        <v>8544</v>
      </c>
      <c r="U876" s="29"/>
      <c r="V876" s="26" t="s">
        <v>158</v>
      </c>
      <c r="W876" s="26" t="s">
        <v>141</v>
      </c>
      <c r="X876" s="26" t="s">
        <v>141</v>
      </c>
      <c r="Y876" s="26">
        <v>1999.0</v>
      </c>
      <c r="Z876" s="28">
        <v>24.0</v>
      </c>
      <c r="AA876" s="26" t="s">
        <v>127</v>
      </c>
      <c r="AB876" s="30">
        <v>1800.0</v>
      </c>
      <c r="AC876" s="31" t="s">
        <v>127</v>
      </c>
      <c r="AD876" s="31">
        <v>1800.0</v>
      </c>
      <c r="AE876" s="31" t="s">
        <v>127</v>
      </c>
      <c r="AF876" s="31" t="s">
        <v>127</v>
      </c>
      <c r="AG876" s="30" t="s">
        <v>127</v>
      </c>
      <c r="AH876" s="31" t="s">
        <v>127</v>
      </c>
      <c r="AI876" s="31" t="s">
        <v>468</v>
      </c>
      <c r="AJ876" s="31" t="s">
        <v>141</v>
      </c>
      <c r="AK876" s="31" t="s">
        <v>141</v>
      </c>
      <c r="AL876" s="31" t="s">
        <v>141</v>
      </c>
      <c r="AM876" s="26" t="s">
        <v>159</v>
      </c>
      <c r="AN876" s="26" t="s">
        <v>8545</v>
      </c>
      <c r="AO876" s="26" t="s">
        <v>2114</v>
      </c>
      <c r="AP876" s="39">
        <v>613.0</v>
      </c>
      <c r="AQ876" s="26" t="s">
        <v>327</v>
      </c>
      <c r="AR876" s="29" t="s">
        <v>127</v>
      </c>
      <c r="AS876" s="26" t="s">
        <v>127</v>
      </c>
      <c r="AT876" s="26" t="s">
        <v>142</v>
      </c>
      <c r="AU876" s="32" t="s">
        <v>31</v>
      </c>
      <c r="AV876" s="26" t="s">
        <v>8430</v>
      </c>
      <c r="AW876" s="28"/>
      <c r="AX876" s="28"/>
      <c r="AY876" s="28"/>
    </row>
    <row r="877" ht="15.75" customHeight="1">
      <c r="A877" s="26" t="s">
        <v>8546</v>
      </c>
      <c r="B877" s="26" t="s">
        <v>8547</v>
      </c>
      <c r="C877" s="26" t="s">
        <v>8548</v>
      </c>
      <c r="D877" s="28"/>
      <c r="E877" s="28"/>
      <c r="F877" s="26" t="s">
        <v>127</v>
      </c>
      <c r="G877" s="28"/>
      <c r="H877" s="26" t="s">
        <v>8549</v>
      </c>
      <c r="I877" s="26" t="s">
        <v>8550</v>
      </c>
      <c r="J877" s="26" t="s">
        <v>8551</v>
      </c>
      <c r="K877" s="26">
        <v>4.295892729E9</v>
      </c>
      <c r="L877" s="26" t="s">
        <v>8552</v>
      </c>
      <c r="M877" s="26" t="s">
        <v>8553</v>
      </c>
      <c r="N877" s="26" t="s">
        <v>8554</v>
      </c>
      <c r="O877" s="28" t="s">
        <v>8475</v>
      </c>
      <c r="P877" s="26" t="s">
        <v>599</v>
      </c>
      <c r="Q877" s="28"/>
      <c r="R877" s="26" t="s">
        <v>8555</v>
      </c>
      <c r="S877" s="26" t="s">
        <v>156</v>
      </c>
      <c r="T877" s="26" t="s">
        <v>8556</v>
      </c>
      <c r="U877" s="29"/>
      <c r="V877" s="26" t="s">
        <v>158</v>
      </c>
      <c r="W877" s="26" t="s">
        <v>141</v>
      </c>
      <c r="X877" s="26" t="s">
        <v>141</v>
      </c>
      <c r="Y877" s="26">
        <v>1973.0</v>
      </c>
      <c r="Z877" s="28">
        <v>50.0</v>
      </c>
      <c r="AA877" s="26" t="s">
        <v>127</v>
      </c>
      <c r="AB877" s="30">
        <v>1000.0</v>
      </c>
      <c r="AC877" s="31" t="s">
        <v>127</v>
      </c>
      <c r="AD877" s="31">
        <v>1000.0</v>
      </c>
      <c r="AE877" s="31" t="s">
        <v>127</v>
      </c>
      <c r="AF877" s="31" t="s">
        <v>127</v>
      </c>
      <c r="AG877" s="30" t="s">
        <v>127</v>
      </c>
      <c r="AH877" s="31" t="s">
        <v>127</v>
      </c>
      <c r="AI877" s="31" t="s">
        <v>141</v>
      </c>
      <c r="AJ877" s="31" t="s">
        <v>141</v>
      </c>
      <c r="AK877" s="31" t="s">
        <v>127</v>
      </c>
      <c r="AL877" s="31" t="s">
        <v>141</v>
      </c>
      <c r="AM877" s="26" t="s">
        <v>140</v>
      </c>
      <c r="AN877" s="26" t="s">
        <v>8557</v>
      </c>
      <c r="AO877" s="26" t="s">
        <v>246</v>
      </c>
      <c r="AP877" s="31" t="s">
        <v>141</v>
      </c>
      <c r="AQ877" s="26" t="s">
        <v>127</v>
      </c>
      <c r="AR877" s="26" t="s">
        <v>127</v>
      </c>
      <c r="AS877" s="26" t="s">
        <v>127</v>
      </c>
      <c r="AT877" s="26" t="s">
        <v>142</v>
      </c>
      <c r="AU877" s="26" t="s">
        <v>31</v>
      </c>
      <c r="AV877" s="26" t="s">
        <v>143</v>
      </c>
      <c r="AW877" s="28"/>
      <c r="AX877" s="28"/>
      <c r="AY877" s="28"/>
    </row>
    <row r="878" ht="15.75" customHeight="1">
      <c r="A878" s="26" t="s">
        <v>8558</v>
      </c>
      <c r="B878" s="26" t="s">
        <v>8559</v>
      </c>
      <c r="C878" s="47"/>
      <c r="D878" s="26" t="s">
        <v>8560</v>
      </c>
      <c r="E878" s="28"/>
      <c r="F878" s="26" t="s">
        <v>127</v>
      </c>
      <c r="G878" s="28"/>
      <c r="H878" s="26" t="s">
        <v>8561</v>
      </c>
      <c r="I878" s="26" t="s">
        <v>8562</v>
      </c>
      <c r="J878" s="26" t="s">
        <v>8563</v>
      </c>
      <c r="K878" s="26">
        <v>5.000711772E9</v>
      </c>
      <c r="L878" s="26" t="s">
        <v>8564</v>
      </c>
      <c r="M878" s="26" t="s">
        <v>8565</v>
      </c>
      <c r="N878" s="26" t="s">
        <v>8566</v>
      </c>
      <c r="O878" s="26" t="s">
        <v>8567</v>
      </c>
      <c r="P878" s="26" t="s">
        <v>599</v>
      </c>
      <c r="Q878" s="26"/>
      <c r="R878" s="26" t="s">
        <v>8568</v>
      </c>
      <c r="S878" s="26" t="s">
        <v>156</v>
      </c>
      <c r="T878" s="26" t="s">
        <v>8569</v>
      </c>
      <c r="U878" s="29"/>
      <c r="V878" s="26" t="s">
        <v>158</v>
      </c>
      <c r="W878" s="26" t="s">
        <v>141</v>
      </c>
      <c r="X878" s="26" t="s">
        <v>141</v>
      </c>
      <c r="Y878" s="26">
        <v>1999.0</v>
      </c>
      <c r="Z878" s="28">
        <v>24.0</v>
      </c>
      <c r="AA878" s="26" t="s">
        <v>127</v>
      </c>
      <c r="AB878" s="30">
        <v>500.0</v>
      </c>
      <c r="AC878" s="31" t="s">
        <v>127</v>
      </c>
      <c r="AD878" s="31">
        <f>1500-1000</f>
        <v>500</v>
      </c>
      <c r="AE878" s="31" t="s">
        <v>127</v>
      </c>
      <c r="AF878" s="31" t="s">
        <v>127</v>
      </c>
      <c r="AG878" s="30" t="s">
        <v>127</v>
      </c>
      <c r="AH878" s="31" t="s">
        <v>127</v>
      </c>
      <c r="AI878" s="31" t="s">
        <v>127</v>
      </c>
      <c r="AJ878" s="31" t="s">
        <v>127</v>
      </c>
      <c r="AK878" s="31" t="s">
        <v>127</v>
      </c>
      <c r="AL878" s="31" t="s">
        <v>127</v>
      </c>
      <c r="AM878" s="26" t="s">
        <v>140</v>
      </c>
      <c r="AN878" s="26" t="s">
        <v>8570</v>
      </c>
      <c r="AO878" s="26" t="s">
        <v>246</v>
      </c>
      <c r="AP878" s="31" t="s">
        <v>141</v>
      </c>
      <c r="AQ878" s="26" t="s">
        <v>327</v>
      </c>
      <c r="AR878" s="26" t="s">
        <v>127</v>
      </c>
      <c r="AS878" s="26" t="s">
        <v>127</v>
      </c>
      <c r="AT878" s="26" t="s">
        <v>142</v>
      </c>
      <c r="AU878" s="32" t="s">
        <v>31</v>
      </c>
      <c r="AV878" s="26" t="s">
        <v>8571</v>
      </c>
      <c r="AW878" s="28"/>
      <c r="AX878" s="28"/>
      <c r="AY878" s="28"/>
    </row>
    <row r="879" ht="15.75" customHeight="1">
      <c r="A879" s="26" t="s">
        <v>8572</v>
      </c>
      <c r="B879" s="26" t="s">
        <v>8573</v>
      </c>
      <c r="C879" s="26"/>
      <c r="D879" s="26" t="s">
        <v>8574</v>
      </c>
      <c r="E879" s="26"/>
      <c r="F879" s="26" t="s">
        <v>127</v>
      </c>
      <c r="G879" s="28"/>
      <c r="H879" s="26" t="s">
        <v>8387</v>
      </c>
      <c r="I879" s="26" t="s">
        <v>8388</v>
      </c>
      <c r="J879" s="26" t="s">
        <v>8575</v>
      </c>
      <c r="K879" s="26">
        <v>5.001425486E9</v>
      </c>
      <c r="L879" s="26" t="s">
        <v>8576</v>
      </c>
      <c r="M879" s="26" t="s">
        <v>8565</v>
      </c>
      <c r="N879" s="26" t="s">
        <v>8566</v>
      </c>
      <c r="O879" s="26" t="s">
        <v>8567</v>
      </c>
      <c r="P879" s="26" t="s">
        <v>599</v>
      </c>
      <c r="Q879" s="26"/>
      <c r="R879" s="26" t="s">
        <v>8577</v>
      </c>
      <c r="S879" s="26" t="s">
        <v>156</v>
      </c>
      <c r="T879" s="26" t="s">
        <v>8578</v>
      </c>
      <c r="U879" s="29"/>
      <c r="V879" s="26" t="s">
        <v>158</v>
      </c>
      <c r="W879" s="26" t="s">
        <v>141</v>
      </c>
      <c r="X879" s="26" t="s">
        <v>141</v>
      </c>
      <c r="Y879" s="26">
        <v>2012.0</v>
      </c>
      <c r="Z879" s="28">
        <v>11.0</v>
      </c>
      <c r="AA879" s="26" t="s">
        <v>127</v>
      </c>
      <c r="AB879" s="30">
        <v>1000.0</v>
      </c>
      <c r="AC879" s="31" t="s">
        <v>127</v>
      </c>
      <c r="AD879" s="31">
        <v>1000.0</v>
      </c>
      <c r="AE879" s="31" t="s">
        <v>127</v>
      </c>
      <c r="AF879" s="31" t="s">
        <v>127</v>
      </c>
      <c r="AG879" s="30" t="s">
        <v>127</v>
      </c>
      <c r="AH879" s="31" t="s">
        <v>127</v>
      </c>
      <c r="AI879" s="31" t="s">
        <v>127</v>
      </c>
      <c r="AJ879" s="31" t="s">
        <v>127</v>
      </c>
      <c r="AK879" s="31" t="s">
        <v>127</v>
      </c>
      <c r="AL879" s="31" t="s">
        <v>127</v>
      </c>
      <c r="AM879" s="26" t="s">
        <v>159</v>
      </c>
      <c r="AN879" s="26" t="s">
        <v>8579</v>
      </c>
      <c r="AO879" s="26" t="s">
        <v>416</v>
      </c>
      <c r="AP879" s="31" t="s">
        <v>141</v>
      </c>
      <c r="AQ879" s="26" t="s">
        <v>127</v>
      </c>
      <c r="AR879" s="26" t="s">
        <v>127</v>
      </c>
      <c r="AS879" s="26" t="s">
        <v>127</v>
      </c>
      <c r="AT879" s="26" t="s">
        <v>142</v>
      </c>
      <c r="AU879" s="32" t="s">
        <v>31</v>
      </c>
      <c r="AV879" s="26" t="s">
        <v>143</v>
      </c>
      <c r="AW879" s="28"/>
      <c r="AX879" s="28"/>
      <c r="AY879" s="28"/>
    </row>
    <row r="880" ht="15.75" customHeight="1">
      <c r="A880" s="26" t="s">
        <v>8580</v>
      </c>
      <c r="B880" s="26" t="s">
        <v>8581</v>
      </c>
      <c r="C880" s="47"/>
      <c r="D880" s="26" t="s">
        <v>8582</v>
      </c>
      <c r="E880" s="26"/>
      <c r="F880" s="26" t="s">
        <v>127</v>
      </c>
      <c r="G880" s="28"/>
      <c r="H880" s="26" t="s">
        <v>8561</v>
      </c>
      <c r="I880" s="26" t="s">
        <v>8562</v>
      </c>
      <c r="J880" s="26" t="s">
        <v>8563</v>
      </c>
      <c r="K880" s="26">
        <v>5.000711772E9</v>
      </c>
      <c r="L880" s="26" t="s">
        <v>8564</v>
      </c>
      <c r="M880" s="26" t="s">
        <v>8565</v>
      </c>
      <c r="N880" s="26" t="s">
        <v>8566</v>
      </c>
      <c r="O880" s="26" t="s">
        <v>8567</v>
      </c>
      <c r="P880" s="26" t="s">
        <v>599</v>
      </c>
      <c r="Q880" s="26"/>
      <c r="R880" s="26" t="s">
        <v>8583</v>
      </c>
      <c r="S880" s="26" t="s">
        <v>156</v>
      </c>
      <c r="T880" s="29" t="s">
        <v>8584</v>
      </c>
      <c r="U880" s="26"/>
      <c r="V880" s="26" t="s">
        <v>158</v>
      </c>
      <c r="W880" s="26" t="s">
        <v>141</v>
      </c>
      <c r="X880" s="26" t="s">
        <v>141</v>
      </c>
      <c r="Y880" s="26">
        <v>2012.0</v>
      </c>
      <c r="Z880" s="28">
        <v>11.0</v>
      </c>
      <c r="AA880" s="26" t="s">
        <v>127</v>
      </c>
      <c r="AB880" s="30">
        <v>1000.0</v>
      </c>
      <c r="AC880" s="31" t="s">
        <v>127</v>
      </c>
      <c r="AD880" s="31">
        <v>1000.0</v>
      </c>
      <c r="AE880" s="31" t="s">
        <v>127</v>
      </c>
      <c r="AF880" s="31">
        <v>1000.0</v>
      </c>
      <c r="AG880" s="30">
        <v>1000.0</v>
      </c>
      <c r="AH880" s="31" t="s">
        <v>127</v>
      </c>
      <c r="AI880" s="31" t="s">
        <v>127</v>
      </c>
      <c r="AJ880" s="31" t="s">
        <v>141</v>
      </c>
      <c r="AK880" s="31" t="s">
        <v>141</v>
      </c>
      <c r="AL880" s="31" t="s">
        <v>141</v>
      </c>
      <c r="AM880" s="26" t="s">
        <v>2284</v>
      </c>
      <c r="AN880" s="26" t="s">
        <v>3786</v>
      </c>
      <c r="AO880" s="26" t="s">
        <v>246</v>
      </c>
      <c r="AP880" s="31" t="s">
        <v>141</v>
      </c>
      <c r="AQ880" s="26" t="s">
        <v>327</v>
      </c>
      <c r="AR880" s="26" t="s">
        <v>127</v>
      </c>
      <c r="AS880" s="26" t="s">
        <v>127</v>
      </c>
      <c r="AT880" s="26" t="s">
        <v>161</v>
      </c>
      <c r="AU880" s="26" t="s">
        <v>162</v>
      </c>
      <c r="AV880" s="26" t="s">
        <v>8585</v>
      </c>
      <c r="AW880" s="28"/>
      <c r="AX880" s="28"/>
      <c r="AY880" s="28"/>
    </row>
    <row r="881" ht="15.75" customHeight="1">
      <c r="A881" s="26" t="s">
        <v>8586</v>
      </c>
      <c r="B881" s="26" t="s">
        <v>8587</v>
      </c>
      <c r="C881" s="28"/>
      <c r="D881" s="26"/>
      <c r="E881" s="28"/>
      <c r="F881" s="26" t="s">
        <v>127</v>
      </c>
      <c r="G881" s="28"/>
      <c r="H881" s="26" t="s">
        <v>8223</v>
      </c>
      <c r="I881" s="26" t="s">
        <v>8224</v>
      </c>
      <c r="J881" s="26" t="s">
        <v>8588</v>
      </c>
      <c r="K881" s="26">
        <v>5.000035479E9</v>
      </c>
      <c r="L881" s="26" t="s">
        <v>8589</v>
      </c>
      <c r="M881" s="26" t="s">
        <v>8565</v>
      </c>
      <c r="N881" s="26" t="s">
        <v>8566</v>
      </c>
      <c r="O881" s="26" t="s">
        <v>8567</v>
      </c>
      <c r="P881" s="26" t="s">
        <v>599</v>
      </c>
      <c r="Q881" s="28"/>
      <c r="R881" s="26" t="s">
        <v>8590</v>
      </c>
      <c r="S881" s="26" t="s">
        <v>156</v>
      </c>
      <c r="T881" s="26" t="s">
        <v>8591</v>
      </c>
      <c r="U881" s="28"/>
      <c r="V881" s="26" t="s">
        <v>158</v>
      </c>
      <c r="W881" s="26" t="s">
        <v>141</v>
      </c>
      <c r="X881" s="26" t="s">
        <v>141</v>
      </c>
      <c r="Y881" s="26">
        <v>2015.0</v>
      </c>
      <c r="Z881" s="28">
        <v>8.0</v>
      </c>
      <c r="AA881" s="26" t="s">
        <v>127</v>
      </c>
      <c r="AB881" s="30">
        <v>1000.0</v>
      </c>
      <c r="AC881" s="31" t="s">
        <v>127</v>
      </c>
      <c r="AD881" s="31">
        <v>1000.0</v>
      </c>
      <c r="AE881" s="31" t="s">
        <v>127</v>
      </c>
      <c r="AF881" s="31" t="s">
        <v>127</v>
      </c>
      <c r="AG881" s="30" t="s">
        <v>127</v>
      </c>
      <c r="AH881" s="31" t="s">
        <v>127</v>
      </c>
      <c r="AI881" s="31" t="s">
        <v>127</v>
      </c>
      <c r="AJ881" s="31" t="s">
        <v>127</v>
      </c>
      <c r="AK881" s="31" t="s">
        <v>127</v>
      </c>
      <c r="AL881" s="31" t="s">
        <v>127</v>
      </c>
      <c r="AM881" s="26" t="s">
        <v>159</v>
      </c>
      <c r="AN881" s="26" t="s">
        <v>8592</v>
      </c>
      <c r="AO881" s="26" t="s">
        <v>845</v>
      </c>
      <c r="AP881" s="31">
        <f>3100/8</f>
        <v>387.5</v>
      </c>
      <c r="AQ881" s="26" t="s">
        <v>327</v>
      </c>
      <c r="AR881" s="26" t="s">
        <v>141</v>
      </c>
      <c r="AS881" s="26" t="s">
        <v>127</v>
      </c>
      <c r="AT881" s="26" t="s">
        <v>142</v>
      </c>
      <c r="AU881" s="26" t="s">
        <v>31</v>
      </c>
      <c r="AV881" s="26" t="s">
        <v>8593</v>
      </c>
      <c r="AW881" s="28"/>
      <c r="AX881" s="28"/>
      <c r="AY881" s="28"/>
    </row>
    <row r="882" ht="15.75" customHeight="1">
      <c r="A882" s="26" t="s">
        <v>8594</v>
      </c>
      <c r="B882" s="26" t="s">
        <v>8595</v>
      </c>
      <c r="C882" s="28"/>
      <c r="D882" s="26" t="s">
        <v>8596</v>
      </c>
      <c r="E882" s="28"/>
      <c r="F882" s="26" t="s">
        <v>173</v>
      </c>
      <c r="G882" s="26" t="s">
        <v>8597</v>
      </c>
      <c r="H882" s="26" t="s">
        <v>8598</v>
      </c>
      <c r="I882" s="26" t="s">
        <v>8599</v>
      </c>
      <c r="J882" s="26" t="s">
        <v>8600</v>
      </c>
      <c r="K882" s="26">
        <v>5.000810294E9</v>
      </c>
      <c r="L882" s="26" t="s">
        <v>8601</v>
      </c>
      <c r="M882" s="26" t="s">
        <v>8565</v>
      </c>
      <c r="N882" s="26" t="s">
        <v>8566</v>
      </c>
      <c r="O882" s="26" t="s">
        <v>8567</v>
      </c>
      <c r="P882" s="26" t="s">
        <v>599</v>
      </c>
      <c r="Q882" s="28"/>
      <c r="R882" s="26" t="s">
        <v>8602</v>
      </c>
      <c r="S882" s="26" t="s">
        <v>156</v>
      </c>
      <c r="T882" s="26" t="s">
        <v>8603</v>
      </c>
      <c r="U882" s="28"/>
      <c r="V882" s="26" t="s">
        <v>158</v>
      </c>
      <c r="W882" s="26" t="s">
        <v>141</v>
      </c>
      <c r="X882" s="26" t="s">
        <v>141</v>
      </c>
      <c r="Y882" s="26">
        <v>2017.0</v>
      </c>
      <c r="Z882" s="28">
        <v>6.0</v>
      </c>
      <c r="AA882" s="26" t="s">
        <v>127</v>
      </c>
      <c r="AB882" s="30">
        <v>550.0</v>
      </c>
      <c r="AC882" s="31" t="s">
        <v>127</v>
      </c>
      <c r="AD882" s="31">
        <v>550.0</v>
      </c>
      <c r="AE882" s="31" t="s">
        <v>127</v>
      </c>
      <c r="AF882" s="31" t="s">
        <v>127</v>
      </c>
      <c r="AG882" s="30" t="s">
        <v>127</v>
      </c>
      <c r="AH882" s="31" t="s">
        <v>127</v>
      </c>
      <c r="AI882" s="31" t="s">
        <v>127</v>
      </c>
      <c r="AJ882" s="31" t="s">
        <v>127</v>
      </c>
      <c r="AK882" s="31" t="s">
        <v>127</v>
      </c>
      <c r="AL882" s="31" t="s">
        <v>127</v>
      </c>
      <c r="AM882" s="26" t="s">
        <v>140</v>
      </c>
      <c r="AN882" s="26" t="s">
        <v>8604</v>
      </c>
      <c r="AO882" s="26" t="s">
        <v>141</v>
      </c>
      <c r="AP882" s="31" t="s">
        <v>141</v>
      </c>
      <c r="AQ882" s="26" t="s">
        <v>127</v>
      </c>
      <c r="AR882" s="26" t="s">
        <v>127</v>
      </c>
      <c r="AS882" s="26" t="s">
        <v>127</v>
      </c>
      <c r="AT882" s="26" t="s">
        <v>142</v>
      </c>
      <c r="AU882" s="26" t="s">
        <v>31</v>
      </c>
      <c r="AV882" s="26" t="s">
        <v>8605</v>
      </c>
      <c r="AW882" s="28"/>
      <c r="AX882" s="28"/>
      <c r="AY882" s="28"/>
    </row>
    <row r="883" ht="15.75" customHeight="1">
      <c r="A883" s="26" t="s">
        <v>8606</v>
      </c>
      <c r="B883" s="26" t="s">
        <v>8607</v>
      </c>
      <c r="C883" s="28"/>
      <c r="D883" s="26"/>
      <c r="E883" s="28"/>
      <c r="F883" s="26" t="s">
        <v>127</v>
      </c>
      <c r="G883" s="28"/>
      <c r="H883" s="26" t="s">
        <v>8608</v>
      </c>
      <c r="I883" s="26" t="s">
        <v>8609</v>
      </c>
      <c r="J883" s="26" t="s">
        <v>8610</v>
      </c>
      <c r="K883" s="26">
        <v>4.298110801E9</v>
      </c>
      <c r="L883" s="26" t="s">
        <v>8611</v>
      </c>
      <c r="M883" s="26" t="s">
        <v>8565</v>
      </c>
      <c r="N883" s="26" t="s">
        <v>8566</v>
      </c>
      <c r="O883" s="26" t="s">
        <v>8567</v>
      </c>
      <c r="P883" s="26" t="s">
        <v>599</v>
      </c>
      <c r="Q883" s="28"/>
      <c r="R883" s="26" t="s">
        <v>8612</v>
      </c>
      <c r="S883" s="26" t="s">
        <v>156</v>
      </c>
      <c r="T883" s="26" t="s">
        <v>8613</v>
      </c>
      <c r="U883" s="28"/>
      <c r="V883" s="26" t="s">
        <v>189</v>
      </c>
      <c r="W883" s="26">
        <v>2020.0</v>
      </c>
      <c r="X883" s="26" t="s">
        <v>141</v>
      </c>
      <c r="Y883" s="26" t="s">
        <v>141</v>
      </c>
      <c r="Z883" s="28" t="s">
        <v>141</v>
      </c>
      <c r="AA883" s="26" t="s">
        <v>127</v>
      </c>
      <c r="AB883" s="30">
        <v>1300.0</v>
      </c>
      <c r="AC883" s="31" t="s">
        <v>127</v>
      </c>
      <c r="AD883" s="31">
        <f>800+500</f>
        <v>1300</v>
      </c>
      <c r="AE883" s="31" t="s">
        <v>127</v>
      </c>
      <c r="AF883" s="31" t="s">
        <v>127</v>
      </c>
      <c r="AG883" s="30" t="s">
        <v>127</v>
      </c>
      <c r="AH883" s="31" t="s">
        <v>127</v>
      </c>
      <c r="AI883" s="31" t="s">
        <v>127</v>
      </c>
      <c r="AJ883" s="31" t="s">
        <v>141</v>
      </c>
      <c r="AK883" s="31" t="s">
        <v>127</v>
      </c>
      <c r="AL883" s="31" t="s">
        <v>141</v>
      </c>
      <c r="AM883" s="26" t="s">
        <v>140</v>
      </c>
      <c r="AN883" s="26" t="s">
        <v>8614</v>
      </c>
      <c r="AO883" s="26" t="s">
        <v>141</v>
      </c>
      <c r="AP883" s="31" t="s">
        <v>141</v>
      </c>
      <c r="AQ883" s="26" t="s">
        <v>141</v>
      </c>
      <c r="AR883" s="26" t="s">
        <v>141</v>
      </c>
      <c r="AS883" s="26" t="s">
        <v>127</v>
      </c>
      <c r="AT883" s="26" t="s">
        <v>142</v>
      </c>
      <c r="AU883" s="26" t="s">
        <v>31</v>
      </c>
      <c r="AV883" s="26" t="s">
        <v>143</v>
      </c>
      <c r="AW883" s="28"/>
      <c r="AX883" s="28"/>
      <c r="AY883" s="28"/>
    </row>
    <row r="884" ht="15.75" customHeight="1">
      <c r="A884" s="26" t="s">
        <v>8615</v>
      </c>
      <c r="B884" s="26" t="s">
        <v>8616</v>
      </c>
      <c r="C884" s="28"/>
      <c r="D884" s="26" t="s">
        <v>8617</v>
      </c>
      <c r="E884" s="28"/>
      <c r="F884" s="26" t="s">
        <v>173</v>
      </c>
      <c r="G884" s="26" t="s">
        <v>8597</v>
      </c>
      <c r="H884" s="26" t="s">
        <v>8618</v>
      </c>
      <c r="I884" s="26" t="s">
        <v>8619</v>
      </c>
      <c r="J884" s="26" t="s">
        <v>8620</v>
      </c>
      <c r="K884" s="26">
        <v>5.001142131E9</v>
      </c>
      <c r="L884" s="26" t="s">
        <v>8621</v>
      </c>
      <c r="M884" s="26" t="s">
        <v>8565</v>
      </c>
      <c r="N884" s="26" t="s">
        <v>8566</v>
      </c>
      <c r="O884" s="26" t="s">
        <v>8567</v>
      </c>
      <c r="P884" s="26" t="s">
        <v>599</v>
      </c>
      <c r="Q884" s="28"/>
      <c r="R884" s="26" t="s">
        <v>8622</v>
      </c>
      <c r="S884" s="26" t="s">
        <v>156</v>
      </c>
      <c r="T884" s="26" t="s">
        <v>8623</v>
      </c>
      <c r="U884" s="28"/>
      <c r="V884" s="26" t="s">
        <v>158</v>
      </c>
      <c r="W884" s="26" t="s">
        <v>141</v>
      </c>
      <c r="X884" s="26" t="s">
        <v>141</v>
      </c>
      <c r="Y884" s="26">
        <v>1996.0</v>
      </c>
      <c r="Z884" s="28">
        <v>27.0</v>
      </c>
      <c r="AA884" s="26" t="s">
        <v>127</v>
      </c>
      <c r="AB884" s="30">
        <v>900.0</v>
      </c>
      <c r="AC884" s="31" t="s">
        <v>127</v>
      </c>
      <c r="AD884" s="31">
        <v>900.0</v>
      </c>
      <c r="AE884" s="31" t="s">
        <v>127</v>
      </c>
      <c r="AF884" s="31" t="s">
        <v>127</v>
      </c>
      <c r="AG884" s="30" t="s">
        <v>127</v>
      </c>
      <c r="AH884" s="31" t="s">
        <v>127</v>
      </c>
      <c r="AI884" s="31" t="s">
        <v>127</v>
      </c>
      <c r="AJ884" s="31" t="s">
        <v>141</v>
      </c>
      <c r="AK884" s="31" t="s">
        <v>127</v>
      </c>
      <c r="AL884" s="31" t="s">
        <v>141</v>
      </c>
      <c r="AM884" s="26" t="s">
        <v>159</v>
      </c>
      <c r="AN884" s="26" t="s">
        <v>8624</v>
      </c>
      <c r="AO884" s="26" t="s">
        <v>141</v>
      </c>
      <c r="AP884" s="31" t="s">
        <v>141</v>
      </c>
      <c r="AQ884" s="26" t="s">
        <v>327</v>
      </c>
      <c r="AR884" s="26" t="s">
        <v>127</v>
      </c>
      <c r="AS884" s="26" t="s">
        <v>127</v>
      </c>
      <c r="AT884" s="26" t="s">
        <v>142</v>
      </c>
      <c r="AU884" s="26" t="s">
        <v>31</v>
      </c>
      <c r="AV884" s="26" t="s">
        <v>8625</v>
      </c>
      <c r="AW884" s="28"/>
      <c r="AX884" s="28"/>
      <c r="AY884" s="28"/>
    </row>
    <row r="885" ht="15.75" customHeight="1">
      <c r="A885" s="26" t="s">
        <v>8626</v>
      </c>
      <c r="B885" s="26" t="s">
        <v>8627</v>
      </c>
      <c r="C885" s="27"/>
      <c r="D885" s="28"/>
      <c r="E885" s="28"/>
      <c r="F885" s="26" t="s">
        <v>127</v>
      </c>
      <c r="G885" s="28"/>
      <c r="H885" s="26" t="s">
        <v>8628</v>
      </c>
      <c r="I885" s="26" t="s">
        <v>8629</v>
      </c>
      <c r="J885" s="26" t="s">
        <v>8630</v>
      </c>
      <c r="K885" s="37" t="s">
        <v>8631</v>
      </c>
      <c r="L885" s="26" t="s">
        <v>8632</v>
      </c>
      <c r="M885" s="35" t="s">
        <v>8633</v>
      </c>
      <c r="N885" s="35" t="s">
        <v>8634</v>
      </c>
      <c r="O885" s="26" t="s">
        <v>8567</v>
      </c>
      <c r="P885" s="26" t="s">
        <v>599</v>
      </c>
      <c r="Q885" s="26"/>
      <c r="R885" s="26" t="s">
        <v>8635</v>
      </c>
      <c r="S885" s="26" t="s">
        <v>137</v>
      </c>
      <c r="T885" s="29"/>
      <c r="U885" s="29"/>
      <c r="V885" s="26" t="s">
        <v>189</v>
      </c>
      <c r="W885" s="33">
        <v>44866.0</v>
      </c>
      <c r="X885" s="26" t="s">
        <v>141</v>
      </c>
      <c r="Y885" s="26">
        <v>2024.0</v>
      </c>
      <c r="Z885" s="28">
        <v>-1.0</v>
      </c>
      <c r="AA885" s="26" t="s">
        <v>127</v>
      </c>
      <c r="AB885" s="30">
        <v>1800.0</v>
      </c>
      <c r="AC885" s="31" t="s">
        <v>141</v>
      </c>
      <c r="AD885" s="31" t="s">
        <v>141</v>
      </c>
      <c r="AE885" s="31" t="s">
        <v>127</v>
      </c>
      <c r="AF885" s="31" t="s">
        <v>468</v>
      </c>
      <c r="AG885" s="31" t="s">
        <v>141</v>
      </c>
      <c r="AH885" s="31" t="s">
        <v>141</v>
      </c>
      <c r="AI885" s="31" t="s">
        <v>141</v>
      </c>
      <c r="AJ885" s="31" t="s">
        <v>141</v>
      </c>
      <c r="AK885" s="31" t="s">
        <v>141</v>
      </c>
      <c r="AL885" s="31" t="s">
        <v>141</v>
      </c>
      <c r="AM885" s="26" t="s">
        <v>140</v>
      </c>
      <c r="AN885" s="26" t="s">
        <v>8636</v>
      </c>
      <c r="AO885" s="26" t="s">
        <v>246</v>
      </c>
      <c r="AP885" s="31">
        <f t="shared" ref="AP885:AP887" si="9">7500/3</f>
        <v>2500</v>
      </c>
      <c r="AQ885" s="31" t="s">
        <v>127</v>
      </c>
      <c r="AR885" s="26" t="s">
        <v>127</v>
      </c>
      <c r="AS885" s="26" t="s">
        <v>127</v>
      </c>
      <c r="AT885" s="26" t="s">
        <v>4307</v>
      </c>
      <c r="AU885" s="26" t="s">
        <v>141</v>
      </c>
      <c r="AV885" s="26" t="s">
        <v>141</v>
      </c>
      <c r="AW885" s="28"/>
      <c r="AX885" s="26"/>
      <c r="AY885" s="28"/>
    </row>
    <row r="886" ht="15.75" customHeight="1">
      <c r="A886" s="26" t="s">
        <v>8637</v>
      </c>
      <c r="B886" s="26" t="s">
        <v>8638</v>
      </c>
      <c r="C886" s="27"/>
      <c r="D886" s="28"/>
      <c r="E886" s="28"/>
      <c r="F886" s="26" t="s">
        <v>127</v>
      </c>
      <c r="G886" s="28"/>
      <c r="H886" s="26" t="s">
        <v>8628</v>
      </c>
      <c r="I886" s="26" t="s">
        <v>8629</v>
      </c>
      <c r="J886" s="26" t="s">
        <v>8630</v>
      </c>
      <c r="K886" s="37" t="s">
        <v>8631</v>
      </c>
      <c r="L886" s="26" t="s">
        <v>8632</v>
      </c>
      <c r="M886" s="35" t="s">
        <v>8633</v>
      </c>
      <c r="N886" s="35" t="s">
        <v>8634</v>
      </c>
      <c r="O886" s="26" t="s">
        <v>8567</v>
      </c>
      <c r="P886" s="26" t="s">
        <v>599</v>
      </c>
      <c r="Q886" s="26"/>
      <c r="R886" s="26" t="s">
        <v>8635</v>
      </c>
      <c r="S886" s="26" t="s">
        <v>137</v>
      </c>
      <c r="T886" s="29"/>
      <c r="U886" s="29"/>
      <c r="V886" s="26" t="s">
        <v>189</v>
      </c>
      <c r="W886" s="33">
        <v>44866.0</v>
      </c>
      <c r="X886" s="26" t="s">
        <v>141</v>
      </c>
      <c r="Y886" s="26" t="s">
        <v>141</v>
      </c>
      <c r="Z886" s="28" t="s">
        <v>141</v>
      </c>
      <c r="AA886" s="26" t="s">
        <v>127</v>
      </c>
      <c r="AB886" s="30">
        <v>1800.0</v>
      </c>
      <c r="AC886" s="31" t="s">
        <v>141</v>
      </c>
      <c r="AD886" s="31" t="s">
        <v>141</v>
      </c>
      <c r="AE886" s="31" t="s">
        <v>127</v>
      </c>
      <c r="AF886" s="31" t="s">
        <v>468</v>
      </c>
      <c r="AG886" s="31" t="s">
        <v>141</v>
      </c>
      <c r="AH886" s="31" t="s">
        <v>141</v>
      </c>
      <c r="AI886" s="31" t="s">
        <v>141</v>
      </c>
      <c r="AJ886" s="31" t="s">
        <v>141</v>
      </c>
      <c r="AK886" s="31" t="s">
        <v>141</v>
      </c>
      <c r="AL886" s="31" t="s">
        <v>141</v>
      </c>
      <c r="AM886" s="26" t="s">
        <v>140</v>
      </c>
      <c r="AN886" s="26" t="s">
        <v>8636</v>
      </c>
      <c r="AO886" s="26" t="s">
        <v>246</v>
      </c>
      <c r="AP886" s="31">
        <f t="shared" si="9"/>
        <v>2500</v>
      </c>
      <c r="AQ886" s="31" t="s">
        <v>127</v>
      </c>
      <c r="AR886" s="26" t="s">
        <v>127</v>
      </c>
      <c r="AS886" s="26" t="s">
        <v>127</v>
      </c>
      <c r="AT886" s="26" t="s">
        <v>4307</v>
      </c>
      <c r="AU886" s="26" t="s">
        <v>141</v>
      </c>
      <c r="AV886" s="26" t="s">
        <v>141</v>
      </c>
      <c r="AW886" s="28"/>
      <c r="AX886" s="26"/>
      <c r="AY886" s="28"/>
    </row>
    <row r="887" ht="15.75" customHeight="1">
      <c r="A887" s="26" t="s">
        <v>8639</v>
      </c>
      <c r="B887" s="26" t="s">
        <v>8640</v>
      </c>
      <c r="C887" s="27"/>
      <c r="D887" s="28"/>
      <c r="E887" s="28"/>
      <c r="F887" s="26" t="s">
        <v>127</v>
      </c>
      <c r="G887" s="28"/>
      <c r="H887" s="26" t="s">
        <v>8628</v>
      </c>
      <c r="I887" s="26" t="s">
        <v>8629</v>
      </c>
      <c r="J887" s="26" t="s">
        <v>8630</v>
      </c>
      <c r="K887" s="37" t="s">
        <v>8631</v>
      </c>
      <c r="L887" s="26" t="s">
        <v>8632</v>
      </c>
      <c r="M887" s="35" t="s">
        <v>8633</v>
      </c>
      <c r="N887" s="35" t="s">
        <v>8634</v>
      </c>
      <c r="O887" s="26" t="s">
        <v>8567</v>
      </c>
      <c r="P887" s="26" t="s">
        <v>599</v>
      </c>
      <c r="Q887" s="26"/>
      <c r="R887" s="26" t="s">
        <v>8635</v>
      </c>
      <c r="S887" s="26" t="s">
        <v>137</v>
      </c>
      <c r="T887" s="29"/>
      <c r="U887" s="29"/>
      <c r="V887" s="26" t="s">
        <v>189</v>
      </c>
      <c r="W887" s="33">
        <v>44866.0</v>
      </c>
      <c r="X887" s="26" t="s">
        <v>141</v>
      </c>
      <c r="Y887" s="26" t="s">
        <v>141</v>
      </c>
      <c r="Z887" s="28" t="s">
        <v>141</v>
      </c>
      <c r="AA887" s="26" t="s">
        <v>127</v>
      </c>
      <c r="AB887" s="30">
        <v>1800.0</v>
      </c>
      <c r="AC887" s="31" t="s">
        <v>141</v>
      </c>
      <c r="AD887" s="31" t="s">
        <v>141</v>
      </c>
      <c r="AE887" s="31" t="s">
        <v>127</v>
      </c>
      <c r="AF887" s="31" t="s">
        <v>468</v>
      </c>
      <c r="AG887" s="31" t="s">
        <v>141</v>
      </c>
      <c r="AH887" s="31" t="s">
        <v>141</v>
      </c>
      <c r="AI887" s="31" t="s">
        <v>141</v>
      </c>
      <c r="AJ887" s="31" t="s">
        <v>141</v>
      </c>
      <c r="AK887" s="31" t="s">
        <v>141</v>
      </c>
      <c r="AL887" s="31" t="s">
        <v>141</v>
      </c>
      <c r="AM887" s="26" t="s">
        <v>140</v>
      </c>
      <c r="AN887" s="26" t="s">
        <v>8636</v>
      </c>
      <c r="AO887" s="26" t="s">
        <v>246</v>
      </c>
      <c r="AP887" s="31">
        <f t="shared" si="9"/>
        <v>2500</v>
      </c>
      <c r="AQ887" s="31" t="s">
        <v>127</v>
      </c>
      <c r="AR887" s="26" t="s">
        <v>127</v>
      </c>
      <c r="AS887" s="26" t="s">
        <v>127</v>
      </c>
      <c r="AT887" s="26" t="s">
        <v>4307</v>
      </c>
      <c r="AU887" s="26" t="s">
        <v>141</v>
      </c>
      <c r="AV887" s="26" t="s">
        <v>141</v>
      </c>
      <c r="AW887" s="28"/>
      <c r="AX887" s="26"/>
      <c r="AY887" s="28"/>
    </row>
    <row r="888" ht="15.75" customHeight="1">
      <c r="A888" s="26" t="s">
        <v>8641</v>
      </c>
      <c r="B888" s="26" t="s">
        <v>8642</v>
      </c>
      <c r="C888" s="26" t="s">
        <v>8643</v>
      </c>
      <c r="D888" s="26"/>
      <c r="E888" s="28"/>
      <c r="F888" s="26" t="s">
        <v>127</v>
      </c>
      <c r="G888" s="28"/>
      <c r="H888" s="26" t="s">
        <v>8644</v>
      </c>
      <c r="I888" s="26" t="s">
        <v>8645</v>
      </c>
      <c r="J888" s="26" t="s">
        <v>8646</v>
      </c>
      <c r="K888" s="26" t="s">
        <v>8647</v>
      </c>
      <c r="L888" s="26" t="s">
        <v>8648</v>
      </c>
      <c r="M888" s="26" t="s">
        <v>8649</v>
      </c>
      <c r="N888" s="26" t="s">
        <v>8650</v>
      </c>
      <c r="O888" s="26" t="s">
        <v>8567</v>
      </c>
      <c r="P888" s="26" t="s">
        <v>599</v>
      </c>
      <c r="Q888" s="28"/>
      <c r="R888" s="26" t="s">
        <v>8651</v>
      </c>
      <c r="S888" s="26" t="s">
        <v>156</v>
      </c>
      <c r="T888" s="26" t="s">
        <v>8652</v>
      </c>
      <c r="U888" s="28"/>
      <c r="V888" s="26" t="s">
        <v>158</v>
      </c>
      <c r="W888" s="26">
        <v>2010.0</v>
      </c>
      <c r="X888" s="26" t="s">
        <v>141</v>
      </c>
      <c r="Y888" s="26">
        <v>2016.0</v>
      </c>
      <c r="Z888" s="28">
        <v>7.0</v>
      </c>
      <c r="AA888" s="26" t="s">
        <v>127</v>
      </c>
      <c r="AB888" s="30">
        <v>500.0</v>
      </c>
      <c r="AC888" s="31" t="s">
        <v>127</v>
      </c>
      <c r="AD888" s="31">
        <v>500.0</v>
      </c>
      <c r="AE888" s="31" t="s">
        <v>127</v>
      </c>
      <c r="AF888" s="31" t="s">
        <v>127</v>
      </c>
      <c r="AG888" s="30" t="s">
        <v>127</v>
      </c>
      <c r="AH888" s="31" t="s">
        <v>127</v>
      </c>
      <c r="AI888" s="31" t="s">
        <v>127</v>
      </c>
      <c r="AJ888" s="31" t="s">
        <v>127</v>
      </c>
      <c r="AK888" s="31" t="s">
        <v>127</v>
      </c>
      <c r="AL888" s="31" t="s">
        <v>127</v>
      </c>
      <c r="AM888" s="26" t="s">
        <v>159</v>
      </c>
      <c r="AN888" s="26" t="s">
        <v>8653</v>
      </c>
      <c r="AO888" s="26" t="s">
        <v>246</v>
      </c>
      <c r="AP888" s="31">
        <f t="shared" ref="AP888:AP889" si="10">5000/7</f>
        <v>714.2857143</v>
      </c>
      <c r="AQ888" s="26" t="s">
        <v>327</v>
      </c>
      <c r="AR888" s="26" t="s">
        <v>127</v>
      </c>
      <c r="AS888" s="26" t="s">
        <v>127</v>
      </c>
      <c r="AT888" s="26" t="s">
        <v>142</v>
      </c>
      <c r="AU888" s="26" t="s">
        <v>31</v>
      </c>
      <c r="AV888" s="26" t="s">
        <v>143</v>
      </c>
      <c r="AW888" s="28"/>
      <c r="AX888" s="28"/>
      <c r="AY888" s="28"/>
    </row>
    <row r="889" ht="15.75" customHeight="1">
      <c r="A889" s="26" t="s">
        <v>8654</v>
      </c>
      <c r="B889" s="26" t="s">
        <v>8655</v>
      </c>
      <c r="C889" s="26" t="s">
        <v>8656</v>
      </c>
      <c r="D889" s="26"/>
      <c r="E889" s="28"/>
      <c r="F889" s="26" t="s">
        <v>127</v>
      </c>
      <c r="G889" s="28"/>
      <c r="H889" s="26" t="s">
        <v>8644</v>
      </c>
      <c r="I889" s="26" t="s">
        <v>8645</v>
      </c>
      <c r="J889" s="26" t="s">
        <v>8657</v>
      </c>
      <c r="K889" s="26">
        <v>5.037340859E9</v>
      </c>
      <c r="L889" s="26" t="s">
        <v>8658</v>
      </c>
      <c r="M889" s="26" t="s">
        <v>8659</v>
      </c>
      <c r="N889" s="26" t="s">
        <v>8650</v>
      </c>
      <c r="O889" s="26" t="s">
        <v>8567</v>
      </c>
      <c r="P889" s="26" t="s">
        <v>599</v>
      </c>
      <c r="Q889" s="28"/>
      <c r="R889" s="26" t="s">
        <v>8660</v>
      </c>
      <c r="S889" s="26" t="s">
        <v>156</v>
      </c>
      <c r="T889" s="26" t="s">
        <v>8661</v>
      </c>
      <c r="U889" s="28"/>
      <c r="V889" s="26" t="s">
        <v>158</v>
      </c>
      <c r="W889" s="26" t="s">
        <v>141</v>
      </c>
      <c r="X889" s="26" t="s">
        <v>141</v>
      </c>
      <c r="Y889" s="26">
        <v>1988.0</v>
      </c>
      <c r="Z889" s="28">
        <v>35.0</v>
      </c>
      <c r="AA889" s="26" t="s">
        <v>127</v>
      </c>
      <c r="AB889" s="30">
        <v>500.0</v>
      </c>
      <c r="AC889" s="31" t="s">
        <v>127</v>
      </c>
      <c r="AD889" s="31">
        <v>500.0</v>
      </c>
      <c r="AE889" s="31" t="s">
        <v>127</v>
      </c>
      <c r="AF889" s="31" t="s">
        <v>127</v>
      </c>
      <c r="AG889" s="30" t="s">
        <v>127</v>
      </c>
      <c r="AH889" s="31" t="s">
        <v>127</v>
      </c>
      <c r="AI889" s="31" t="s">
        <v>127</v>
      </c>
      <c r="AJ889" s="31" t="s">
        <v>127</v>
      </c>
      <c r="AK889" s="31" t="s">
        <v>127</v>
      </c>
      <c r="AL889" s="31" t="s">
        <v>127</v>
      </c>
      <c r="AM889" s="26" t="s">
        <v>159</v>
      </c>
      <c r="AN889" s="26" t="s">
        <v>8653</v>
      </c>
      <c r="AO889" s="26" t="s">
        <v>246</v>
      </c>
      <c r="AP889" s="31">
        <f t="shared" si="10"/>
        <v>714.2857143</v>
      </c>
      <c r="AQ889" s="26" t="s">
        <v>327</v>
      </c>
      <c r="AR889" s="26" t="s">
        <v>127</v>
      </c>
      <c r="AS889" s="26" t="s">
        <v>127</v>
      </c>
      <c r="AT889" s="26" t="s">
        <v>142</v>
      </c>
      <c r="AU889" s="26" t="s">
        <v>31</v>
      </c>
      <c r="AV889" s="26" t="s">
        <v>143</v>
      </c>
      <c r="AW889" s="28"/>
      <c r="AX889" s="28"/>
      <c r="AY889" s="28"/>
    </row>
    <row r="890" ht="15.75" customHeight="1">
      <c r="A890" s="26" t="s">
        <v>8662</v>
      </c>
      <c r="B890" s="26" t="s">
        <v>8663</v>
      </c>
      <c r="C890" s="26" t="s">
        <v>8664</v>
      </c>
      <c r="D890" s="26" t="s">
        <v>8665</v>
      </c>
      <c r="E890" s="26"/>
      <c r="F890" s="26" t="s">
        <v>127</v>
      </c>
      <c r="G890" s="47"/>
      <c r="H890" s="26" t="s">
        <v>8666</v>
      </c>
      <c r="I890" s="26" t="s">
        <v>8667</v>
      </c>
      <c r="J890" s="26" t="s">
        <v>8668</v>
      </c>
      <c r="K890" s="26">
        <v>5.000952254E9</v>
      </c>
      <c r="L890" s="26" t="s">
        <v>8669</v>
      </c>
      <c r="M890" s="26" t="s">
        <v>8670</v>
      </c>
      <c r="N890" s="26" t="s">
        <v>8671</v>
      </c>
      <c r="O890" s="26" t="s">
        <v>8567</v>
      </c>
      <c r="P890" s="26" t="s">
        <v>599</v>
      </c>
      <c r="Q890" s="26"/>
      <c r="R890" s="26" t="s">
        <v>8672</v>
      </c>
      <c r="S890" s="26" t="s">
        <v>156</v>
      </c>
      <c r="T890" s="29" t="s">
        <v>8673</v>
      </c>
      <c r="U890" s="29"/>
      <c r="V890" s="26" t="s">
        <v>158</v>
      </c>
      <c r="W890" s="26" t="s">
        <v>141</v>
      </c>
      <c r="X890" s="26" t="s">
        <v>141</v>
      </c>
      <c r="Y890" s="26">
        <v>2008.0</v>
      </c>
      <c r="Z890" s="28">
        <v>15.0</v>
      </c>
      <c r="AA890" s="26" t="s">
        <v>127</v>
      </c>
      <c r="AB890" s="30">
        <v>7500.0</v>
      </c>
      <c r="AC890" s="31">
        <v>7500.0</v>
      </c>
      <c r="AD890" s="31" t="s">
        <v>127</v>
      </c>
      <c r="AE890" s="31" t="s">
        <v>127</v>
      </c>
      <c r="AF890" s="31">
        <v>7500.0</v>
      </c>
      <c r="AG890" s="30">
        <v>7500.0</v>
      </c>
      <c r="AH890" s="31" t="s">
        <v>127</v>
      </c>
      <c r="AI890" s="31" t="s">
        <v>127</v>
      </c>
      <c r="AJ890" s="31">
        <v>10000.0</v>
      </c>
      <c r="AK890" s="31">
        <v>300.0</v>
      </c>
      <c r="AL890" s="31" t="s">
        <v>127</v>
      </c>
      <c r="AM890" s="26" t="s">
        <v>159</v>
      </c>
      <c r="AN890" s="26" t="s">
        <v>8674</v>
      </c>
      <c r="AO890" s="26" t="s">
        <v>141</v>
      </c>
      <c r="AP890" s="31">
        <v>6897.0</v>
      </c>
      <c r="AQ890" s="26">
        <v>2020.0</v>
      </c>
      <c r="AR890" s="26" t="s">
        <v>127</v>
      </c>
      <c r="AS890" s="26" t="s">
        <v>127</v>
      </c>
      <c r="AT890" s="26" t="s">
        <v>161</v>
      </c>
      <c r="AU890" s="32" t="s">
        <v>263</v>
      </c>
      <c r="AV890" s="26" t="s">
        <v>8675</v>
      </c>
      <c r="AW890" s="26" t="s">
        <v>8676</v>
      </c>
      <c r="AX890" s="26" t="s">
        <v>8677</v>
      </c>
      <c r="AY890" s="26" t="s">
        <v>8678</v>
      </c>
    </row>
    <row r="891" ht="15.75" customHeight="1">
      <c r="A891" s="26" t="s">
        <v>8679</v>
      </c>
      <c r="B891" s="26" t="s">
        <v>8680</v>
      </c>
      <c r="C891" s="26" t="s">
        <v>8664</v>
      </c>
      <c r="D891" s="26" t="s">
        <v>8665</v>
      </c>
      <c r="E891" s="28"/>
      <c r="F891" s="26" t="s">
        <v>127</v>
      </c>
      <c r="G891" s="47"/>
      <c r="H891" s="26" t="s">
        <v>8666</v>
      </c>
      <c r="I891" s="26" t="s">
        <v>8667</v>
      </c>
      <c r="J891" s="26" t="s">
        <v>8668</v>
      </c>
      <c r="K891" s="26">
        <v>5.000952254E9</v>
      </c>
      <c r="L891" s="26" t="s">
        <v>8669</v>
      </c>
      <c r="M891" s="26" t="s">
        <v>8670</v>
      </c>
      <c r="N891" s="26" t="s">
        <v>8671</v>
      </c>
      <c r="O891" s="26" t="s">
        <v>8567</v>
      </c>
      <c r="P891" s="26" t="s">
        <v>599</v>
      </c>
      <c r="Q891" s="28"/>
      <c r="R891" s="26" t="s">
        <v>8672</v>
      </c>
      <c r="S891" s="26" t="s">
        <v>156</v>
      </c>
      <c r="T891" s="26" t="s">
        <v>8673</v>
      </c>
      <c r="U891" s="28"/>
      <c r="V891" s="26" t="s">
        <v>189</v>
      </c>
      <c r="W891" s="26" t="s">
        <v>141</v>
      </c>
      <c r="X891" s="26" t="s">
        <v>141</v>
      </c>
      <c r="Y891" s="26">
        <v>2025.0</v>
      </c>
      <c r="Z891" s="28">
        <v>-2.0</v>
      </c>
      <c r="AA891" s="26" t="s">
        <v>127</v>
      </c>
      <c r="AB891" s="30">
        <v>7000.0</v>
      </c>
      <c r="AC891" s="31">
        <v>7000.0</v>
      </c>
      <c r="AD891" s="31" t="s">
        <v>127</v>
      </c>
      <c r="AE891" s="31" t="s">
        <v>127</v>
      </c>
      <c r="AF891" s="31">
        <v>7500.0</v>
      </c>
      <c r="AG891" s="30">
        <v>7500.0</v>
      </c>
      <c r="AH891" s="31" t="s">
        <v>127</v>
      </c>
      <c r="AI891" s="31" t="s">
        <v>127</v>
      </c>
      <c r="AJ891" s="31" t="s">
        <v>141</v>
      </c>
      <c r="AK891" s="31" t="s">
        <v>127</v>
      </c>
      <c r="AL891" s="31" t="s">
        <v>141</v>
      </c>
      <c r="AM891" s="26" t="s">
        <v>127</v>
      </c>
      <c r="AN891" s="32" t="s">
        <v>127</v>
      </c>
      <c r="AO891" s="32" t="s">
        <v>127</v>
      </c>
      <c r="AP891" s="31" t="s">
        <v>141</v>
      </c>
      <c r="AQ891" s="26" t="s">
        <v>127</v>
      </c>
      <c r="AR891" s="26" t="s">
        <v>127</v>
      </c>
      <c r="AS891" s="26" t="s">
        <v>127</v>
      </c>
      <c r="AT891" s="26" t="s">
        <v>161</v>
      </c>
      <c r="AU891" s="32" t="s">
        <v>263</v>
      </c>
      <c r="AV891" s="26" t="s">
        <v>674</v>
      </c>
      <c r="AW891" s="28"/>
      <c r="AX891" s="28"/>
      <c r="AY891" s="28"/>
    </row>
    <row r="892" ht="15.75" customHeight="1">
      <c r="A892" s="26" t="s">
        <v>8681</v>
      </c>
      <c r="B892" s="26" t="s">
        <v>8682</v>
      </c>
      <c r="C892" s="26" t="s">
        <v>8664</v>
      </c>
      <c r="D892" s="26" t="s">
        <v>8665</v>
      </c>
      <c r="E892" s="28"/>
      <c r="F892" s="26" t="s">
        <v>127</v>
      </c>
      <c r="G892" s="47"/>
      <c r="H892" s="26" t="s">
        <v>8666</v>
      </c>
      <c r="I892" s="26" t="s">
        <v>8667</v>
      </c>
      <c r="J892" s="26" t="s">
        <v>8668</v>
      </c>
      <c r="K892" s="26">
        <v>5.000952254E9</v>
      </c>
      <c r="L892" s="26" t="s">
        <v>8669</v>
      </c>
      <c r="M892" s="26" t="s">
        <v>8670</v>
      </c>
      <c r="N892" s="26" t="s">
        <v>8671</v>
      </c>
      <c r="O892" s="26" t="s">
        <v>8567</v>
      </c>
      <c r="P892" s="26" t="s">
        <v>599</v>
      </c>
      <c r="Q892" s="28"/>
      <c r="R892" s="26" t="s">
        <v>8672</v>
      </c>
      <c r="S892" s="26" t="s">
        <v>156</v>
      </c>
      <c r="T892" s="26" t="s">
        <v>8673</v>
      </c>
      <c r="U892" s="28"/>
      <c r="V892" s="26" t="s">
        <v>189</v>
      </c>
      <c r="W892" s="26" t="s">
        <v>141</v>
      </c>
      <c r="X892" s="26" t="s">
        <v>141</v>
      </c>
      <c r="Y892" s="26">
        <v>2035.0</v>
      </c>
      <c r="Z892" s="28">
        <v>-12.0</v>
      </c>
      <c r="AA892" s="26" t="s">
        <v>127</v>
      </c>
      <c r="AB892" s="30">
        <v>7000.0</v>
      </c>
      <c r="AC892" s="31">
        <v>7000.0</v>
      </c>
      <c r="AD892" s="31" t="s">
        <v>127</v>
      </c>
      <c r="AE892" s="31" t="s">
        <v>127</v>
      </c>
      <c r="AF892" s="31">
        <v>7500.0</v>
      </c>
      <c r="AG892" s="30">
        <v>7500.0</v>
      </c>
      <c r="AH892" s="31" t="s">
        <v>127</v>
      </c>
      <c r="AI892" s="31" t="s">
        <v>127</v>
      </c>
      <c r="AJ892" s="31" t="s">
        <v>141</v>
      </c>
      <c r="AK892" s="31" t="s">
        <v>127</v>
      </c>
      <c r="AL892" s="31" t="s">
        <v>141</v>
      </c>
      <c r="AM892" s="26" t="s">
        <v>127</v>
      </c>
      <c r="AN892" s="32" t="s">
        <v>127</v>
      </c>
      <c r="AO892" s="32" t="s">
        <v>127</v>
      </c>
      <c r="AP892" s="31" t="s">
        <v>141</v>
      </c>
      <c r="AQ892" s="26" t="s">
        <v>127</v>
      </c>
      <c r="AR892" s="26" t="s">
        <v>127</v>
      </c>
      <c r="AS892" s="26" t="s">
        <v>127</v>
      </c>
      <c r="AT892" s="26" t="s">
        <v>161</v>
      </c>
      <c r="AU892" s="32" t="s">
        <v>263</v>
      </c>
      <c r="AV892" s="26" t="s">
        <v>674</v>
      </c>
      <c r="AW892" s="28"/>
      <c r="AX892" s="28"/>
      <c r="AY892" s="28"/>
    </row>
    <row r="893" ht="15.75" customHeight="1">
      <c r="A893" s="26" t="s">
        <v>8683</v>
      </c>
      <c r="B893" s="26" t="s">
        <v>8684</v>
      </c>
      <c r="C893" s="28"/>
      <c r="D893" s="26"/>
      <c r="E893" s="28"/>
      <c r="F893" s="26" t="s">
        <v>127</v>
      </c>
      <c r="G893" s="28"/>
      <c r="H893" s="26" t="s">
        <v>8685</v>
      </c>
      <c r="I893" s="26" t="s">
        <v>8686</v>
      </c>
      <c r="J893" s="26" t="s">
        <v>8687</v>
      </c>
      <c r="K893" s="26">
        <v>5.000048454E9</v>
      </c>
      <c r="L893" s="26" t="s">
        <v>8688</v>
      </c>
      <c r="M893" s="26" t="s">
        <v>8689</v>
      </c>
      <c r="N893" s="26" t="s">
        <v>8690</v>
      </c>
      <c r="O893" s="26" t="s">
        <v>8567</v>
      </c>
      <c r="P893" s="26" t="s">
        <v>599</v>
      </c>
      <c r="Q893" s="28"/>
      <c r="R893" s="26" t="s">
        <v>8691</v>
      </c>
      <c r="S893" s="26" t="s">
        <v>156</v>
      </c>
      <c r="T893" s="26" t="s">
        <v>8692</v>
      </c>
      <c r="U893" s="28"/>
      <c r="V893" s="26" t="s">
        <v>158</v>
      </c>
      <c r="W893" s="26" t="s">
        <v>141</v>
      </c>
      <c r="X893" s="26" t="s">
        <v>141</v>
      </c>
      <c r="Y893" s="26">
        <v>2007.0</v>
      </c>
      <c r="Z893" s="28">
        <v>16.0</v>
      </c>
      <c r="AA893" s="26" t="s">
        <v>127</v>
      </c>
      <c r="AB893" s="30">
        <v>2500.0</v>
      </c>
      <c r="AC893" s="31">
        <v>2500.0</v>
      </c>
      <c r="AD893" s="31" t="s">
        <v>127</v>
      </c>
      <c r="AE893" s="31" t="s">
        <v>127</v>
      </c>
      <c r="AF893" s="31">
        <v>1700.0</v>
      </c>
      <c r="AG893" s="30">
        <v>1700.0</v>
      </c>
      <c r="AH893" s="31" t="s">
        <v>127</v>
      </c>
      <c r="AI893" s="31" t="s">
        <v>141</v>
      </c>
      <c r="AJ893" s="31">
        <v>300.0</v>
      </c>
      <c r="AK893" s="31" t="s">
        <v>141</v>
      </c>
      <c r="AL893" s="31" t="s">
        <v>141</v>
      </c>
      <c r="AM893" s="26" t="s">
        <v>140</v>
      </c>
      <c r="AN893" s="26" t="s">
        <v>8693</v>
      </c>
      <c r="AO893" s="26" t="s">
        <v>141</v>
      </c>
      <c r="AP893" s="31">
        <v>5489.0</v>
      </c>
      <c r="AQ893" s="26" t="s">
        <v>327</v>
      </c>
      <c r="AR893" s="26" t="s">
        <v>127</v>
      </c>
      <c r="AS893" s="26" t="s">
        <v>127</v>
      </c>
      <c r="AT893" s="26" t="s">
        <v>161</v>
      </c>
      <c r="AU893" s="26" t="s">
        <v>263</v>
      </c>
      <c r="AV893" s="26" t="s">
        <v>8694</v>
      </c>
      <c r="AW893" s="28"/>
      <c r="AX893" s="28"/>
      <c r="AY893" s="28"/>
    </row>
    <row r="894" ht="15.75" customHeight="1">
      <c r="A894" s="26" t="s">
        <v>8695</v>
      </c>
      <c r="B894" s="26" t="s">
        <v>8696</v>
      </c>
      <c r="C894" s="28"/>
      <c r="D894" s="26" t="s">
        <v>8697</v>
      </c>
      <c r="E894" s="28"/>
      <c r="F894" s="26" t="s">
        <v>173</v>
      </c>
      <c r="G894" s="26" t="s">
        <v>8597</v>
      </c>
      <c r="H894" s="26" t="s">
        <v>8698</v>
      </c>
      <c r="I894" s="26" t="s">
        <v>8699</v>
      </c>
      <c r="J894" s="26" t="s">
        <v>8700</v>
      </c>
      <c r="K894" s="26" t="s">
        <v>8701</v>
      </c>
      <c r="L894" s="26" t="s">
        <v>8702</v>
      </c>
      <c r="M894" s="26" t="s">
        <v>8703</v>
      </c>
      <c r="N894" s="26" t="s">
        <v>8704</v>
      </c>
      <c r="O894" s="32" t="s">
        <v>8567</v>
      </c>
      <c r="P894" s="26" t="s">
        <v>599</v>
      </c>
      <c r="Q894" s="28"/>
      <c r="R894" s="26" t="s">
        <v>8705</v>
      </c>
      <c r="S894" s="26" t="s">
        <v>156</v>
      </c>
      <c r="T894" s="26" t="s">
        <v>8706</v>
      </c>
      <c r="U894" s="28"/>
      <c r="V894" s="26" t="s">
        <v>158</v>
      </c>
      <c r="W894" s="26" t="s">
        <v>141</v>
      </c>
      <c r="X894" s="26" t="s">
        <v>141</v>
      </c>
      <c r="Y894" s="26">
        <v>2014.0</v>
      </c>
      <c r="Z894" s="28">
        <v>9.0</v>
      </c>
      <c r="AA894" s="26" t="s">
        <v>127</v>
      </c>
      <c r="AB894" s="30">
        <v>500.0</v>
      </c>
      <c r="AC894" s="31">
        <v>500.0</v>
      </c>
      <c r="AD894" s="31" t="s">
        <v>127</v>
      </c>
      <c r="AE894" s="31" t="s">
        <v>127</v>
      </c>
      <c r="AF894" s="31">
        <v>500.0</v>
      </c>
      <c r="AG894" s="30">
        <v>500.0</v>
      </c>
      <c r="AH894" s="31" t="s">
        <v>127</v>
      </c>
      <c r="AI894" s="31" t="s">
        <v>127</v>
      </c>
      <c r="AJ894" s="31" t="s">
        <v>141</v>
      </c>
      <c r="AK894" s="31" t="s">
        <v>141</v>
      </c>
      <c r="AL894" s="31" t="s">
        <v>141</v>
      </c>
      <c r="AM894" s="26" t="s">
        <v>141</v>
      </c>
      <c r="AN894" s="26" t="s">
        <v>141</v>
      </c>
      <c r="AO894" s="26" t="s">
        <v>141</v>
      </c>
      <c r="AP894" s="31">
        <v>1000.0</v>
      </c>
      <c r="AQ894" s="26" t="s">
        <v>141</v>
      </c>
      <c r="AR894" s="26" t="s">
        <v>141</v>
      </c>
      <c r="AS894" s="26" t="s">
        <v>127</v>
      </c>
      <c r="AT894" s="26" t="s">
        <v>161</v>
      </c>
      <c r="AU894" s="26" t="s">
        <v>263</v>
      </c>
      <c r="AV894" s="26" t="s">
        <v>674</v>
      </c>
      <c r="AW894" s="28"/>
      <c r="AX894" s="26" t="s">
        <v>8707</v>
      </c>
      <c r="AY894" s="28"/>
    </row>
    <row r="895" ht="15.75" customHeight="1">
      <c r="A895" s="26" t="s">
        <v>8708</v>
      </c>
      <c r="B895" s="26" t="s">
        <v>8709</v>
      </c>
      <c r="C895" s="26" t="s">
        <v>8710</v>
      </c>
      <c r="D895" s="26"/>
      <c r="E895" s="26"/>
      <c r="F895" s="26" t="s">
        <v>127</v>
      </c>
      <c r="G895" s="28"/>
      <c r="H895" s="26" t="s">
        <v>8685</v>
      </c>
      <c r="I895" s="26" t="s">
        <v>8686</v>
      </c>
      <c r="J895" s="26" t="s">
        <v>8711</v>
      </c>
      <c r="K895" s="26">
        <v>5.053943328E9</v>
      </c>
      <c r="L895" s="26" t="s">
        <v>8712</v>
      </c>
      <c r="M895" s="26" t="s">
        <v>8713</v>
      </c>
      <c r="N895" s="26" t="s">
        <v>8714</v>
      </c>
      <c r="O895" s="26" t="s">
        <v>8567</v>
      </c>
      <c r="P895" s="26" t="s">
        <v>599</v>
      </c>
      <c r="Q895" s="26"/>
      <c r="R895" s="26" t="s">
        <v>8715</v>
      </c>
      <c r="S895" s="26" t="s">
        <v>156</v>
      </c>
      <c r="T895" s="29" t="s">
        <v>8716</v>
      </c>
      <c r="U895" s="29"/>
      <c r="V895" s="26" t="s">
        <v>158</v>
      </c>
      <c r="W895" s="26" t="s">
        <v>141</v>
      </c>
      <c r="X895" s="26" t="s">
        <v>141</v>
      </c>
      <c r="Y895" s="26">
        <v>2017.0</v>
      </c>
      <c r="Z895" s="28">
        <v>6.0</v>
      </c>
      <c r="AA895" s="26" t="s">
        <v>127</v>
      </c>
      <c r="AB895" s="30">
        <v>5600.0</v>
      </c>
      <c r="AC895" s="31">
        <v>5600.0</v>
      </c>
      <c r="AD895" s="31" t="s">
        <v>127</v>
      </c>
      <c r="AE895" s="31" t="s">
        <v>127</v>
      </c>
      <c r="AF895" s="31">
        <v>4000.0</v>
      </c>
      <c r="AG895" s="30">
        <f>5700-1700</f>
        <v>4000</v>
      </c>
      <c r="AH895" s="31" t="s">
        <v>141</v>
      </c>
      <c r="AI895" s="31" t="s">
        <v>127</v>
      </c>
      <c r="AJ895" s="31" t="s">
        <v>141</v>
      </c>
      <c r="AK895" s="31" t="s">
        <v>468</v>
      </c>
      <c r="AL895" s="31" t="s">
        <v>141</v>
      </c>
      <c r="AM895" s="26" t="s">
        <v>140</v>
      </c>
      <c r="AN895" s="26" t="s">
        <v>8693</v>
      </c>
      <c r="AO895" s="26" t="s">
        <v>246</v>
      </c>
      <c r="AP895" s="31">
        <v>13746.0</v>
      </c>
      <c r="AQ895" s="26" t="s">
        <v>327</v>
      </c>
      <c r="AR895" s="26" t="s">
        <v>127</v>
      </c>
      <c r="AS895" s="26" t="s">
        <v>127</v>
      </c>
      <c r="AT895" s="26" t="s">
        <v>161</v>
      </c>
      <c r="AU895" s="32" t="s">
        <v>263</v>
      </c>
      <c r="AV895" s="26" t="s">
        <v>8717</v>
      </c>
      <c r="AW895" s="28"/>
      <c r="AX895" s="28"/>
      <c r="AY895" s="28"/>
    </row>
    <row r="896" ht="15.75" customHeight="1">
      <c r="A896" s="26" t="s">
        <v>8718</v>
      </c>
      <c r="B896" s="26" t="s">
        <v>8719</v>
      </c>
      <c r="C896" s="26" t="s">
        <v>8710</v>
      </c>
      <c r="D896" s="26"/>
      <c r="E896" s="26"/>
      <c r="F896" s="26" t="s">
        <v>127</v>
      </c>
      <c r="G896" s="28"/>
      <c r="H896" s="26" t="s">
        <v>8685</v>
      </c>
      <c r="I896" s="26" t="s">
        <v>8686</v>
      </c>
      <c r="J896" s="26" t="s">
        <v>8711</v>
      </c>
      <c r="K896" s="26">
        <v>5.053943328E9</v>
      </c>
      <c r="L896" s="26" t="s">
        <v>8712</v>
      </c>
      <c r="M896" s="26" t="s">
        <v>8713</v>
      </c>
      <c r="N896" s="26" t="s">
        <v>8714</v>
      </c>
      <c r="O896" s="26" t="s">
        <v>8567</v>
      </c>
      <c r="P896" s="26" t="s">
        <v>599</v>
      </c>
      <c r="Q896" s="26"/>
      <c r="R896" s="26" t="s">
        <v>8715</v>
      </c>
      <c r="S896" s="26" t="s">
        <v>137</v>
      </c>
      <c r="T896" s="29" t="s">
        <v>8716</v>
      </c>
      <c r="U896" s="29"/>
      <c r="V896" s="26" t="s">
        <v>189</v>
      </c>
      <c r="W896" s="26">
        <v>2022.0</v>
      </c>
      <c r="X896" s="26" t="s">
        <v>141</v>
      </c>
      <c r="Y896" s="26">
        <v>2025.0</v>
      </c>
      <c r="Z896" s="28">
        <v>-2.0</v>
      </c>
      <c r="AA896" s="26" t="s">
        <v>127</v>
      </c>
      <c r="AB896" s="30">
        <v>8400.0</v>
      </c>
      <c r="AC896" s="31">
        <f>14000-5600</f>
        <v>8400</v>
      </c>
      <c r="AD896" s="31" t="s">
        <v>127</v>
      </c>
      <c r="AE896" s="31" t="s">
        <v>127</v>
      </c>
      <c r="AF896" s="31">
        <v>6000.0</v>
      </c>
      <c r="AG896" s="31">
        <f>(4000/5600)*8400</f>
        <v>6000</v>
      </c>
      <c r="AH896" s="31" t="s">
        <v>141</v>
      </c>
      <c r="AI896" s="31" t="s">
        <v>127</v>
      </c>
      <c r="AJ896" s="31" t="s">
        <v>141</v>
      </c>
      <c r="AK896" s="31" t="s">
        <v>141</v>
      </c>
      <c r="AL896" s="31" t="s">
        <v>141</v>
      </c>
      <c r="AM896" s="26" t="s">
        <v>140</v>
      </c>
      <c r="AN896" s="26" t="s">
        <v>8693</v>
      </c>
      <c r="AO896" s="26" t="s">
        <v>246</v>
      </c>
      <c r="AP896" s="31">
        <v>7500.0</v>
      </c>
      <c r="AQ896" s="26" t="s">
        <v>127</v>
      </c>
      <c r="AR896" s="26" t="s">
        <v>127</v>
      </c>
      <c r="AS896" s="26" t="s">
        <v>127</v>
      </c>
      <c r="AT896" s="26" t="s">
        <v>4307</v>
      </c>
      <c r="AU896" s="26" t="s">
        <v>27</v>
      </c>
      <c r="AV896" s="26" t="s">
        <v>727</v>
      </c>
      <c r="AW896" s="28"/>
      <c r="AX896" s="28"/>
      <c r="AY896" s="28"/>
    </row>
    <row r="897" ht="15.75" customHeight="1">
      <c r="A897" s="26" t="s">
        <v>8720</v>
      </c>
      <c r="B897" s="26" t="s">
        <v>8721</v>
      </c>
      <c r="C897" s="28"/>
      <c r="D897" s="26" t="s">
        <v>8722</v>
      </c>
      <c r="E897" s="28"/>
      <c r="F897" s="26" t="s">
        <v>173</v>
      </c>
      <c r="G897" s="26" t="s">
        <v>8597</v>
      </c>
      <c r="H897" s="26" t="s">
        <v>8723</v>
      </c>
      <c r="I897" s="26" t="s">
        <v>8724</v>
      </c>
      <c r="J897" s="26" t="s">
        <v>8725</v>
      </c>
      <c r="K897" s="26">
        <v>5.000050455E9</v>
      </c>
      <c r="L897" s="26" t="s">
        <v>8726</v>
      </c>
      <c r="M897" s="26" t="s">
        <v>8727</v>
      </c>
      <c r="N897" s="26" t="s">
        <v>8728</v>
      </c>
      <c r="O897" s="26" t="s">
        <v>8567</v>
      </c>
      <c r="P897" s="26" t="s">
        <v>599</v>
      </c>
      <c r="Q897" s="28"/>
      <c r="R897" s="26" t="s">
        <v>8729</v>
      </c>
      <c r="S897" s="26" t="s">
        <v>156</v>
      </c>
      <c r="T897" s="26" t="s">
        <v>8730</v>
      </c>
      <c r="U897" s="28"/>
      <c r="V897" s="26" t="s">
        <v>158</v>
      </c>
      <c r="W897" s="26" t="s">
        <v>141</v>
      </c>
      <c r="X897" s="26" t="s">
        <v>141</v>
      </c>
      <c r="Y897" s="26">
        <v>1963.0</v>
      </c>
      <c r="Z897" s="28">
        <v>60.0</v>
      </c>
      <c r="AA897" s="26" t="s">
        <v>127</v>
      </c>
      <c r="AB897" s="30">
        <v>500.0</v>
      </c>
      <c r="AC897" s="31">
        <v>240.0</v>
      </c>
      <c r="AD897" s="31">
        <v>260.0</v>
      </c>
      <c r="AE897" s="31" t="s">
        <v>127</v>
      </c>
      <c r="AF897" s="31">
        <v>442.0</v>
      </c>
      <c r="AG897" s="30">
        <v>420.0</v>
      </c>
      <c r="AH897" s="31">
        <v>22.0</v>
      </c>
      <c r="AI897" s="31" t="s">
        <v>141</v>
      </c>
      <c r="AJ897" s="31">
        <v>120.0</v>
      </c>
      <c r="AK897" s="31">
        <v>130.0</v>
      </c>
      <c r="AL897" s="31" t="s">
        <v>141</v>
      </c>
      <c r="AM897" s="26" t="s">
        <v>141</v>
      </c>
      <c r="AN897" s="26" t="s">
        <v>141</v>
      </c>
      <c r="AO897" s="26" t="s">
        <v>141</v>
      </c>
      <c r="AP897" s="31" t="s">
        <v>141</v>
      </c>
      <c r="AQ897" s="26" t="s">
        <v>327</v>
      </c>
      <c r="AR897" s="26" t="s">
        <v>141</v>
      </c>
      <c r="AS897" s="26" t="s">
        <v>127</v>
      </c>
      <c r="AT897" s="26" t="s">
        <v>509</v>
      </c>
      <c r="AU897" s="26" t="s">
        <v>2868</v>
      </c>
      <c r="AV897" s="26" t="s">
        <v>8731</v>
      </c>
      <c r="AW897" s="28"/>
      <c r="AX897" s="28"/>
      <c r="AY897" s="28"/>
    </row>
    <row r="898" ht="15.75" customHeight="1">
      <c r="A898" s="26" t="s">
        <v>8732</v>
      </c>
      <c r="B898" s="26" t="s">
        <v>8733</v>
      </c>
      <c r="C898" s="28"/>
      <c r="D898" s="26" t="s">
        <v>8722</v>
      </c>
      <c r="E898" s="28"/>
      <c r="F898" s="26" t="s">
        <v>173</v>
      </c>
      <c r="G898" s="26" t="s">
        <v>8597</v>
      </c>
      <c r="H898" s="26" t="s">
        <v>8723</v>
      </c>
      <c r="I898" s="26" t="s">
        <v>8724</v>
      </c>
      <c r="J898" s="26" t="s">
        <v>8725</v>
      </c>
      <c r="K898" s="26">
        <v>5.000050455E9</v>
      </c>
      <c r="L898" s="26" t="s">
        <v>8726</v>
      </c>
      <c r="M898" s="26" t="s">
        <v>8727</v>
      </c>
      <c r="N898" s="26" t="s">
        <v>8728</v>
      </c>
      <c r="O898" s="26" t="s">
        <v>8567</v>
      </c>
      <c r="P898" s="26" t="s">
        <v>599</v>
      </c>
      <c r="Q898" s="28"/>
      <c r="R898" s="26" t="s">
        <v>8729</v>
      </c>
      <c r="S898" s="26" t="s">
        <v>156</v>
      </c>
      <c r="T898" s="26" t="s">
        <v>8730</v>
      </c>
      <c r="U898" s="28"/>
      <c r="V898" s="26" t="s">
        <v>139</v>
      </c>
      <c r="W898" s="26" t="s">
        <v>141</v>
      </c>
      <c r="X898" s="26">
        <v>2007.0</v>
      </c>
      <c r="Y898" s="26" t="s">
        <v>141</v>
      </c>
      <c r="Z898" s="28" t="s">
        <v>141</v>
      </c>
      <c r="AA898" s="26" t="s">
        <v>127</v>
      </c>
      <c r="AB898" s="31">
        <v>500.0</v>
      </c>
      <c r="AC898" s="31" t="s">
        <v>141</v>
      </c>
      <c r="AD898" s="31" t="s">
        <v>141</v>
      </c>
      <c r="AE898" s="31" t="s">
        <v>127</v>
      </c>
      <c r="AF898" s="31" t="s">
        <v>141</v>
      </c>
      <c r="AG898" s="30" t="s">
        <v>141</v>
      </c>
      <c r="AH898" s="31" t="s">
        <v>141</v>
      </c>
      <c r="AI898" s="31" t="s">
        <v>141</v>
      </c>
      <c r="AJ898" s="31" t="s">
        <v>141</v>
      </c>
      <c r="AK898" s="31" t="s">
        <v>141</v>
      </c>
      <c r="AL898" s="31" t="s">
        <v>141</v>
      </c>
      <c r="AM898" s="26" t="s">
        <v>127</v>
      </c>
      <c r="AN898" s="32" t="s">
        <v>127</v>
      </c>
      <c r="AO898" s="32" t="s">
        <v>127</v>
      </c>
      <c r="AP898" s="31" t="s">
        <v>141</v>
      </c>
      <c r="AQ898" s="26" t="s">
        <v>127</v>
      </c>
      <c r="AR898" s="26" t="s">
        <v>127</v>
      </c>
      <c r="AS898" s="26" t="s">
        <v>127</v>
      </c>
      <c r="AT898" s="26" t="s">
        <v>509</v>
      </c>
      <c r="AU898" s="26" t="s">
        <v>2868</v>
      </c>
      <c r="AV898" s="26" t="s">
        <v>8734</v>
      </c>
      <c r="AW898" s="28"/>
      <c r="AX898" s="28"/>
      <c r="AY898" s="28"/>
    </row>
    <row r="899" ht="15.75" customHeight="1">
      <c r="A899" s="26" t="s">
        <v>8735</v>
      </c>
      <c r="B899" s="26" t="s">
        <v>8736</v>
      </c>
      <c r="C899" s="26" t="s">
        <v>8737</v>
      </c>
      <c r="D899" s="26" t="s">
        <v>8738</v>
      </c>
      <c r="E899" s="26"/>
      <c r="F899" s="26" t="s">
        <v>127</v>
      </c>
      <c r="G899" s="28"/>
      <c r="H899" s="26" t="s">
        <v>8644</v>
      </c>
      <c r="I899" s="26" t="s">
        <v>8645</v>
      </c>
      <c r="J899" s="26" t="s">
        <v>8739</v>
      </c>
      <c r="K899" s="26" t="s">
        <v>8740</v>
      </c>
      <c r="L899" s="26" t="s">
        <v>8741</v>
      </c>
      <c r="M899" s="26" t="s">
        <v>8742</v>
      </c>
      <c r="N899" s="26" t="s">
        <v>8743</v>
      </c>
      <c r="O899" s="26" t="s">
        <v>8567</v>
      </c>
      <c r="P899" s="26" t="s">
        <v>599</v>
      </c>
      <c r="Q899" s="26"/>
      <c r="R899" s="26" t="s">
        <v>8744</v>
      </c>
      <c r="S899" s="26" t="s">
        <v>156</v>
      </c>
      <c r="T899" s="29" t="s">
        <v>8745</v>
      </c>
      <c r="U899" s="26"/>
      <c r="V899" s="26" t="s">
        <v>158</v>
      </c>
      <c r="W899" s="26" t="s">
        <v>141</v>
      </c>
      <c r="X899" s="26" t="s">
        <v>141</v>
      </c>
      <c r="Y899" s="26">
        <v>2018.0</v>
      </c>
      <c r="Z899" s="28">
        <v>5.0</v>
      </c>
      <c r="AA899" s="26" t="s">
        <v>127</v>
      </c>
      <c r="AB899" s="30">
        <v>3150.0</v>
      </c>
      <c r="AC899" s="31" t="s">
        <v>127</v>
      </c>
      <c r="AD899" s="31">
        <v>3150.0</v>
      </c>
      <c r="AE899" s="31" t="s">
        <v>127</v>
      </c>
      <c r="AF899" s="31" t="s">
        <v>127</v>
      </c>
      <c r="AG899" s="30" t="s">
        <v>127</v>
      </c>
      <c r="AH899" s="31" t="s">
        <v>127</v>
      </c>
      <c r="AI899" s="31" t="s">
        <v>127</v>
      </c>
      <c r="AJ899" s="31" t="s">
        <v>141</v>
      </c>
      <c r="AK899" s="31" t="s">
        <v>141</v>
      </c>
      <c r="AL899" s="31" t="s">
        <v>141</v>
      </c>
      <c r="AM899" s="26" t="s">
        <v>159</v>
      </c>
      <c r="AN899" s="26" t="s">
        <v>8653</v>
      </c>
      <c r="AO899" s="26" t="s">
        <v>141</v>
      </c>
      <c r="AP899" s="31">
        <f>5000/7</f>
        <v>714.2857143</v>
      </c>
      <c r="AQ899" s="26" t="s">
        <v>327</v>
      </c>
      <c r="AR899" s="26" t="s">
        <v>127</v>
      </c>
      <c r="AS899" s="26" t="s">
        <v>127</v>
      </c>
      <c r="AT899" s="26" t="s">
        <v>142</v>
      </c>
      <c r="AU899" s="26" t="s">
        <v>31</v>
      </c>
      <c r="AV899" s="26" t="s">
        <v>8746</v>
      </c>
      <c r="AW899" s="28"/>
      <c r="AX899" s="28"/>
      <c r="AY899" s="28"/>
    </row>
    <row r="900" ht="15.75" customHeight="1">
      <c r="A900" s="26" t="s">
        <v>8747</v>
      </c>
      <c r="B900" s="26" t="s">
        <v>8748</v>
      </c>
      <c r="C900" s="26" t="s">
        <v>8749</v>
      </c>
      <c r="D900" s="26" t="s">
        <v>8750</v>
      </c>
      <c r="E900" s="26" t="s">
        <v>8751</v>
      </c>
      <c r="F900" s="26" t="s">
        <v>127</v>
      </c>
      <c r="G900" s="28"/>
      <c r="H900" s="26" t="s">
        <v>8752</v>
      </c>
      <c r="I900" s="26" t="s">
        <v>8753</v>
      </c>
      <c r="J900" s="26" t="s">
        <v>8754</v>
      </c>
      <c r="K900" s="26">
        <v>4.295856035E9</v>
      </c>
      <c r="L900" s="28" t="s">
        <v>8755</v>
      </c>
      <c r="M900" s="26" t="s">
        <v>8756</v>
      </c>
      <c r="N900" s="26" t="s">
        <v>8757</v>
      </c>
      <c r="O900" s="28" t="s">
        <v>8758</v>
      </c>
      <c r="P900" s="26" t="s">
        <v>8759</v>
      </c>
      <c r="Q900" s="28"/>
      <c r="R900" s="28" t="s">
        <v>8760</v>
      </c>
      <c r="S900" s="28" t="s">
        <v>156</v>
      </c>
      <c r="T900" s="26" t="s">
        <v>8761</v>
      </c>
      <c r="U900" s="29" t="s">
        <v>8762</v>
      </c>
      <c r="V900" s="26" t="s">
        <v>158</v>
      </c>
      <c r="W900" s="26" t="s">
        <v>141</v>
      </c>
      <c r="X900" s="26" t="s">
        <v>141</v>
      </c>
      <c r="Y900" s="26">
        <v>1962.0</v>
      </c>
      <c r="Z900" s="28">
        <v>61.0</v>
      </c>
      <c r="AA900" s="26" t="s">
        <v>127</v>
      </c>
      <c r="AB900" s="30">
        <v>1300.0</v>
      </c>
      <c r="AC900" s="31" t="s">
        <v>127</v>
      </c>
      <c r="AD900" s="31">
        <v>1300.0</v>
      </c>
      <c r="AE900" s="31" t="s">
        <v>127</v>
      </c>
      <c r="AF900" s="31">
        <v>610.0</v>
      </c>
      <c r="AG900" s="30" t="s">
        <v>127</v>
      </c>
      <c r="AH900" s="31">
        <v>610.0</v>
      </c>
      <c r="AI900" s="31" t="s">
        <v>127</v>
      </c>
      <c r="AJ900" s="31" t="s">
        <v>127</v>
      </c>
      <c r="AK900" s="31" t="s">
        <v>127</v>
      </c>
      <c r="AL900" s="31" t="s">
        <v>127</v>
      </c>
      <c r="AM900" s="26" t="s">
        <v>140</v>
      </c>
      <c r="AN900" s="26" t="s">
        <v>3452</v>
      </c>
      <c r="AO900" s="26" t="s">
        <v>7216</v>
      </c>
      <c r="AP900" s="39">
        <v>5169.0</v>
      </c>
      <c r="AQ900" s="29">
        <v>2022.0</v>
      </c>
      <c r="AR900" s="29" t="s">
        <v>127</v>
      </c>
      <c r="AS900" s="26" t="s">
        <v>127</v>
      </c>
      <c r="AT900" s="26" t="s">
        <v>184</v>
      </c>
      <c r="AU900" s="32" t="s">
        <v>185</v>
      </c>
      <c r="AV900" s="26" t="s">
        <v>8763</v>
      </c>
      <c r="AW900" s="26" t="s">
        <v>8764</v>
      </c>
      <c r="AX900" s="28"/>
      <c r="AY900" s="28"/>
    </row>
    <row r="901" ht="15.75" customHeight="1">
      <c r="A901" s="26" t="s">
        <v>8765</v>
      </c>
      <c r="B901" s="26" t="s">
        <v>8766</v>
      </c>
      <c r="C901" s="26" t="s">
        <v>8767</v>
      </c>
      <c r="D901" s="26"/>
      <c r="E901" s="26" t="s">
        <v>8768</v>
      </c>
      <c r="F901" s="26" t="s">
        <v>127</v>
      </c>
      <c r="G901" s="28"/>
      <c r="H901" s="26" t="s">
        <v>8769</v>
      </c>
      <c r="I901" s="26" t="s">
        <v>8770</v>
      </c>
      <c r="J901" s="26" t="s">
        <v>8771</v>
      </c>
      <c r="K901" s="26">
        <v>4.295856067E9</v>
      </c>
      <c r="L901" s="26" t="s">
        <v>8772</v>
      </c>
      <c r="M901" s="26" t="s">
        <v>8773</v>
      </c>
      <c r="N901" s="26" t="s">
        <v>8757</v>
      </c>
      <c r="O901" s="28" t="s">
        <v>8758</v>
      </c>
      <c r="P901" s="26" t="s">
        <v>8759</v>
      </c>
      <c r="Q901" s="26"/>
      <c r="R901" s="26" t="s">
        <v>8774</v>
      </c>
      <c r="S901" s="28" t="s">
        <v>156</v>
      </c>
      <c r="T901" s="26" t="s">
        <v>8775</v>
      </c>
      <c r="U901" s="29" t="s">
        <v>8776</v>
      </c>
      <c r="V901" s="26" t="s">
        <v>158</v>
      </c>
      <c r="W901" s="26" t="s">
        <v>141</v>
      </c>
      <c r="X901" s="26" t="s">
        <v>141</v>
      </c>
      <c r="Y901" s="26">
        <v>1960.0</v>
      </c>
      <c r="Z901" s="28">
        <v>63.0</v>
      </c>
      <c r="AA901" s="26" t="s">
        <v>127</v>
      </c>
      <c r="AB901" s="30">
        <v>3200.0</v>
      </c>
      <c r="AC901" s="31">
        <v>3200.0</v>
      </c>
      <c r="AD901" s="31" t="s">
        <v>127</v>
      </c>
      <c r="AE901" s="31" t="s">
        <v>127</v>
      </c>
      <c r="AF901" s="31">
        <v>3220.0</v>
      </c>
      <c r="AG901" s="30">
        <v>3220.0</v>
      </c>
      <c r="AH901" s="31" t="s">
        <v>127</v>
      </c>
      <c r="AI901" s="31" t="s">
        <v>127</v>
      </c>
      <c r="AJ901" s="31">
        <v>1480.0</v>
      </c>
      <c r="AK901" s="31">
        <v>1040.0</v>
      </c>
      <c r="AL901" s="31" t="s">
        <v>141</v>
      </c>
      <c r="AM901" s="26" t="s">
        <v>140</v>
      </c>
      <c r="AN901" s="26" t="s">
        <v>8777</v>
      </c>
      <c r="AO901" s="26" t="s">
        <v>416</v>
      </c>
      <c r="AP901" s="31">
        <v>5162.0</v>
      </c>
      <c r="AQ901" s="26" t="s">
        <v>327</v>
      </c>
      <c r="AR901" s="26" t="s">
        <v>327</v>
      </c>
      <c r="AS901" s="26" t="s">
        <v>127</v>
      </c>
      <c r="AT901" s="26" t="s">
        <v>161</v>
      </c>
      <c r="AU901" s="32" t="s">
        <v>263</v>
      </c>
      <c r="AV901" s="26" t="s">
        <v>8778</v>
      </c>
      <c r="AW901" s="26" t="s">
        <v>8779</v>
      </c>
      <c r="AX901" s="28"/>
      <c r="AY901" s="28"/>
    </row>
    <row r="902" ht="15.75" customHeight="1">
      <c r="A902" s="26" t="s">
        <v>8780</v>
      </c>
      <c r="B902" s="26" t="s">
        <v>8781</v>
      </c>
      <c r="C902" s="26" t="s">
        <v>8782</v>
      </c>
      <c r="D902" s="28"/>
      <c r="E902" s="28"/>
      <c r="F902" s="26" t="s">
        <v>127</v>
      </c>
      <c r="G902" s="28"/>
      <c r="H902" s="26" t="s">
        <v>8783</v>
      </c>
      <c r="I902" s="26" t="s">
        <v>8784</v>
      </c>
      <c r="J902" s="26" t="s">
        <v>8785</v>
      </c>
      <c r="K902" s="26">
        <v>5.035931133E9</v>
      </c>
      <c r="L902" s="26" t="s">
        <v>8786</v>
      </c>
      <c r="M902" s="26" t="s">
        <v>8787</v>
      </c>
      <c r="N902" s="26" t="s">
        <v>8788</v>
      </c>
      <c r="O902" s="26" t="s">
        <v>8758</v>
      </c>
      <c r="P902" s="26" t="s">
        <v>8759</v>
      </c>
      <c r="Q902" s="28"/>
      <c r="R902" s="26" t="s">
        <v>8789</v>
      </c>
      <c r="S902" s="26" t="s">
        <v>156</v>
      </c>
      <c r="T902" s="26" t="s">
        <v>8790</v>
      </c>
      <c r="U902" s="26" t="s">
        <v>8791</v>
      </c>
      <c r="V902" s="26" t="s">
        <v>158</v>
      </c>
      <c r="W902" s="26" t="s">
        <v>141</v>
      </c>
      <c r="X902" s="26" t="s">
        <v>141</v>
      </c>
      <c r="Y902" s="26">
        <v>2017.0</v>
      </c>
      <c r="Z902" s="28">
        <v>6.0</v>
      </c>
      <c r="AA902" s="26" t="s">
        <v>127</v>
      </c>
      <c r="AB902" s="30">
        <v>650.0</v>
      </c>
      <c r="AC902" s="31" t="s">
        <v>127</v>
      </c>
      <c r="AD902" s="31">
        <v>650.0</v>
      </c>
      <c r="AE902" s="31" t="s">
        <v>127</v>
      </c>
      <c r="AF902" s="31" t="s">
        <v>127</v>
      </c>
      <c r="AG902" s="30" t="s">
        <v>127</v>
      </c>
      <c r="AH902" s="31" t="s">
        <v>127</v>
      </c>
      <c r="AI902" s="31" t="s">
        <v>127</v>
      </c>
      <c r="AJ902" s="31" t="s">
        <v>127</v>
      </c>
      <c r="AK902" s="31" t="s">
        <v>127</v>
      </c>
      <c r="AL902" s="31" t="s">
        <v>127</v>
      </c>
      <c r="AM902" s="26" t="s">
        <v>159</v>
      </c>
      <c r="AN902" s="26" t="s">
        <v>8792</v>
      </c>
      <c r="AO902" s="26" t="s">
        <v>7660</v>
      </c>
      <c r="AP902" s="31">
        <v>700.0</v>
      </c>
      <c r="AQ902" s="26" t="s">
        <v>127</v>
      </c>
      <c r="AR902" s="26" t="s">
        <v>127</v>
      </c>
      <c r="AS902" s="26" t="s">
        <v>127</v>
      </c>
      <c r="AT902" s="26" t="s">
        <v>142</v>
      </c>
      <c r="AU902" s="26" t="s">
        <v>31</v>
      </c>
      <c r="AV902" s="26" t="s">
        <v>8793</v>
      </c>
      <c r="AW902" s="28"/>
      <c r="AX902" s="28"/>
      <c r="AY902" s="28"/>
    </row>
    <row r="903" ht="15.75" customHeight="1">
      <c r="A903" s="26" t="s">
        <v>8794</v>
      </c>
      <c r="B903" s="26" t="s">
        <v>8795</v>
      </c>
      <c r="C903" s="26" t="s">
        <v>8796</v>
      </c>
      <c r="D903" s="47"/>
      <c r="E903" s="47"/>
      <c r="F903" s="26" t="s">
        <v>127</v>
      </c>
      <c r="G903" s="28"/>
      <c r="H903" s="26" t="s">
        <v>383</v>
      </c>
      <c r="I903" s="26" t="s">
        <v>384</v>
      </c>
      <c r="J903" s="26" t="s">
        <v>8797</v>
      </c>
      <c r="K903" s="26">
        <v>4.295856032E9</v>
      </c>
      <c r="L903" s="26" t="s">
        <v>8798</v>
      </c>
      <c r="M903" s="26" t="s">
        <v>8799</v>
      </c>
      <c r="N903" s="26" t="s">
        <v>8788</v>
      </c>
      <c r="O903" s="28" t="s">
        <v>8758</v>
      </c>
      <c r="P903" s="26" t="s">
        <v>8759</v>
      </c>
      <c r="Q903" s="26"/>
      <c r="R903" s="26" t="s">
        <v>8800</v>
      </c>
      <c r="S903" s="28" t="s">
        <v>156</v>
      </c>
      <c r="T903" s="29" t="s">
        <v>8801</v>
      </c>
      <c r="U903" s="29" t="s">
        <v>8802</v>
      </c>
      <c r="V903" s="26" t="s">
        <v>158</v>
      </c>
      <c r="W903" s="26" t="s">
        <v>141</v>
      </c>
      <c r="X903" s="26" t="s">
        <v>141</v>
      </c>
      <c r="Y903" s="26">
        <v>1946.0</v>
      </c>
      <c r="Z903" s="28">
        <v>77.0</v>
      </c>
      <c r="AA903" s="26" t="s">
        <v>127</v>
      </c>
      <c r="AB903" s="30">
        <v>1750.0</v>
      </c>
      <c r="AC903" s="31" t="s">
        <v>127</v>
      </c>
      <c r="AD903" s="31">
        <v>1750.0</v>
      </c>
      <c r="AE903" s="31" t="s">
        <v>127</v>
      </c>
      <c r="AF903" s="31">
        <v>600.0</v>
      </c>
      <c r="AG903" s="30" t="s">
        <v>127</v>
      </c>
      <c r="AH903" s="31">
        <v>600.0</v>
      </c>
      <c r="AI903" s="31" t="s">
        <v>127</v>
      </c>
      <c r="AJ903" s="31" t="s">
        <v>127</v>
      </c>
      <c r="AK903" s="31" t="s">
        <v>127</v>
      </c>
      <c r="AL903" s="31" t="s">
        <v>127</v>
      </c>
      <c r="AM903" s="26" t="s">
        <v>140</v>
      </c>
      <c r="AN903" s="26" t="s">
        <v>8803</v>
      </c>
      <c r="AO903" s="26" t="s">
        <v>7429</v>
      </c>
      <c r="AP903" s="31">
        <v>1541.0</v>
      </c>
      <c r="AQ903" s="26">
        <v>2020.0</v>
      </c>
      <c r="AR903" s="26" t="s">
        <v>127</v>
      </c>
      <c r="AS903" s="26" t="s">
        <v>127</v>
      </c>
      <c r="AT903" s="26" t="s">
        <v>184</v>
      </c>
      <c r="AU903" s="32" t="s">
        <v>185</v>
      </c>
      <c r="AV903" s="26" t="s">
        <v>8804</v>
      </c>
      <c r="AW903" s="26" t="s">
        <v>8805</v>
      </c>
      <c r="AX903" s="28"/>
      <c r="AY903" s="28"/>
    </row>
    <row r="904" ht="15.75" customHeight="1">
      <c r="A904" s="26" t="s">
        <v>8806</v>
      </c>
      <c r="B904" s="26" t="s">
        <v>8807</v>
      </c>
      <c r="C904" s="26" t="s">
        <v>8808</v>
      </c>
      <c r="D904" s="26" t="s">
        <v>8809</v>
      </c>
      <c r="E904" s="26"/>
      <c r="F904" s="26" t="s">
        <v>127</v>
      </c>
      <c r="G904" s="28"/>
      <c r="H904" s="26" t="s">
        <v>383</v>
      </c>
      <c r="I904" s="26" t="s">
        <v>384</v>
      </c>
      <c r="J904" s="26" t="s">
        <v>8810</v>
      </c>
      <c r="K904" s="26">
        <v>4.295859712E9</v>
      </c>
      <c r="L904" s="26" t="s">
        <v>8811</v>
      </c>
      <c r="M904" s="26" t="s">
        <v>8812</v>
      </c>
      <c r="N904" s="26" t="s">
        <v>8813</v>
      </c>
      <c r="O904" s="28" t="s">
        <v>8814</v>
      </c>
      <c r="P904" s="26" t="s">
        <v>8759</v>
      </c>
      <c r="Q904" s="28"/>
      <c r="R904" s="28" t="s">
        <v>8815</v>
      </c>
      <c r="S904" s="28" t="s">
        <v>156</v>
      </c>
      <c r="T904" s="26" t="s">
        <v>8816</v>
      </c>
      <c r="U904" s="26" t="s">
        <v>8817</v>
      </c>
      <c r="V904" s="26" t="s">
        <v>158</v>
      </c>
      <c r="W904" s="26" t="s">
        <v>141</v>
      </c>
      <c r="X904" s="26" t="s">
        <v>141</v>
      </c>
      <c r="Y904" s="26">
        <v>2016.0</v>
      </c>
      <c r="Z904" s="28">
        <v>7.0</v>
      </c>
      <c r="AA904" s="26" t="s">
        <v>127</v>
      </c>
      <c r="AB904" s="30">
        <v>3000.0</v>
      </c>
      <c r="AC904" s="30">
        <v>3000.0</v>
      </c>
      <c r="AD904" s="31" t="s">
        <v>127</v>
      </c>
      <c r="AE904" s="31" t="s">
        <v>127</v>
      </c>
      <c r="AF904" s="31">
        <v>3192.0</v>
      </c>
      <c r="AG904" s="31">
        <v>3192.0</v>
      </c>
      <c r="AH904" s="31" t="s">
        <v>127</v>
      </c>
      <c r="AI904" s="31" t="s">
        <v>127</v>
      </c>
      <c r="AJ904" s="31">
        <v>4747.0</v>
      </c>
      <c r="AK904" s="31">
        <v>1130.0</v>
      </c>
      <c r="AL904" s="31" t="s">
        <v>141</v>
      </c>
      <c r="AM904" s="26" t="s">
        <v>159</v>
      </c>
      <c r="AN904" s="26" t="s">
        <v>8818</v>
      </c>
      <c r="AO904" s="26" t="s">
        <v>4104</v>
      </c>
      <c r="AP904" s="31">
        <v>2604.0</v>
      </c>
      <c r="AQ904" s="26">
        <v>2021.0</v>
      </c>
      <c r="AR904" s="26" t="s">
        <v>127</v>
      </c>
      <c r="AS904" s="26" t="s">
        <v>127</v>
      </c>
      <c r="AT904" s="26" t="s">
        <v>161</v>
      </c>
      <c r="AU904" s="32" t="s">
        <v>263</v>
      </c>
      <c r="AV904" s="26" t="s">
        <v>8819</v>
      </c>
      <c r="AW904" s="26" t="s">
        <v>8820</v>
      </c>
      <c r="AX904" s="28"/>
      <c r="AY904" s="28"/>
    </row>
    <row r="905" ht="15.75" customHeight="1">
      <c r="A905" s="26" t="s">
        <v>8821</v>
      </c>
      <c r="B905" s="26" t="s">
        <v>8822</v>
      </c>
      <c r="C905" s="26" t="s">
        <v>8823</v>
      </c>
      <c r="D905" s="26" t="s">
        <v>8824</v>
      </c>
      <c r="E905" s="26" t="s">
        <v>8825</v>
      </c>
      <c r="F905" s="26" t="s">
        <v>127</v>
      </c>
      <c r="G905" s="28"/>
      <c r="H905" s="26" t="s">
        <v>8826</v>
      </c>
      <c r="I905" s="26" t="s">
        <v>8827</v>
      </c>
      <c r="J905" s="26" t="s">
        <v>8828</v>
      </c>
      <c r="K905" s="26">
        <v>5.037476219E9</v>
      </c>
      <c r="L905" s="26" t="s">
        <v>8829</v>
      </c>
      <c r="M905" s="26" t="s">
        <v>8830</v>
      </c>
      <c r="N905" s="26" t="s">
        <v>8831</v>
      </c>
      <c r="O905" s="26" t="s">
        <v>8814</v>
      </c>
      <c r="P905" s="26" t="s">
        <v>8759</v>
      </c>
      <c r="Q905" s="28"/>
      <c r="R905" s="26" t="s">
        <v>8832</v>
      </c>
      <c r="S905" s="26" t="s">
        <v>156</v>
      </c>
      <c r="T905" s="29" t="s">
        <v>8833</v>
      </c>
      <c r="U905" s="29" t="s">
        <v>8834</v>
      </c>
      <c r="V905" s="26" t="s">
        <v>158</v>
      </c>
      <c r="W905" s="26" t="s">
        <v>141</v>
      </c>
      <c r="X905" s="26" t="s">
        <v>141</v>
      </c>
      <c r="Y905" s="26">
        <v>1942.0</v>
      </c>
      <c r="Z905" s="28">
        <v>81.0</v>
      </c>
      <c r="AA905" s="26" t="s">
        <v>127</v>
      </c>
      <c r="AB905" s="30">
        <v>600.0</v>
      </c>
      <c r="AC905" s="31" t="s">
        <v>127</v>
      </c>
      <c r="AD905" s="31">
        <v>600.0</v>
      </c>
      <c r="AE905" s="31" t="s">
        <v>127</v>
      </c>
      <c r="AF905" s="31" t="s">
        <v>127</v>
      </c>
      <c r="AG905" s="30" t="s">
        <v>127</v>
      </c>
      <c r="AH905" s="31" t="s">
        <v>127</v>
      </c>
      <c r="AI905" s="31" t="s">
        <v>127</v>
      </c>
      <c r="AJ905" s="31" t="s">
        <v>127</v>
      </c>
      <c r="AK905" s="31" t="s">
        <v>127</v>
      </c>
      <c r="AL905" s="31" t="s">
        <v>127</v>
      </c>
      <c r="AM905" s="26" t="s">
        <v>140</v>
      </c>
      <c r="AN905" s="26" t="s">
        <v>8835</v>
      </c>
      <c r="AO905" s="26" t="s">
        <v>6738</v>
      </c>
      <c r="AP905" s="31">
        <v>500.0</v>
      </c>
      <c r="AQ905" s="26">
        <v>2022.0</v>
      </c>
      <c r="AR905" s="26" t="s">
        <v>127</v>
      </c>
      <c r="AS905" s="26" t="s">
        <v>127</v>
      </c>
      <c r="AT905" s="26" t="s">
        <v>142</v>
      </c>
      <c r="AU905" s="26" t="s">
        <v>31</v>
      </c>
      <c r="AV905" s="26" t="s">
        <v>8836</v>
      </c>
      <c r="AW905" s="28"/>
      <c r="AX905" s="28"/>
      <c r="AY905" s="28"/>
    </row>
    <row r="906" ht="15.75" customHeight="1">
      <c r="A906" s="26" t="s">
        <v>8837</v>
      </c>
      <c r="B906" s="26" t="s">
        <v>8838</v>
      </c>
      <c r="C906" s="26" t="s">
        <v>8823</v>
      </c>
      <c r="D906" s="26" t="s">
        <v>8824</v>
      </c>
      <c r="E906" s="26" t="s">
        <v>8825</v>
      </c>
      <c r="F906" s="26" t="s">
        <v>127</v>
      </c>
      <c r="G906" s="28"/>
      <c r="H906" s="26" t="s">
        <v>8826</v>
      </c>
      <c r="I906" s="26" t="s">
        <v>8827</v>
      </c>
      <c r="J906" s="26" t="s">
        <v>8828</v>
      </c>
      <c r="K906" s="26">
        <v>5.037476219E9</v>
      </c>
      <c r="L906" s="26" t="s">
        <v>8829</v>
      </c>
      <c r="M906" s="26" t="s">
        <v>8830</v>
      </c>
      <c r="N906" s="26" t="s">
        <v>8831</v>
      </c>
      <c r="O906" s="26" t="s">
        <v>8814</v>
      </c>
      <c r="P906" s="26" t="s">
        <v>8759</v>
      </c>
      <c r="Q906" s="28"/>
      <c r="R906" s="26" t="s">
        <v>8839</v>
      </c>
      <c r="S906" s="26" t="s">
        <v>156</v>
      </c>
      <c r="T906" s="26" t="s">
        <v>8833</v>
      </c>
      <c r="U906" s="29" t="s">
        <v>8834</v>
      </c>
      <c r="V906" s="26" t="s">
        <v>189</v>
      </c>
      <c r="W906" s="26">
        <v>2020.0</v>
      </c>
      <c r="X906" s="26" t="s">
        <v>141</v>
      </c>
      <c r="Y906" s="26" t="s">
        <v>141</v>
      </c>
      <c r="Z906" s="28" t="s">
        <v>141</v>
      </c>
      <c r="AA906" s="26" t="s">
        <v>127</v>
      </c>
      <c r="AB906" s="30">
        <v>200.0</v>
      </c>
      <c r="AC906" s="31" t="s">
        <v>127</v>
      </c>
      <c r="AD906" s="31">
        <v>200.0</v>
      </c>
      <c r="AE906" s="31" t="s">
        <v>127</v>
      </c>
      <c r="AF906" s="31" t="s">
        <v>127</v>
      </c>
      <c r="AG906" s="30" t="s">
        <v>127</v>
      </c>
      <c r="AH906" s="31" t="s">
        <v>127</v>
      </c>
      <c r="AI906" s="31" t="s">
        <v>127</v>
      </c>
      <c r="AJ906" s="31" t="s">
        <v>127</v>
      </c>
      <c r="AK906" s="31" t="s">
        <v>127</v>
      </c>
      <c r="AL906" s="31" t="s">
        <v>127</v>
      </c>
      <c r="AM906" s="26" t="s">
        <v>127</v>
      </c>
      <c r="AN906" s="26" t="s">
        <v>127</v>
      </c>
      <c r="AO906" s="26" t="s">
        <v>127</v>
      </c>
      <c r="AP906" s="31">
        <v>110.0</v>
      </c>
      <c r="AQ906" s="26" t="s">
        <v>127</v>
      </c>
      <c r="AR906" s="26" t="s">
        <v>127</v>
      </c>
      <c r="AS906" s="26" t="s">
        <v>127</v>
      </c>
      <c r="AT906" s="26" t="s">
        <v>142</v>
      </c>
      <c r="AU906" s="26" t="s">
        <v>31</v>
      </c>
      <c r="AV906" s="26" t="s">
        <v>8840</v>
      </c>
      <c r="AW906" s="28"/>
      <c r="AX906" s="28"/>
      <c r="AY906" s="28"/>
    </row>
    <row r="907" ht="15.75" customHeight="1">
      <c r="A907" s="26" t="s">
        <v>8841</v>
      </c>
      <c r="B907" s="26" t="s">
        <v>8842</v>
      </c>
      <c r="C907" s="26" t="s">
        <v>8843</v>
      </c>
      <c r="D907" s="26" t="s">
        <v>8844</v>
      </c>
      <c r="E907" s="26"/>
      <c r="F907" s="26" t="s">
        <v>127</v>
      </c>
      <c r="G907" s="28"/>
      <c r="H907" s="26" t="s">
        <v>383</v>
      </c>
      <c r="I907" s="26" t="s">
        <v>384</v>
      </c>
      <c r="J907" s="26" t="s">
        <v>8845</v>
      </c>
      <c r="K907" s="26">
        <v>4.295860088E9</v>
      </c>
      <c r="L907" s="26" t="s">
        <v>8846</v>
      </c>
      <c r="M907" s="26" t="s">
        <v>8847</v>
      </c>
      <c r="N907" s="26" t="s">
        <v>8831</v>
      </c>
      <c r="O907" s="28" t="s">
        <v>8814</v>
      </c>
      <c r="P907" s="26" t="s">
        <v>8759</v>
      </c>
      <c r="Q907" s="28"/>
      <c r="R907" s="28" t="s">
        <v>8848</v>
      </c>
      <c r="S907" s="28" t="s">
        <v>156</v>
      </c>
      <c r="T907" s="26" t="s">
        <v>8849</v>
      </c>
      <c r="U907" s="29" t="s">
        <v>8850</v>
      </c>
      <c r="V907" s="26" t="s">
        <v>158</v>
      </c>
      <c r="W907" s="26" t="s">
        <v>141</v>
      </c>
      <c r="X907" s="26" t="s">
        <v>141</v>
      </c>
      <c r="Y907" s="26">
        <v>1983.0</v>
      </c>
      <c r="Z907" s="28">
        <v>40.0</v>
      </c>
      <c r="AA907" s="26" t="s">
        <v>127</v>
      </c>
      <c r="AB907" s="30">
        <v>7500.0</v>
      </c>
      <c r="AC907" s="30">
        <v>7500.0</v>
      </c>
      <c r="AD907" s="31" t="s">
        <v>127</v>
      </c>
      <c r="AE907" s="31" t="s">
        <v>127</v>
      </c>
      <c r="AF907" s="30">
        <v>7280.0</v>
      </c>
      <c r="AG907" s="30">
        <f>3280+1200+2800</f>
        <v>7280</v>
      </c>
      <c r="AH907" s="31" t="s">
        <v>127</v>
      </c>
      <c r="AI907" s="31" t="s">
        <v>127</v>
      </c>
      <c r="AJ907" s="31">
        <v>6500.0</v>
      </c>
      <c r="AK907" s="31">
        <f>1700+1554</f>
        <v>3254</v>
      </c>
      <c r="AL907" s="31" t="s">
        <v>127</v>
      </c>
      <c r="AM907" s="26" t="s">
        <v>159</v>
      </c>
      <c r="AN907" s="26" t="s">
        <v>8851</v>
      </c>
      <c r="AO907" s="26" t="s">
        <v>816</v>
      </c>
      <c r="AP907" s="39">
        <v>5000.0</v>
      </c>
      <c r="AQ907" s="29">
        <v>2021.0</v>
      </c>
      <c r="AR907" s="29" t="s">
        <v>127</v>
      </c>
      <c r="AS907" s="33">
        <v>44562.0</v>
      </c>
      <c r="AT907" s="26" t="s">
        <v>161</v>
      </c>
      <c r="AU907" s="32" t="s">
        <v>263</v>
      </c>
      <c r="AV907" s="26" t="s">
        <v>8852</v>
      </c>
      <c r="AW907" s="28" t="s">
        <v>8853</v>
      </c>
      <c r="AX907" s="28"/>
      <c r="AY907" s="28"/>
    </row>
    <row r="908" ht="15.75" customHeight="1">
      <c r="A908" s="26" t="s">
        <v>8854</v>
      </c>
      <c r="B908" s="26" t="s">
        <v>8855</v>
      </c>
      <c r="C908" s="26" t="s">
        <v>8856</v>
      </c>
      <c r="D908" s="26" t="s">
        <v>8857</v>
      </c>
      <c r="E908" s="28"/>
      <c r="F908" s="26" t="s">
        <v>127</v>
      </c>
      <c r="G908" s="28"/>
      <c r="H908" s="26" t="s">
        <v>8858</v>
      </c>
      <c r="I908" s="26" t="s">
        <v>8859</v>
      </c>
      <c r="J908" s="26" t="s">
        <v>8860</v>
      </c>
      <c r="K908" s="26">
        <v>4.298258196E9</v>
      </c>
      <c r="L908" s="26" t="s">
        <v>8861</v>
      </c>
      <c r="M908" s="26" t="s">
        <v>8862</v>
      </c>
      <c r="N908" s="26" t="s">
        <v>8863</v>
      </c>
      <c r="O908" s="26" t="s">
        <v>8814</v>
      </c>
      <c r="P908" s="26" t="s">
        <v>8759</v>
      </c>
      <c r="Q908" s="28"/>
      <c r="R908" s="26" t="s">
        <v>8864</v>
      </c>
      <c r="S908" s="26" t="s">
        <v>156</v>
      </c>
      <c r="T908" s="29" t="s">
        <v>8865</v>
      </c>
      <c r="U908" s="29" t="s">
        <v>8866</v>
      </c>
      <c r="V908" s="26" t="s">
        <v>158</v>
      </c>
      <c r="W908" s="26" t="s">
        <v>141</v>
      </c>
      <c r="X908" s="26" t="s">
        <v>141</v>
      </c>
      <c r="Y908" s="26">
        <v>2015.0</v>
      </c>
      <c r="Z908" s="28">
        <v>8.0</v>
      </c>
      <c r="AA908" s="26" t="s">
        <v>127</v>
      </c>
      <c r="AB908" s="30">
        <v>600.0</v>
      </c>
      <c r="AC908" s="31">
        <v>600.0</v>
      </c>
      <c r="AD908" s="31" t="s">
        <v>127</v>
      </c>
      <c r="AE908" s="31" t="s">
        <v>127</v>
      </c>
      <c r="AF908" s="31">
        <v>720.0</v>
      </c>
      <c r="AG908" s="31">
        <v>720.0</v>
      </c>
      <c r="AH908" s="31" t="s">
        <v>127</v>
      </c>
      <c r="AI908" s="31" t="s">
        <v>127</v>
      </c>
      <c r="AJ908" s="31" t="s">
        <v>127</v>
      </c>
      <c r="AK908" s="31" t="s">
        <v>127</v>
      </c>
      <c r="AL908" s="31" t="s">
        <v>127</v>
      </c>
      <c r="AM908" s="26" t="s">
        <v>159</v>
      </c>
      <c r="AN908" s="26" t="s">
        <v>8867</v>
      </c>
      <c r="AO908" s="26" t="s">
        <v>7429</v>
      </c>
      <c r="AP908" s="31">
        <v>2300.0</v>
      </c>
      <c r="AQ908" s="26" t="s">
        <v>127</v>
      </c>
      <c r="AR908" s="26" t="s">
        <v>127</v>
      </c>
      <c r="AS908" s="26" t="s">
        <v>127</v>
      </c>
      <c r="AT908" s="26" t="s">
        <v>161</v>
      </c>
      <c r="AU908" s="26" t="s">
        <v>263</v>
      </c>
      <c r="AV908" s="26" t="s">
        <v>6129</v>
      </c>
      <c r="AW908" s="26" t="s">
        <v>8868</v>
      </c>
      <c r="AX908" s="28"/>
      <c r="AY908" s="28"/>
    </row>
    <row r="909" ht="15.75" customHeight="1">
      <c r="A909" s="26" t="s">
        <v>8869</v>
      </c>
      <c r="B909" s="26" t="s">
        <v>8870</v>
      </c>
      <c r="C909" s="26" t="s">
        <v>8871</v>
      </c>
      <c r="D909" s="28"/>
      <c r="E909" s="28"/>
      <c r="F909" s="26" t="s">
        <v>127</v>
      </c>
      <c r="G909" s="28"/>
      <c r="H909" s="26" t="s">
        <v>8872</v>
      </c>
      <c r="I909" s="26" t="s">
        <v>8873</v>
      </c>
      <c r="J909" s="26" t="s">
        <v>8874</v>
      </c>
      <c r="K909" s="26">
        <v>4.298255204E9</v>
      </c>
      <c r="L909" s="26" t="s">
        <v>8875</v>
      </c>
      <c r="M909" s="26" t="s">
        <v>8862</v>
      </c>
      <c r="N909" s="26" t="s">
        <v>8863</v>
      </c>
      <c r="O909" s="26" t="s">
        <v>8814</v>
      </c>
      <c r="P909" s="26" t="s">
        <v>8759</v>
      </c>
      <c r="Q909" s="28"/>
      <c r="R909" s="26" t="s">
        <v>8876</v>
      </c>
      <c r="S909" s="26" t="s">
        <v>156</v>
      </c>
      <c r="T909" s="29" t="s">
        <v>8877</v>
      </c>
      <c r="U909" s="29" t="s">
        <v>8878</v>
      </c>
      <c r="V909" s="26" t="s">
        <v>158</v>
      </c>
      <c r="W909" s="26" t="s">
        <v>141</v>
      </c>
      <c r="X909" s="26" t="s">
        <v>141</v>
      </c>
      <c r="Y909" s="26">
        <v>1988.0</v>
      </c>
      <c r="Z909" s="28">
        <v>35.0</v>
      </c>
      <c r="AA909" s="26" t="s">
        <v>127</v>
      </c>
      <c r="AB909" s="30" t="s">
        <v>127</v>
      </c>
      <c r="AC909" s="31" t="s">
        <v>127</v>
      </c>
      <c r="AD909" s="31" t="s">
        <v>127</v>
      </c>
      <c r="AE909" s="31" t="s">
        <v>127</v>
      </c>
      <c r="AF909" s="31">
        <v>500.0</v>
      </c>
      <c r="AG909" s="30">
        <v>500.0</v>
      </c>
      <c r="AH909" s="31" t="s">
        <v>127</v>
      </c>
      <c r="AI909" s="31" t="s">
        <v>127</v>
      </c>
      <c r="AJ909" s="31">
        <f>600*365/1000</f>
        <v>219</v>
      </c>
      <c r="AK909" s="31" t="s">
        <v>127</v>
      </c>
      <c r="AL909" s="31" t="s">
        <v>127</v>
      </c>
      <c r="AM909" s="26" t="s">
        <v>141</v>
      </c>
      <c r="AN909" s="26" t="s">
        <v>141</v>
      </c>
      <c r="AO909" s="26" t="s">
        <v>141</v>
      </c>
      <c r="AP909" s="31">
        <v>1300.0</v>
      </c>
      <c r="AQ909" s="26" t="s">
        <v>127</v>
      </c>
      <c r="AR909" s="26" t="s">
        <v>127</v>
      </c>
      <c r="AS909" s="26" t="s">
        <v>127</v>
      </c>
      <c r="AT909" s="26" t="s">
        <v>974</v>
      </c>
      <c r="AU909" s="26" t="s">
        <v>25</v>
      </c>
      <c r="AV909" s="26" t="s">
        <v>8879</v>
      </c>
      <c r="AW909" s="28"/>
      <c r="AX909" s="28"/>
      <c r="AY909" s="28"/>
    </row>
    <row r="910" ht="15.75" customHeight="1">
      <c r="A910" s="26" t="s">
        <v>8880</v>
      </c>
      <c r="B910" s="26" t="s">
        <v>8881</v>
      </c>
      <c r="C910" s="26" t="s">
        <v>8882</v>
      </c>
      <c r="D910" s="47"/>
      <c r="E910" s="26" t="s">
        <v>8883</v>
      </c>
      <c r="F910" s="26" t="s">
        <v>127</v>
      </c>
      <c r="G910" s="28"/>
      <c r="H910" s="26" t="s">
        <v>8884</v>
      </c>
      <c r="I910" s="26" t="s">
        <v>8885</v>
      </c>
      <c r="J910" s="26" t="s">
        <v>8886</v>
      </c>
      <c r="K910" s="26">
        <v>4.297571558E9</v>
      </c>
      <c r="L910" s="26" t="s">
        <v>8887</v>
      </c>
      <c r="M910" s="26" t="s">
        <v>8888</v>
      </c>
      <c r="N910" s="26" t="s">
        <v>8889</v>
      </c>
      <c r="O910" s="26" t="s">
        <v>8814</v>
      </c>
      <c r="P910" s="26" t="s">
        <v>8759</v>
      </c>
      <c r="Q910" s="28"/>
      <c r="R910" s="26" t="s">
        <v>8890</v>
      </c>
      <c r="S910" s="26" t="s">
        <v>156</v>
      </c>
      <c r="T910" s="26" t="s">
        <v>8891</v>
      </c>
      <c r="U910" s="26" t="s">
        <v>8892</v>
      </c>
      <c r="V910" s="26" t="s">
        <v>158</v>
      </c>
      <c r="W910" s="26" t="s">
        <v>141</v>
      </c>
      <c r="X910" s="26" t="s">
        <v>141</v>
      </c>
      <c r="Y910" s="26">
        <v>1953.0</v>
      </c>
      <c r="Z910" s="28">
        <v>70.0</v>
      </c>
      <c r="AA910" s="26" t="s">
        <v>127</v>
      </c>
      <c r="AB910" s="30">
        <v>600.0</v>
      </c>
      <c r="AC910" s="31">
        <v>600.0</v>
      </c>
      <c r="AD910" s="31" t="s">
        <v>127</v>
      </c>
      <c r="AE910" s="31" t="s">
        <v>127</v>
      </c>
      <c r="AF910" s="31">
        <v>430.0</v>
      </c>
      <c r="AG910" s="30">
        <v>430.0</v>
      </c>
      <c r="AH910" s="31" t="s">
        <v>127</v>
      </c>
      <c r="AI910" s="31" t="s">
        <v>127</v>
      </c>
      <c r="AJ910" s="31" t="s">
        <v>127</v>
      </c>
      <c r="AK910" s="31" t="s">
        <v>127</v>
      </c>
      <c r="AL910" s="31" t="s">
        <v>127</v>
      </c>
      <c r="AM910" s="26" t="s">
        <v>140</v>
      </c>
      <c r="AN910" s="26" t="s">
        <v>8893</v>
      </c>
      <c r="AO910" s="26" t="s">
        <v>246</v>
      </c>
      <c r="AP910" s="31">
        <v>1271.0</v>
      </c>
      <c r="AQ910" s="26">
        <v>2022.0</v>
      </c>
      <c r="AR910" s="26" t="s">
        <v>127</v>
      </c>
      <c r="AS910" s="26" t="s">
        <v>127</v>
      </c>
      <c r="AT910" s="26" t="s">
        <v>161</v>
      </c>
      <c r="AU910" s="26" t="s">
        <v>263</v>
      </c>
      <c r="AV910" s="26" t="s">
        <v>8894</v>
      </c>
      <c r="AW910" s="28"/>
      <c r="AX910" s="28"/>
      <c r="AY910" s="28"/>
    </row>
    <row r="911" ht="15.75" customHeight="1">
      <c r="A911" s="26" t="s">
        <v>8895</v>
      </c>
      <c r="B911" s="26" t="s">
        <v>8896</v>
      </c>
      <c r="C911" s="26" t="s">
        <v>8897</v>
      </c>
      <c r="D911" s="26" t="s">
        <v>8898</v>
      </c>
      <c r="E911" s="26"/>
      <c r="F911" s="26" t="s">
        <v>127</v>
      </c>
      <c r="G911" s="28"/>
      <c r="H911" s="26" t="s">
        <v>8899</v>
      </c>
      <c r="I911" s="26" t="s">
        <v>8900</v>
      </c>
      <c r="J911" s="26" t="s">
        <v>8901</v>
      </c>
      <c r="K911" s="26">
        <v>4.295859856E9</v>
      </c>
      <c r="L911" s="28" t="s">
        <v>8902</v>
      </c>
      <c r="M911" s="26" t="s">
        <v>8903</v>
      </c>
      <c r="N911" s="26" t="s">
        <v>8889</v>
      </c>
      <c r="O911" s="28" t="s">
        <v>8814</v>
      </c>
      <c r="P911" s="26" t="s">
        <v>8759</v>
      </c>
      <c r="Q911" s="28"/>
      <c r="R911" s="28" t="s">
        <v>8904</v>
      </c>
      <c r="S911" s="28" t="s">
        <v>156</v>
      </c>
      <c r="T911" s="26" t="s">
        <v>8905</v>
      </c>
      <c r="U911" s="26" t="s">
        <v>8906</v>
      </c>
      <c r="V911" s="26" t="s">
        <v>158</v>
      </c>
      <c r="W911" s="26" t="s">
        <v>141</v>
      </c>
      <c r="X911" s="26" t="s">
        <v>141</v>
      </c>
      <c r="Y911" s="28">
        <v>1962.0</v>
      </c>
      <c r="Z911" s="28">
        <v>61.0</v>
      </c>
      <c r="AA911" s="26" t="s">
        <v>127</v>
      </c>
      <c r="AB911" s="30">
        <v>5000.0</v>
      </c>
      <c r="AC911" s="31">
        <v>5000.0</v>
      </c>
      <c r="AD911" s="31" t="s">
        <v>127</v>
      </c>
      <c r="AE911" s="31" t="s">
        <v>127</v>
      </c>
      <c r="AF911" s="31">
        <v>3620.0</v>
      </c>
      <c r="AG911" s="31">
        <f>660+660+2300</f>
        <v>3620</v>
      </c>
      <c r="AH911" s="31" t="s">
        <v>127</v>
      </c>
      <c r="AI911" s="31" t="s">
        <v>127</v>
      </c>
      <c r="AJ911" s="31">
        <v>5814.0</v>
      </c>
      <c r="AK911" s="31">
        <v>1463.0</v>
      </c>
      <c r="AL911" s="31" t="s">
        <v>141</v>
      </c>
      <c r="AM911" s="26" t="s">
        <v>159</v>
      </c>
      <c r="AN911" s="26" t="s">
        <v>8907</v>
      </c>
      <c r="AO911" s="26" t="s">
        <v>816</v>
      </c>
      <c r="AP911" s="31">
        <v>6451.0</v>
      </c>
      <c r="AQ911" s="26">
        <v>2022.0</v>
      </c>
      <c r="AR911" s="26" t="s">
        <v>127</v>
      </c>
      <c r="AS911" s="26" t="s">
        <v>127</v>
      </c>
      <c r="AT911" s="26" t="s">
        <v>161</v>
      </c>
      <c r="AU911" s="32" t="s">
        <v>263</v>
      </c>
      <c r="AV911" s="26" t="s">
        <v>8908</v>
      </c>
      <c r="AW911" s="28"/>
      <c r="AX911" s="28"/>
      <c r="AY911" s="28"/>
    </row>
    <row r="912" ht="15.75" customHeight="1">
      <c r="A912" s="26" t="s">
        <v>8909</v>
      </c>
      <c r="B912" s="26" t="s">
        <v>8910</v>
      </c>
      <c r="C912" s="26" t="s">
        <v>8911</v>
      </c>
      <c r="D912" s="26" t="s">
        <v>8912</v>
      </c>
      <c r="E912" s="26"/>
      <c r="F912" s="26" t="s">
        <v>127</v>
      </c>
      <c r="G912" s="28"/>
      <c r="H912" s="26" t="s">
        <v>8913</v>
      </c>
      <c r="I912" s="26" t="s">
        <v>8914</v>
      </c>
      <c r="J912" s="26" t="s">
        <v>8915</v>
      </c>
      <c r="K912" s="26">
        <v>5.001083353E9</v>
      </c>
      <c r="L912" s="26" t="s">
        <v>8916</v>
      </c>
      <c r="M912" s="26" t="s">
        <v>8917</v>
      </c>
      <c r="N912" s="26" t="s">
        <v>8889</v>
      </c>
      <c r="O912" s="28" t="s">
        <v>8814</v>
      </c>
      <c r="P912" s="26" t="s">
        <v>8759</v>
      </c>
      <c r="Q912" s="28"/>
      <c r="R912" s="28" t="s">
        <v>8918</v>
      </c>
      <c r="S912" s="28" t="s">
        <v>156</v>
      </c>
      <c r="T912" s="29" t="s">
        <v>8919</v>
      </c>
      <c r="U912" s="26" t="s">
        <v>8920</v>
      </c>
      <c r="V912" s="26" t="s">
        <v>158</v>
      </c>
      <c r="W912" s="26" t="s">
        <v>141</v>
      </c>
      <c r="X912" s="26" t="s">
        <v>141</v>
      </c>
      <c r="Y912" s="26">
        <v>2011.0</v>
      </c>
      <c r="Z912" s="28">
        <v>12.0</v>
      </c>
      <c r="AA912" s="26" t="s">
        <v>127</v>
      </c>
      <c r="AB912" s="30">
        <v>1000.0</v>
      </c>
      <c r="AC912" s="31" t="s">
        <v>127</v>
      </c>
      <c r="AD912" s="31">
        <v>1000.0</v>
      </c>
      <c r="AE912" s="31" t="s">
        <v>127</v>
      </c>
      <c r="AF912" s="31">
        <v>350.0</v>
      </c>
      <c r="AG912" s="30">
        <v>350.0</v>
      </c>
      <c r="AH912" s="31" t="s">
        <v>127</v>
      </c>
      <c r="AI912" s="31" t="s">
        <v>127</v>
      </c>
      <c r="AJ912" s="31" t="s">
        <v>127</v>
      </c>
      <c r="AK912" s="31" t="s">
        <v>127</v>
      </c>
      <c r="AL912" s="31" t="s">
        <v>468</v>
      </c>
      <c r="AM912" s="26" t="s">
        <v>140</v>
      </c>
      <c r="AN912" s="28" t="s">
        <v>3452</v>
      </c>
      <c r="AO912" s="26" t="s">
        <v>7216</v>
      </c>
      <c r="AP912" s="39">
        <v>2500.0</v>
      </c>
      <c r="AQ912" s="29" t="s">
        <v>327</v>
      </c>
      <c r="AR912" s="29" t="s">
        <v>327</v>
      </c>
      <c r="AS912" s="26" t="s">
        <v>127</v>
      </c>
      <c r="AT912" s="26" t="s">
        <v>161</v>
      </c>
      <c r="AU912" s="32" t="s">
        <v>162</v>
      </c>
      <c r="AV912" s="26" t="s">
        <v>8921</v>
      </c>
      <c r="AW912" s="28"/>
      <c r="AX912" s="26" t="s">
        <v>8922</v>
      </c>
      <c r="AY912" s="28"/>
    </row>
    <row r="913" ht="15.75" customHeight="1">
      <c r="A913" s="26" t="s">
        <v>8923</v>
      </c>
      <c r="B913" s="26" t="s">
        <v>8924</v>
      </c>
      <c r="C913" s="26" t="s">
        <v>8925</v>
      </c>
      <c r="D913" s="26" t="s">
        <v>8926</v>
      </c>
      <c r="E913" s="26"/>
      <c r="F913" s="26" t="s">
        <v>127</v>
      </c>
      <c r="G913" s="28"/>
      <c r="H913" s="26" t="s">
        <v>383</v>
      </c>
      <c r="I913" s="26" t="s">
        <v>384</v>
      </c>
      <c r="J913" s="26" t="s">
        <v>8810</v>
      </c>
      <c r="K913" s="26">
        <v>4.295859712E9</v>
      </c>
      <c r="L913" s="26" t="s">
        <v>8927</v>
      </c>
      <c r="M913" s="26" t="s">
        <v>8928</v>
      </c>
      <c r="N913" s="26" t="s">
        <v>8889</v>
      </c>
      <c r="O913" s="28" t="s">
        <v>8814</v>
      </c>
      <c r="P913" s="26" t="s">
        <v>8759</v>
      </c>
      <c r="Q913" s="28"/>
      <c r="R913" s="28" t="s">
        <v>8929</v>
      </c>
      <c r="S913" s="28" t="s">
        <v>156</v>
      </c>
      <c r="T913" s="26" t="s">
        <v>8930</v>
      </c>
      <c r="U913" s="26" t="s">
        <v>8931</v>
      </c>
      <c r="V913" s="26" t="s">
        <v>158</v>
      </c>
      <c r="W913" s="26" t="s">
        <v>141</v>
      </c>
      <c r="X913" s="26" t="s">
        <v>141</v>
      </c>
      <c r="Y913" s="26">
        <v>1937.0</v>
      </c>
      <c r="Z913" s="28">
        <v>86.0</v>
      </c>
      <c r="AA913" s="26" t="s">
        <v>127</v>
      </c>
      <c r="AB913" s="30">
        <v>1200.0</v>
      </c>
      <c r="AC913" s="31">
        <v>1200.0</v>
      </c>
      <c r="AD913" s="31" t="s">
        <v>127</v>
      </c>
      <c r="AE913" s="31" t="s">
        <v>127</v>
      </c>
      <c r="AF913" s="31">
        <v>1040.0</v>
      </c>
      <c r="AG913" s="30">
        <v>1040.0</v>
      </c>
      <c r="AH913" s="31" t="s">
        <v>127</v>
      </c>
      <c r="AI913" s="31" t="s">
        <v>127</v>
      </c>
      <c r="AJ913" s="31">
        <v>1827.0</v>
      </c>
      <c r="AK913" s="31" t="s">
        <v>127</v>
      </c>
      <c r="AL913" s="31" t="s">
        <v>127</v>
      </c>
      <c r="AM913" s="26" t="s">
        <v>140</v>
      </c>
      <c r="AN913" s="26" t="s">
        <v>8932</v>
      </c>
      <c r="AO913" s="26" t="s">
        <v>6979</v>
      </c>
      <c r="AP913" s="31">
        <v>650.0</v>
      </c>
      <c r="AQ913" s="26">
        <v>2020.0</v>
      </c>
      <c r="AR913" s="26" t="s">
        <v>127</v>
      </c>
      <c r="AS913" s="33">
        <v>44896.0</v>
      </c>
      <c r="AT913" s="26" t="s">
        <v>161</v>
      </c>
      <c r="AU913" s="32" t="s">
        <v>263</v>
      </c>
      <c r="AV913" s="26" t="s">
        <v>8933</v>
      </c>
      <c r="AW913" s="28"/>
      <c r="AX913" s="28"/>
      <c r="AY913" s="28"/>
    </row>
    <row r="914" ht="15.75" customHeight="1">
      <c r="A914" s="26" t="s">
        <v>8934</v>
      </c>
      <c r="B914" s="26" t="s">
        <v>8935</v>
      </c>
      <c r="C914" s="26" t="s">
        <v>8925</v>
      </c>
      <c r="D914" s="26" t="s">
        <v>8926</v>
      </c>
      <c r="E914" s="26"/>
      <c r="F914" s="26" t="s">
        <v>127</v>
      </c>
      <c r="G914" s="28"/>
      <c r="H914" s="26" t="s">
        <v>383</v>
      </c>
      <c r="I914" s="26" t="s">
        <v>384</v>
      </c>
      <c r="J914" s="26" t="s">
        <v>8810</v>
      </c>
      <c r="K914" s="26">
        <v>4.295859712E9</v>
      </c>
      <c r="L914" s="26" t="s">
        <v>8927</v>
      </c>
      <c r="M914" s="26" t="s">
        <v>8928</v>
      </c>
      <c r="N914" s="26" t="s">
        <v>8889</v>
      </c>
      <c r="O914" s="28" t="s">
        <v>8814</v>
      </c>
      <c r="P914" s="26" t="s">
        <v>8759</v>
      </c>
      <c r="Q914" s="28"/>
      <c r="R914" s="28" t="s">
        <v>8936</v>
      </c>
      <c r="S914" s="28" t="s">
        <v>156</v>
      </c>
      <c r="T914" s="26" t="s">
        <v>8930</v>
      </c>
      <c r="U914" s="26" t="s">
        <v>8931</v>
      </c>
      <c r="V914" s="26" t="s">
        <v>139</v>
      </c>
      <c r="W914" s="26" t="s">
        <v>141</v>
      </c>
      <c r="X914" s="26">
        <v>2021.0</v>
      </c>
      <c r="Y914" s="26">
        <v>2024.0</v>
      </c>
      <c r="Z914" s="28">
        <v>-1.0</v>
      </c>
      <c r="AA914" s="26" t="s">
        <v>127</v>
      </c>
      <c r="AB914" s="30">
        <v>1000.0</v>
      </c>
      <c r="AC914" s="31" t="s">
        <v>127</v>
      </c>
      <c r="AD914" s="31">
        <v>1000.0</v>
      </c>
      <c r="AE914" s="31" t="s">
        <v>127</v>
      </c>
      <c r="AF914" s="31">
        <v>1200.0</v>
      </c>
      <c r="AG914" s="30">
        <v>1200.0</v>
      </c>
      <c r="AH914" s="31" t="s">
        <v>127</v>
      </c>
      <c r="AI914" s="31" t="s">
        <v>127</v>
      </c>
      <c r="AJ914" s="31">
        <v>2300.0</v>
      </c>
      <c r="AK914" s="31" t="s">
        <v>127</v>
      </c>
      <c r="AL914" s="31" t="s">
        <v>127</v>
      </c>
      <c r="AM914" s="26" t="s">
        <v>127</v>
      </c>
      <c r="AN914" s="26" t="s">
        <v>127</v>
      </c>
      <c r="AO914" s="26" t="s">
        <v>127</v>
      </c>
      <c r="AP914" s="31" t="s">
        <v>141</v>
      </c>
      <c r="AQ914" s="26" t="s">
        <v>127</v>
      </c>
      <c r="AR914" s="26" t="s">
        <v>127</v>
      </c>
      <c r="AS914" s="26" t="s">
        <v>127</v>
      </c>
      <c r="AT914" s="26" t="s">
        <v>161</v>
      </c>
      <c r="AU914" s="26" t="s">
        <v>162</v>
      </c>
      <c r="AV914" s="26" t="s">
        <v>8937</v>
      </c>
      <c r="AW914" s="28"/>
      <c r="AX914" s="28"/>
      <c r="AY914" s="28"/>
    </row>
    <row r="915" ht="15.75" customHeight="1">
      <c r="A915" s="26" t="s">
        <v>8938</v>
      </c>
      <c r="B915" s="26" t="s">
        <v>8939</v>
      </c>
      <c r="C915" s="26" t="s">
        <v>8940</v>
      </c>
      <c r="D915" s="47"/>
      <c r="E915" s="26" t="s">
        <v>8941</v>
      </c>
      <c r="F915" s="26" t="s">
        <v>127</v>
      </c>
      <c r="G915" s="28"/>
      <c r="H915" s="26" t="s">
        <v>383</v>
      </c>
      <c r="I915" s="26" t="s">
        <v>384</v>
      </c>
      <c r="J915" s="26" t="s">
        <v>8810</v>
      </c>
      <c r="K915" s="26">
        <v>4.295859712E9</v>
      </c>
      <c r="L915" s="26" t="s">
        <v>8942</v>
      </c>
      <c r="M915" s="26" t="s">
        <v>8943</v>
      </c>
      <c r="N915" s="26" t="s">
        <v>8889</v>
      </c>
      <c r="O915" s="28" t="s">
        <v>8814</v>
      </c>
      <c r="P915" s="26" t="s">
        <v>8759</v>
      </c>
      <c r="Q915" s="26"/>
      <c r="R915" s="26" t="s">
        <v>8944</v>
      </c>
      <c r="S915" s="26" t="s">
        <v>156</v>
      </c>
      <c r="T915" s="26" t="s">
        <v>8945</v>
      </c>
      <c r="U915" s="26" t="s">
        <v>8946</v>
      </c>
      <c r="V915" s="26" t="s">
        <v>158</v>
      </c>
      <c r="W915" s="26" t="s">
        <v>141</v>
      </c>
      <c r="X915" s="26" t="s">
        <v>141</v>
      </c>
      <c r="Y915" s="26">
        <v>1984.0</v>
      </c>
      <c r="Z915" s="28">
        <v>39.0</v>
      </c>
      <c r="AA915" s="26" t="s">
        <v>127</v>
      </c>
      <c r="AB915" s="30">
        <v>1100.0</v>
      </c>
      <c r="AC915" s="31" t="s">
        <v>127</v>
      </c>
      <c r="AD915" s="31">
        <v>1100.0</v>
      </c>
      <c r="AE915" s="31" t="s">
        <v>127</v>
      </c>
      <c r="AF915" s="31">
        <v>360.0</v>
      </c>
      <c r="AG915" s="31">
        <v>360.0</v>
      </c>
      <c r="AH915" s="31" t="s">
        <v>127</v>
      </c>
      <c r="AI915" s="31" t="s">
        <v>127</v>
      </c>
      <c r="AJ915" s="31" t="s">
        <v>127</v>
      </c>
      <c r="AK915" s="31" t="s">
        <v>127</v>
      </c>
      <c r="AL915" s="31" t="s">
        <v>127</v>
      </c>
      <c r="AM915" s="26" t="s">
        <v>140</v>
      </c>
      <c r="AN915" s="26" t="s">
        <v>8947</v>
      </c>
      <c r="AO915" s="26" t="s">
        <v>1518</v>
      </c>
      <c r="AP915" s="31">
        <v>620.0</v>
      </c>
      <c r="AQ915" s="26" t="s">
        <v>127</v>
      </c>
      <c r="AR915" s="26" t="s">
        <v>127</v>
      </c>
      <c r="AS915" s="26" t="s">
        <v>127</v>
      </c>
      <c r="AT915" s="26" t="s">
        <v>161</v>
      </c>
      <c r="AU915" s="32" t="s">
        <v>162</v>
      </c>
      <c r="AV915" s="26" t="s">
        <v>8948</v>
      </c>
      <c r="AW915" s="28"/>
      <c r="AX915" s="28"/>
      <c r="AY915" s="28"/>
    </row>
    <row r="916" ht="15.75" customHeight="1">
      <c r="A916" s="26" t="s">
        <v>8949</v>
      </c>
      <c r="B916" s="26" t="s">
        <v>8950</v>
      </c>
      <c r="C916" s="26" t="s">
        <v>8940</v>
      </c>
      <c r="D916" s="47"/>
      <c r="E916" s="26" t="s">
        <v>8941</v>
      </c>
      <c r="F916" s="26" t="s">
        <v>127</v>
      </c>
      <c r="G916" s="28"/>
      <c r="H916" s="26" t="s">
        <v>383</v>
      </c>
      <c r="I916" s="26" t="s">
        <v>384</v>
      </c>
      <c r="J916" s="26" t="s">
        <v>8810</v>
      </c>
      <c r="K916" s="26">
        <v>4.295859712E9</v>
      </c>
      <c r="L916" s="26" t="s">
        <v>8942</v>
      </c>
      <c r="M916" s="26" t="s">
        <v>8943</v>
      </c>
      <c r="N916" s="26" t="s">
        <v>8889</v>
      </c>
      <c r="O916" s="28" t="s">
        <v>8814</v>
      </c>
      <c r="P916" s="26" t="s">
        <v>8759</v>
      </c>
      <c r="Q916" s="26"/>
      <c r="R916" s="26" t="s">
        <v>8951</v>
      </c>
      <c r="S916" s="26" t="s">
        <v>156</v>
      </c>
      <c r="T916" s="26" t="s">
        <v>8945</v>
      </c>
      <c r="U916" s="26" t="s">
        <v>8946</v>
      </c>
      <c r="V916" s="26" t="s">
        <v>166</v>
      </c>
      <c r="W916" s="26" t="s">
        <v>141</v>
      </c>
      <c r="X916" s="26" t="s">
        <v>141</v>
      </c>
      <c r="Y916" s="26" t="s">
        <v>127</v>
      </c>
      <c r="Z916" s="28" t="s">
        <v>127</v>
      </c>
      <c r="AA916" s="26">
        <v>2019.0</v>
      </c>
      <c r="AB916" s="30">
        <v>200.0</v>
      </c>
      <c r="AC916" s="31" t="s">
        <v>127</v>
      </c>
      <c r="AD916" s="31">
        <v>200.0</v>
      </c>
      <c r="AE916" s="31" t="s">
        <v>127</v>
      </c>
      <c r="AF916" s="31" t="s">
        <v>127</v>
      </c>
      <c r="AG916" s="30" t="s">
        <v>127</v>
      </c>
      <c r="AH916" s="31" t="s">
        <v>127</v>
      </c>
      <c r="AI916" s="31" t="s">
        <v>127</v>
      </c>
      <c r="AJ916" s="31" t="s">
        <v>127</v>
      </c>
      <c r="AK916" s="31" t="s">
        <v>127</v>
      </c>
      <c r="AL916" s="31" t="s">
        <v>127</v>
      </c>
      <c r="AM916" s="26" t="s">
        <v>127</v>
      </c>
      <c r="AN916" s="26" t="s">
        <v>127</v>
      </c>
      <c r="AO916" s="26" t="s">
        <v>127</v>
      </c>
      <c r="AP916" s="31" t="s">
        <v>141</v>
      </c>
      <c r="AQ916" s="26" t="s">
        <v>127</v>
      </c>
      <c r="AR916" s="26" t="s">
        <v>127</v>
      </c>
      <c r="AS916" s="26" t="s">
        <v>127</v>
      </c>
      <c r="AT916" s="26" t="s">
        <v>142</v>
      </c>
      <c r="AU916" s="26" t="s">
        <v>31</v>
      </c>
      <c r="AV916" s="26" t="s">
        <v>8952</v>
      </c>
      <c r="AW916" s="28"/>
      <c r="AX916" s="28"/>
      <c r="AY916" s="28"/>
    </row>
    <row r="917" ht="15.75" customHeight="1">
      <c r="A917" s="26" t="s">
        <v>8953</v>
      </c>
      <c r="B917" s="26" t="s">
        <v>8954</v>
      </c>
      <c r="C917" s="26" t="s">
        <v>8955</v>
      </c>
      <c r="D917" s="26" t="s">
        <v>8956</v>
      </c>
      <c r="E917" s="26"/>
      <c r="F917" s="26" t="s">
        <v>127</v>
      </c>
      <c r="G917" s="28"/>
      <c r="H917" s="26" t="s">
        <v>8957</v>
      </c>
      <c r="I917" s="26" t="s">
        <v>8958</v>
      </c>
      <c r="J917" s="26" t="s">
        <v>8959</v>
      </c>
      <c r="K917" s="26">
        <v>4.296998615E9</v>
      </c>
      <c r="L917" s="26" t="s">
        <v>8960</v>
      </c>
      <c r="M917" s="26" t="s">
        <v>8961</v>
      </c>
      <c r="N917" s="26" t="s">
        <v>8889</v>
      </c>
      <c r="O917" s="28" t="s">
        <v>8814</v>
      </c>
      <c r="P917" s="26" t="s">
        <v>8759</v>
      </c>
      <c r="Q917" s="28"/>
      <c r="R917" s="28" t="s">
        <v>8962</v>
      </c>
      <c r="S917" s="28" t="s">
        <v>156</v>
      </c>
      <c r="T917" s="29" t="s">
        <v>8963</v>
      </c>
      <c r="U917" s="26" t="s">
        <v>8964</v>
      </c>
      <c r="V917" s="26" t="s">
        <v>158</v>
      </c>
      <c r="W917" s="26" t="s">
        <v>141</v>
      </c>
      <c r="X917" s="26" t="s">
        <v>141</v>
      </c>
      <c r="Y917" s="26">
        <v>1986.0</v>
      </c>
      <c r="Z917" s="28">
        <v>37.0</v>
      </c>
      <c r="AA917" s="26" t="s">
        <v>127</v>
      </c>
      <c r="AB917" s="30">
        <v>4500.0</v>
      </c>
      <c r="AC917" s="31">
        <v>4500.0</v>
      </c>
      <c r="AD917" s="31" t="s">
        <v>127</v>
      </c>
      <c r="AE917" s="31" t="s">
        <v>127</v>
      </c>
      <c r="AF917" s="31">
        <v>4429.0</v>
      </c>
      <c r="AG917" s="31">
        <f>2896+1533</f>
        <v>4429</v>
      </c>
      <c r="AH917" s="31" t="s">
        <v>127</v>
      </c>
      <c r="AI917" s="31" t="s">
        <v>127</v>
      </c>
      <c r="AJ917" s="31">
        <v>5649.0</v>
      </c>
      <c r="AK917" s="31">
        <v>1595.0</v>
      </c>
      <c r="AL917" s="31" t="s">
        <v>141</v>
      </c>
      <c r="AM917" s="26" t="s">
        <v>159</v>
      </c>
      <c r="AN917" s="26" t="s">
        <v>8965</v>
      </c>
      <c r="AO917" s="26" t="s">
        <v>7429</v>
      </c>
      <c r="AP917" s="31">
        <v>6000.0</v>
      </c>
      <c r="AQ917" s="26">
        <v>2022.0</v>
      </c>
      <c r="AR917" s="26" t="s">
        <v>127</v>
      </c>
      <c r="AS917" s="26" t="s">
        <v>127</v>
      </c>
      <c r="AT917" s="26" t="s">
        <v>161</v>
      </c>
      <c r="AU917" s="32" t="s">
        <v>263</v>
      </c>
      <c r="AV917" s="26" t="s">
        <v>8966</v>
      </c>
      <c r="AW917" s="28"/>
      <c r="AX917" s="28" t="s">
        <v>8967</v>
      </c>
      <c r="AY917" s="28"/>
    </row>
    <row r="918" ht="15.75" customHeight="1">
      <c r="A918" s="26" t="s">
        <v>8968</v>
      </c>
      <c r="B918" s="26" t="s">
        <v>8969</v>
      </c>
      <c r="C918" s="26" t="s">
        <v>8970</v>
      </c>
      <c r="D918" s="26" t="s">
        <v>8971</v>
      </c>
      <c r="E918" s="28"/>
      <c r="F918" s="26" t="s">
        <v>127</v>
      </c>
      <c r="G918" s="28"/>
      <c r="H918" s="26" t="s">
        <v>8972</v>
      </c>
      <c r="I918" s="26" t="s">
        <v>8973</v>
      </c>
      <c r="J918" s="26" t="s">
        <v>8974</v>
      </c>
      <c r="K918" s="26">
        <v>4.295859711E9</v>
      </c>
      <c r="L918" s="28" t="s">
        <v>8975</v>
      </c>
      <c r="M918" s="26" t="s">
        <v>8976</v>
      </c>
      <c r="N918" s="26" t="s">
        <v>8889</v>
      </c>
      <c r="O918" s="28" t="s">
        <v>8814</v>
      </c>
      <c r="P918" s="26" t="s">
        <v>8759</v>
      </c>
      <c r="Q918" s="28"/>
      <c r="R918" s="28" t="s">
        <v>8977</v>
      </c>
      <c r="S918" s="28" t="s">
        <v>156</v>
      </c>
      <c r="T918" s="26" t="s">
        <v>8978</v>
      </c>
      <c r="U918" s="29" t="s">
        <v>8979</v>
      </c>
      <c r="V918" s="26" t="s">
        <v>158</v>
      </c>
      <c r="W918" s="26" t="s">
        <v>141</v>
      </c>
      <c r="X918" s="26" t="s">
        <v>141</v>
      </c>
      <c r="Y918" s="26">
        <v>1949.0</v>
      </c>
      <c r="Z918" s="28">
        <v>74.0</v>
      </c>
      <c r="AA918" s="26" t="s">
        <v>127</v>
      </c>
      <c r="AB918" s="30">
        <v>900.0</v>
      </c>
      <c r="AC918" s="31">
        <v>450.0</v>
      </c>
      <c r="AD918" s="31">
        <v>450.0</v>
      </c>
      <c r="AE918" s="31" t="s">
        <v>127</v>
      </c>
      <c r="AF918" s="30">
        <v>701.0</v>
      </c>
      <c r="AG918" s="31">
        <f>237+464</f>
        <v>701</v>
      </c>
      <c r="AH918" s="31" t="s">
        <v>127</v>
      </c>
      <c r="AI918" s="31" t="s">
        <v>127</v>
      </c>
      <c r="AJ918" s="31" t="s">
        <v>127</v>
      </c>
      <c r="AK918" s="31" t="s">
        <v>127</v>
      </c>
      <c r="AL918" s="31" t="s">
        <v>127</v>
      </c>
      <c r="AM918" s="26" t="s">
        <v>140</v>
      </c>
      <c r="AN918" s="26" t="s">
        <v>8980</v>
      </c>
      <c r="AO918" s="26" t="s">
        <v>416</v>
      </c>
      <c r="AP918" s="31">
        <v>3193.0</v>
      </c>
      <c r="AQ918" s="26">
        <v>2021.0</v>
      </c>
      <c r="AR918" s="26" t="s">
        <v>127</v>
      </c>
      <c r="AS918" s="33">
        <v>44927.0</v>
      </c>
      <c r="AT918" s="26" t="s">
        <v>161</v>
      </c>
      <c r="AU918" s="26" t="s">
        <v>817</v>
      </c>
      <c r="AV918" s="26" t="s">
        <v>8981</v>
      </c>
      <c r="AW918" s="28"/>
      <c r="AX918" s="28"/>
      <c r="AY918" s="28" t="s">
        <v>8982</v>
      </c>
    </row>
    <row r="919" ht="15.75" customHeight="1">
      <c r="A919" s="26" t="s">
        <v>8983</v>
      </c>
      <c r="B919" s="26" t="s">
        <v>8984</v>
      </c>
      <c r="C919" s="26" t="s">
        <v>8985</v>
      </c>
      <c r="D919" s="28"/>
      <c r="E919" s="28"/>
      <c r="F919" s="26" t="s">
        <v>127</v>
      </c>
      <c r="G919" s="28"/>
      <c r="H919" s="26" t="s">
        <v>8884</v>
      </c>
      <c r="I919" s="26" t="s">
        <v>8885</v>
      </c>
      <c r="J919" s="26" t="s">
        <v>8886</v>
      </c>
      <c r="K919" s="26">
        <v>4.297571558E9</v>
      </c>
      <c r="L919" s="26" t="s">
        <v>8986</v>
      </c>
      <c r="M919" s="26" t="s">
        <v>8987</v>
      </c>
      <c r="N919" s="26" t="s">
        <v>8988</v>
      </c>
      <c r="O919" s="26" t="s">
        <v>8814</v>
      </c>
      <c r="P919" s="26" t="s">
        <v>8759</v>
      </c>
      <c r="Q919" s="28"/>
      <c r="R919" s="26" t="s">
        <v>8989</v>
      </c>
      <c r="S919" s="26" t="s">
        <v>156</v>
      </c>
      <c r="T919" s="26" t="s">
        <v>8990</v>
      </c>
      <c r="U919" s="29" t="s">
        <v>8991</v>
      </c>
      <c r="V919" s="26" t="s">
        <v>158</v>
      </c>
      <c r="W919" s="26" t="s">
        <v>141</v>
      </c>
      <c r="X919" s="26" t="s">
        <v>141</v>
      </c>
      <c r="Y919" s="26">
        <v>1982.0</v>
      </c>
      <c r="Z919" s="28">
        <v>41.0</v>
      </c>
      <c r="AA919" s="26" t="s">
        <v>127</v>
      </c>
      <c r="AB919" s="30">
        <v>540.0</v>
      </c>
      <c r="AC919" s="31" t="s">
        <v>127</v>
      </c>
      <c r="AD919" s="31">
        <v>540.0</v>
      </c>
      <c r="AE919" s="31" t="s">
        <v>127</v>
      </c>
      <c r="AF919" s="31" t="s">
        <v>127</v>
      </c>
      <c r="AG919" s="30" t="s">
        <v>127</v>
      </c>
      <c r="AH919" s="31" t="s">
        <v>127</v>
      </c>
      <c r="AI919" s="31" t="s">
        <v>127</v>
      </c>
      <c r="AJ919" s="31" t="s">
        <v>127</v>
      </c>
      <c r="AK919" s="31" t="s">
        <v>127</v>
      </c>
      <c r="AL919" s="31" t="s">
        <v>127</v>
      </c>
      <c r="AM919" s="26" t="s">
        <v>2284</v>
      </c>
      <c r="AN919" s="26" t="s">
        <v>3786</v>
      </c>
      <c r="AO919" s="26" t="s">
        <v>246</v>
      </c>
      <c r="AP919" s="31">
        <v>890.0</v>
      </c>
      <c r="AQ919" s="26" t="s">
        <v>127</v>
      </c>
      <c r="AR919" s="26" t="s">
        <v>127</v>
      </c>
      <c r="AS919" s="26" t="s">
        <v>127</v>
      </c>
      <c r="AT919" s="26" t="s">
        <v>142</v>
      </c>
      <c r="AU919" s="26" t="s">
        <v>31</v>
      </c>
      <c r="AV919" s="26" t="s">
        <v>8992</v>
      </c>
      <c r="AW919" s="28"/>
      <c r="AX919" s="28"/>
      <c r="AY919" s="28"/>
    </row>
    <row r="920" ht="15.75" customHeight="1">
      <c r="A920" s="26" t="s">
        <v>8993</v>
      </c>
      <c r="B920" s="26" t="s">
        <v>8994</v>
      </c>
      <c r="C920" s="26" t="s">
        <v>8995</v>
      </c>
      <c r="D920" s="28"/>
      <c r="E920" s="28"/>
      <c r="F920" s="26" t="s">
        <v>127</v>
      </c>
      <c r="G920" s="28"/>
      <c r="H920" s="26" t="s">
        <v>383</v>
      </c>
      <c r="I920" s="26" t="s">
        <v>384</v>
      </c>
      <c r="J920" s="26" t="s">
        <v>8810</v>
      </c>
      <c r="K920" s="26">
        <v>4.295859712E9</v>
      </c>
      <c r="L920" s="26" t="s">
        <v>8996</v>
      </c>
      <c r="M920" s="26" t="s">
        <v>8997</v>
      </c>
      <c r="N920" s="26" t="s">
        <v>8998</v>
      </c>
      <c r="O920" s="26" t="s">
        <v>8814</v>
      </c>
      <c r="P920" s="26" t="s">
        <v>8759</v>
      </c>
      <c r="Q920" s="28"/>
      <c r="R920" s="26" t="s">
        <v>8999</v>
      </c>
      <c r="S920" s="26" t="s">
        <v>156</v>
      </c>
      <c r="T920" s="26" t="s">
        <v>9000</v>
      </c>
      <c r="U920" s="26" t="s">
        <v>9001</v>
      </c>
      <c r="V920" s="26" t="s">
        <v>158</v>
      </c>
      <c r="W920" s="26" t="s">
        <v>141</v>
      </c>
      <c r="X920" s="26" t="s">
        <v>141</v>
      </c>
      <c r="Y920" s="26">
        <v>1937.0</v>
      </c>
      <c r="Z920" s="28">
        <v>86.0</v>
      </c>
      <c r="AA920" s="26" t="s">
        <v>127</v>
      </c>
      <c r="AB920" s="30">
        <v>800.0</v>
      </c>
      <c r="AC920" s="31" t="s">
        <v>127</v>
      </c>
      <c r="AD920" s="31">
        <v>800.0</v>
      </c>
      <c r="AE920" s="31" t="s">
        <v>127</v>
      </c>
      <c r="AF920" s="31" t="s">
        <v>127</v>
      </c>
      <c r="AG920" s="30" t="s">
        <v>127</v>
      </c>
      <c r="AH920" s="31" t="s">
        <v>127</v>
      </c>
      <c r="AI920" s="31" t="s">
        <v>127</v>
      </c>
      <c r="AJ920" s="31" t="s">
        <v>127</v>
      </c>
      <c r="AK920" s="31" t="s">
        <v>127</v>
      </c>
      <c r="AL920" s="31" t="s">
        <v>127</v>
      </c>
      <c r="AM920" s="26" t="s">
        <v>140</v>
      </c>
      <c r="AN920" s="26" t="s">
        <v>9002</v>
      </c>
      <c r="AO920" s="26" t="s">
        <v>246</v>
      </c>
      <c r="AP920" s="31">
        <v>800.0</v>
      </c>
      <c r="AQ920" s="26" t="s">
        <v>327</v>
      </c>
      <c r="AR920" s="26" t="s">
        <v>127</v>
      </c>
      <c r="AS920" s="26" t="s">
        <v>127</v>
      </c>
      <c r="AT920" s="26" t="s">
        <v>142</v>
      </c>
      <c r="AU920" s="26" t="s">
        <v>31</v>
      </c>
      <c r="AV920" s="26" t="s">
        <v>9003</v>
      </c>
      <c r="AW920" s="28"/>
      <c r="AX920" s="28"/>
      <c r="AY920" s="28"/>
    </row>
    <row r="921" ht="15.75" customHeight="1">
      <c r="A921" s="26" t="s">
        <v>9004</v>
      </c>
      <c r="B921" s="26" t="s">
        <v>9005</v>
      </c>
      <c r="C921" s="26" t="s">
        <v>9006</v>
      </c>
      <c r="D921" s="26" t="s">
        <v>9007</v>
      </c>
      <c r="E921" s="26"/>
      <c r="F921" s="26" t="s">
        <v>127</v>
      </c>
      <c r="G921" s="28"/>
      <c r="H921" s="26" t="s">
        <v>383</v>
      </c>
      <c r="I921" s="26" t="s">
        <v>384</v>
      </c>
      <c r="J921" s="26" t="s">
        <v>8810</v>
      </c>
      <c r="K921" s="26">
        <v>4.295859712E9</v>
      </c>
      <c r="L921" s="26" t="s">
        <v>9008</v>
      </c>
      <c r="M921" s="26" t="s">
        <v>9009</v>
      </c>
      <c r="N921" s="26" t="s">
        <v>8998</v>
      </c>
      <c r="O921" s="26" t="s">
        <v>8814</v>
      </c>
      <c r="P921" s="26" t="s">
        <v>8759</v>
      </c>
      <c r="Q921" s="26"/>
      <c r="R921" s="26" t="s">
        <v>9010</v>
      </c>
      <c r="S921" s="26" t="s">
        <v>156</v>
      </c>
      <c r="T921" s="29" t="s">
        <v>9011</v>
      </c>
      <c r="U921" s="29" t="s">
        <v>9012</v>
      </c>
      <c r="V921" s="26" t="s">
        <v>158</v>
      </c>
      <c r="W921" s="26" t="s">
        <v>141</v>
      </c>
      <c r="X921" s="26" t="s">
        <v>141</v>
      </c>
      <c r="Y921" s="26">
        <v>2009.0</v>
      </c>
      <c r="Z921" s="28">
        <v>14.0</v>
      </c>
      <c r="AA921" s="26" t="s">
        <v>127</v>
      </c>
      <c r="AB921" s="30">
        <v>1000.0</v>
      </c>
      <c r="AC921" s="31" t="s">
        <v>127</v>
      </c>
      <c r="AD921" s="31">
        <v>1000.0</v>
      </c>
      <c r="AE921" s="31" t="s">
        <v>127</v>
      </c>
      <c r="AF921" s="31" t="s">
        <v>127</v>
      </c>
      <c r="AG921" s="30" t="s">
        <v>127</v>
      </c>
      <c r="AH921" s="31" t="s">
        <v>127</v>
      </c>
      <c r="AI921" s="31" t="s">
        <v>127</v>
      </c>
      <c r="AJ921" s="31" t="s">
        <v>127</v>
      </c>
      <c r="AK921" s="31" t="s">
        <v>127</v>
      </c>
      <c r="AL921" s="31" t="s">
        <v>127</v>
      </c>
      <c r="AM921" s="26" t="s">
        <v>140</v>
      </c>
      <c r="AN921" s="26" t="s">
        <v>392</v>
      </c>
      <c r="AO921" s="26" t="s">
        <v>1145</v>
      </c>
      <c r="AP921" s="31">
        <v>900.0</v>
      </c>
      <c r="AQ921" s="26" t="s">
        <v>327</v>
      </c>
      <c r="AR921" s="26" t="s">
        <v>127</v>
      </c>
      <c r="AS921" s="26" t="s">
        <v>127</v>
      </c>
      <c r="AT921" s="26" t="s">
        <v>142</v>
      </c>
      <c r="AU921" s="32" t="s">
        <v>31</v>
      </c>
      <c r="AV921" s="26" t="s">
        <v>9013</v>
      </c>
      <c r="AW921" s="28"/>
      <c r="AX921" s="28"/>
      <c r="AY921" s="28"/>
    </row>
    <row r="922" ht="15.75" customHeight="1">
      <c r="A922" s="26" t="s">
        <v>9014</v>
      </c>
      <c r="B922" s="26" t="s">
        <v>9015</v>
      </c>
      <c r="C922" s="26" t="s">
        <v>9016</v>
      </c>
      <c r="D922" s="26" t="s">
        <v>9017</v>
      </c>
      <c r="E922" s="26"/>
      <c r="F922" s="26" t="s">
        <v>127</v>
      </c>
      <c r="G922" s="28"/>
      <c r="H922" s="26" t="s">
        <v>9018</v>
      </c>
      <c r="I922" s="26" t="s">
        <v>9019</v>
      </c>
      <c r="J922" s="26" t="s">
        <v>9020</v>
      </c>
      <c r="K922" s="26">
        <v>5.072816151E9</v>
      </c>
      <c r="L922" s="26" t="s">
        <v>9021</v>
      </c>
      <c r="M922" s="26" t="s">
        <v>9022</v>
      </c>
      <c r="N922" s="26" t="s">
        <v>8998</v>
      </c>
      <c r="O922" s="28" t="s">
        <v>8814</v>
      </c>
      <c r="P922" s="26" t="s">
        <v>8759</v>
      </c>
      <c r="Q922" s="28"/>
      <c r="R922" s="28" t="s">
        <v>9023</v>
      </c>
      <c r="S922" s="28" t="s">
        <v>156</v>
      </c>
      <c r="T922" s="26" t="s">
        <v>9024</v>
      </c>
      <c r="U922" s="29" t="s">
        <v>9025</v>
      </c>
      <c r="V922" s="26" t="s">
        <v>158</v>
      </c>
      <c r="W922" s="26" t="s">
        <v>141</v>
      </c>
      <c r="X922" s="26" t="s">
        <v>141</v>
      </c>
      <c r="Y922" s="26">
        <v>2010.0</v>
      </c>
      <c r="Z922" s="28">
        <v>13.0</v>
      </c>
      <c r="AA922" s="26" t="s">
        <v>127</v>
      </c>
      <c r="AB922" s="30">
        <v>5200.0</v>
      </c>
      <c r="AC922" s="31">
        <v>5200.0</v>
      </c>
      <c r="AD922" s="31" t="s">
        <v>127</v>
      </c>
      <c r="AE922" s="31" t="s">
        <v>127</v>
      </c>
      <c r="AF922" s="31">
        <v>5300.0</v>
      </c>
      <c r="AG922" s="30">
        <v>5300.0</v>
      </c>
      <c r="AH922" s="31" t="s">
        <v>127</v>
      </c>
      <c r="AI922" s="31" t="s">
        <v>127</v>
      </c>
      <c r="AJ922" s="31">
        <v>5700.0</v>
      </c>
      <c r="AK922" s="31">
        <v>1800.0</v>
      </c>
      <c r="AL922" s="31" t="s">
        <v>141</v>
      </c>
      <c r="AM922" s="26" t="s">
        <v>2284</v>
      </c>
      <c r="AN922" s="26" t="s">
        <v>9026</v>
      </c>
      <c r="AO922" s="26" t="s">
        <v>816</v>
      </c>
      <c r="AP922" s="39">
        <v>8000.0</v>
      </c>
      <c r="AQ922" s="29" t="s">
        <v>327</v>
      </c>
      <c r="AR922" s="26" t="s">
        <v>327</v>
      </c>
      <c r="AS922" s="26" t="s">
        <v>127</v>
      </c>
      <c r="AT922" s="26" t="s">
        <v>161</v>
      </c>
      <c r="AU922" s="32" t="s">
        <v>263</v>
      </c>
      <c r="AV922" s="26" t="s">
        <v>9027</v>
      </c>
      <c r="AW922" s="26" t="s">
        <v>9028</v>
      </c>
      <c r="AX922" s="28"/>
      <c r="AY922" s="28"/>
    </row>
    <row r="923" ht="15.75" customHeight="1">
      <c r="A923" s="26" t="s">
        <v>9029</v>
      </c>
      <c r="B923" s="26" t="s">
        <v>9030</v>
      </c>
      <c r="C923" s="26" t="s">
        <v>9031</v>
      </c>
      <c r="D923" s="26" t="s">
        <v>9032</v>
      </c>
      <c r="E923" s="26"/>
      <c r="F923" s="26" t="s">
        <v>127</v>
      </c>
      <c r="G923" s="28"/>
      <c r="H923" s="26" t="s">
        <v>8884</v>
      </c>
      <c r="I923" s="26" t="s">
        <v>8885</v>
      </c>
      <c r="J923" s="26" t="s">
        <v>8886</v>
      </c>
      <c r="K923" s="26">
        <v>4.297571558E9</v>
      </c>
      <c r="L923" s="26" t="s">
        <v>9033</v>
      </c>
      <c r="M923" s="26" t="s">
        <v>9022</v>
      </c>
      <c r="N923" s="26" t="s">
        <v>8998</v>
      </c>
      <c r="O923" s="28" t="s">
        <v>8814</v>
      </c>
      <c r="P923" s="26" t="s">
        <v>8759</v>
      </c>
      <c r="Q923" s="28"/>
      <c r="R923" s="28" t="s">
        <v>9034</v>
      </c>
      <c r="S923" s="28" t="s">
        <v>156</v>
      </c>
      <c r="T923" s="26" t="s">
        <v>9035</v>
      </c>
      <c r="U923" s="26" t="s">
        <v>9036</v>
      </c>
      <c r="V923" s="26" t="s">
        <v>158</v>
      </c>
      <c r="W923" s="26" t="s">
        <v>141</v>
      </c>
      <c r="X923" s="26" t="s">
        <v>141</v>
      </c>
      <c r="Y923" s="26">
        <v>1971.0</v>
      </c>
      <c r="Z923" s="28">
        <v>52.0</v>
      </c>
      <c r="AA923" s="26" t="s">
        <v>127</v>
      </c>
      <c r="AB923" s="30">
        <v>1400.0</v>
      </c>
      <c r="AC923" s="31" t="s">
        <v>127</v>
      </c>
      <c r="AD923" s="31">
        <v>1400.0</v>
      </c>
      <c r="AE923" s="31" t="s">
        <v>127</v>
      </c>
      <c r="AF923" s="31" t="s">
        <v>127</v>
      </c>
      <c r="AG923" s="30" t="s">
        <v>127</v>
      </c>
      <c r="AH923" s="31" t="s">
        <v>127</v>
      </c>
      <c r="AI923" s="31" t="s">
        <v>127</v>
      </c>
      <c r="AJ923" s="31" t="s">
        <v>127</v>
      </c>
      <c r="AK923" s="31" t="s">
        <v>127</v>
      </c>
      <c r="AL923" s="31" t="s">
        <v>127</v>
      </c>
      <c r="AM923" s="26" t="s">
        <v>140</v>
      </c>
      <c r="AN923" s="26" t="s">
        <v>9037</v>
      </c>
      <c r="AO923" s="26" t="s">
        <v>246</v>
      </c>
      <c r="AP923" s="31">
        <v>1983.0</v>
      </c>
      <c r="AQ923" s="26">
        <v>2022.0</v>
      </c>
      <c r="AR923" s="26" t="s">
        <v>127</v>
      </c>
      <c r="AS923" s="26" t="s">
        <v>127</v>
      </c>
      <c r="AT923" s="26" t="s">
        <v>142</v>
      </c>
      <c r="AU923" s="32" t="s">
        <v>31</v>
      </c>
      <c r="AV923" s="26" t="s">
        <v>9038</v>
      </c>
      <c r="AW923" s="28"/>
      <c r="AX923" s="28"/>
      <c r="AY923" s="28"/>
    </row>
    <row r="924" ht="15.75" customHeight="1">
      <c r="A924" s="26" t="s">
        <v>9039</v>
      </c>
      <c r="B924" s="26" t="s">
        <v>9040</v>
      </c>
      <c r="C924" s="26" t="s">
        <v>9041</v>
      </c>
      <c r="D924" s="26" t="s">
        <v>9042</v>
      </c>
      <c r="E924" s="28"/>
      <c r="F924" s="26" t="s">
        <v>127</v>
      </c>
      <c r="G924" s="28"/>
      <c r="H924" s="26" t="s">
        <v>9043</v>
      </c>
      <c r="I924" s="26" t="s">
        <v>9044</v>
      </c>
      <c r="J924" s="26" t="s">
        <v>9045</v>
      </c>
      <c r="K924" s="26">
        <v>4.297320527E9</v>
      </c>
      <c r="L924" s="26" t="s">
        <v>9046</v>
      </c>
      <c r="M924" s="26" t="s">
        <v>9047</v>
      </c>
      <c r="N924" s="26" t="s">
        <v>8998</v>
      </c>
      <c r="O924" s="28" t="s">
        <v>8814</v>
      </c>
      <c r="P924" s="26" t="s">
        <v>8759</v>
      </c>
      <c r="Q924" s="28"/>
      <c r="R924" s="28" t="s">
        <v>9048</v>
      </c>
      <c r="S924" s="28" t="s">
        <v>156</v>
      </c>
      <c r="T924" s="29" t="s">
        <v>9049</v>
      </c>
      <c r="U924" s="29" t="s">
        <v>9050</v>
      </c>
      <c r="V924" s="26" t="s">
        <v>158</v>
      </c>
      <c r="W924" s="26" t="s">
        <v>141</v>
      </c>
      <c r="X924" s="26" t="s">
        <v>141</v>
      </c>
      <c r="Y924" s="26">
        <v>1946.0</v>
      </c>
      <c r="Z924" s="28">
        <v>77.0</v>
      </c>
      <c r="AA924" s="26" t="s">
        <v>127</v>
      </c>
      <c r="AB924" s="30">
        <v>6250.0</v>
      </c>
      <c r="AC924" s="31">
        <v>5750.0</v>
      </c>
      <c r="AD924" s="31">
        <v>500.0</v>
      </c>
      <c r="AE924" s="31" t="s">
        <v>127</v>
      </c>
      <c r="AF924" s="31">
        <v>5658.0</v>
      </c>
      <c r="AG924" s="31">
        <f>4015+1643</f>
        <v>5658</v>
      </c>
      <c r="AH924" s="31" t="s">
        <v>127</v>
      </c>
      <c r="AI924" s="31" t="s">
        <v>127</v>
      </c>
      <c r="AJ924" s="31">
        <v>6930.0</v>
      </c>
      <c r="AK924" s="31">
        <v>1680.0</v>
      </c>
      <c r="AL924" s="31" t="s">
        <v>141</v>
      </c>
      <c r="AM924" s="26" t="s">
        <v>159</v>
      </c>
      <c r="AN924" s="26" t="s">
        <v>9051</v>
      </c>
      <c r="AO924" s="26" t="s">
        <v>7660</v>
      </c>
      <c r="AP924" s="31">
        <v>6658.0</v>
      </c>
      <c r="AQ924" s="26">
        <v>2021.0</v>
      </c>
      <c r="AR924" s="26" t="s">
        <v>127</v>
      </c>
      <c r="AS924" s="26" t="s">
        <v>127</v>
      </c>
      <c r="AT924" s="26" t="s">
        <v>161</v>
      </c>
      <c r="AU924" s="32" t="s">
        <v>817</v>
      </c>
      <c r="AV924" s="26" t="s">
        <v>9052</v>
      </c>
      <c r="AW924" s="28" t="s">
        <v>9053</v>
      </c>
      <c r="AX924" s="26" t="s">
        <v>9054</v>
      </c>
      <c r="AY924" s="28"/>
    </row>
    <row r="925" ht="15.75" customHeight="1">
      <c r="A925" s="26" t="s">
        <v>9055</v>
      </c>
      <c r="B925" s="26" t="s">
        <v>9056</v>
      </c>
      <c r="C925" s="26" t="s">
        <v>9057</v>
      </c>
      <c r="D925" s="26" t="s">
        <v>9058</v>
      </c>
      <c r="E925" s="28"/>
      <c r="F925" s="26" t="s">
        <v>127</v>
      </c>
      <c r="G925" s="28"/>
      <c r="H925" s="26" t="s">
        <v>8884</v>
      </c>
      <c r="I925" s="26" t="s">
        <v>8885</v>
      </c>
      <c r="J925" s="26" t="s">
        <v>8886</v>
      </c>
      <c r="K925" s="26">
        <v>4.297571558E9</v>
      </c>
      <c r="L925" s="26" t="s">
        <v>9059</v>
      </c>
      <c r="M925" s="26" t="s">
        <v>9060</v>
      </c>
      <c r="N925" s="26" t="s">
        <v>9061</v>
      </c>
      <c r="O925" s="26" t="s">
        <v>8814</v>
      </c>
      <c r="P925" s="26" t="s">
        <v>8759</v>
      </c>
      <c r="Q925" s="28"/>
      <c r="R925" s="26" t="s">
        <v>9062</v>
      </c>
      <c r="S925" s="26" t="s">
        <v>156</v>
      </c>
      <c r="T925" s="26" t="s">
        <v>9063</v>
      </c>
      <c r="U925" s="29" t="s">
        <v>9064</v>
      </c>
      <c r="V925" s="26" t="s">
        <v>158</v>
      </c>
      <c r="W925" s="26" t="s">
        <v>141</v>
      </c>
      <c r="X925" s="26" t="s">
        <v>141</v>
      </c>
      <c r="Y925" s="26">
        <v>2006.0</v>
      </c>
      <c r="Z925" s="28">
        <v>17.0</v>
      </c>
      <c r="AA925" s="26" t="s">
        <v>127</v>
      </c>
      <c r="AB925" s="30">
        <v>950.0</v>
      </c>
      <c r="AC925" s="31" t="s">
        <v>127</v>
      </c>
      <c r="AD925" s="31">
        <v>950.0</v>
      </c>
      <c r="AE925" s="31" t="s">
        <v>127</v>
      </c>
      <c r="AF925" s="31" t="s">
        <v>127</v>
      </c>
      <c r="AG925" s="30" t="s">
        <v>127</v>
      </c>
      <c r="AH925" s="31" t="s">
        <v>127</v>
      </c>
      <c r="AI925" s="31" t="s">
        <v>127</v>
      </c>
      <c r="AJ925" s="31" t="s">
        <v>127</v>
      </c>
      <c r="AK925" s="31" t="s">
        <v>127</v>
      </c>
      <c r="AL925" s="31" t="s">
        <v>127</v>
      </c>
      <c r="AM925" s="26" t="s">
        <v>159</v>
      </c>
      <c r="AN925" s="26" t="s">
        <v>9065</v>
      </c>
      <c r="AO925" s="26" t="s">
        <v>246</v>
      </c>
      <c r="AP925" s="31">
        <v>400.0</v>
      </c>
      <c r="AQ925" s="26">
        <v>2022.0</v>
      </c>
      <c r="AR925" s="26" t="s">
        <v>127</v>
      </c>
      <c r="AS925" s="26" t="s">
        <v>127</v>
      </c>
      <c r="AT925" s="26" t="s">
        <v>142</v>
      </c>
      <c r="AU925" s="26" t="s">
        <v>31</v>
      </c>
      <c r="AV925" s="26" t="s">
        <v>9066</v>
      </c>
      <c r="AW925" s="28"/>
      <c r="AX925" s="28"/>
      <c r="AY925" s="28"/>
    </row>
    <row r="926" ht="15.75" customHeight="1">
      <c r="A926" s="26" t="s">
        <v>9067</v>
      </c>
      <c r="B926" s="26" t="s">
        <v>9068</v>
      </c>
      <c r="C926" s="26" t="s">
        <v>9069</v>
      </c>
      <c r="D926" s="26" t="s">
        <v>9070</v>
      </c>
      <c r="E926" s="26"/>
      <c r="F926" s="26" t="s">
        <v>127</v>
      </c>
      <c r="G926" s="28"/>
      <c r="H926" s="26" t="s">
        <v>8899</v>
      </c>
      <c r="I926" s="26" t="s">
        <v>8900</v>
      </c>
      <c r="J926" s="26" t="s">
        <v>8901</v>
      </c>
      <c r="K926" s="26">
        <v>4.295859856E9</v>
      </c>
      <c r="L926" s="26" t="s">
        <v>9071</v>
      </c>
      <c r="M926" s="26" t="s">
        <v>9072</v>
      </c>
      <c r="N926" s="26" t="s">
        <v>9061</v>
      </c>
      <c r="O926" s="28" t="s">
        <v>8814</v>
      </c>
      <c r="P926" s="26" t="s">
        <v>8759</v>
      </c>
      <c r="Q926" s="28"/>
      <c r="R926" s="28" t="s">
        <v>9073</v>
      </c>
      <c r="S926" s="28" t="s">
        <v>156</v>
      </c>
      <c r="T926" s="29" t="s">
        <v>9074</v>
      </c>
      <c r="U926" s="29" t="s">
        <v>9075</v>
      </c>
      <c r="V926" s="26" t="s">
        <v>553</v>
      </c>
      <c r="W926" s="26" t="s">
        <v>141</v>
      </c>
      <c r="X926" s="26" t="s">
        <v>141</v>
      </c>
      <c r="Y926" s="26">
        <v>1963.0</v>
      </c>
      <c r="Z926" s="28">
        <v>60.0</v>
      </c>
      <c r="AA926" s="26">
        <v>2016.0</v>
      </c>
      <c r="AB926" s="30">
        <v>4500.0</v>
      </c>
      <c r="AC926" s="31">
        <v>4500.0</v>
      </c>
      <c r="AD926" s="31" t="s">
        <v>127</v>
      </c>
      <c r="AE926" s="31" t="s">
        <v>127</v>
      </c>
      <c r="AF926" s="31">
        <v>4500.0</v>
      </c>
      <c r="AG926" s="30">
        <f>1600+2900</f>
        <v>4500</v>
      </c>
      <c r="AH926" s="31" t="s">
        <v>127</v>
      </c>
      <c r="AI926" s="31" t="s">
        <v>127</v>
      </c>
      <c r="AJ926" s="31">
        <v>3000.0</v>
      </c>
      <c r="AK926" s="31">
        <v>833.0</v>
      </c>
      <c r="AL926" s="31" t="s">
        <v>141</v>
      </c>
      <c r="AM926" s="26" t="s">
        <v>140</v>
      </c>
      <c r="AN926" s="26" t="s">
        <v>9076</v>
      </c>
      <c r="AO926" s="26" t="s">
        <v>816</v>
      </c>
      <c r="AP926" s="31">
        <v>1500.0</v>
      </c>
      <c r="AQ926" s="26">
        <v>2020.0</v>
      </c>
      <c r="AR926" s="26" t="s">
        <v>127</v>
      </c>
      <c r="AS926" s="26" t="s">
        <v>127</v>
      </c>
      <c r="AT926" s="26" t="s">
        <v>161</v>
      </c>
      <c r="AU926" s="32" t="s">
        <v>263</v>
      </c>
      <c r="AV926" s="26" t="s">
        <v>9077</v>
      </c>
      <c r="AW926" s="28"/>
      <c r="AX926" s="28"/>
      <c r="AY926" s="28"/>
    </row>
    <row r="927" ht="15.75" customHeight="1">
      <c r="A927" s="26" t="s">
        <v>9078</v>
      </c>
      <c r="B927" s="26" t="s">
        <v>9079</v>
      </c>
      <c r="C927" s="26" t="s">
        <v>9080</v>
      </c>
      <c r="D927" s="28"/>
      <c r="E927" s="28"/>
      <c r="F927" s="26" t="s">
        <v>127</v>
      </c>
      <c r="G927" s="28"/>
      <c r="H927" s="26" t="s">
        <v>8826</v>
      </c>
      <c r="I927" s="26" t="s">
        <v>8827</v>
      </c>
      <c r="J927" s="26" t="s">
        <v>8828</v>
      </c>
      <c r="K927" s="26">
        <v>5.037476219E9</v>
      </c>
      <c r="L927" s="26" t="s">
        <v>9081</v>
      </c>
      <c r="M927" s="26" t="s">
        <v>9082</v>
      </c>
      <c r="N927" s="26" t="s">
        <v>9061</v>
      </c>
      <c r="O927" s="26" t="s">
        <v>8814</v>
      </c>
      <c r="P927" s="26" t="s">
        <v>8759</v>
      </c>
      <c r="Q927" s="28"/>
      <c r="R927" s="26" t="s">
        <v>9083</v>
      </c>
      <c r="S927" s="26" t="s">
        <v>156</v>
      </c>
      <c r="T927" s="26" t="s">
        <v>9084</v>
      </c>
      <c r="U927" s="29" t="s">
        <v>9085</v>
      </c>
      <c r="V927" s="26" t="s">
        <v>158</v>
      </c>
      <c r="W927" s="26" t="s">
        <v>141</v>
      </c>
      <c r="X927" s="26" t="s">
        <v>141</v>
      </c>
      <c r="Y927" s="26">
        <v>2015.0</v>
      </c>
      <c r="Z927" s="28">
        <v>8.0</v>
      </c>
      <c r="AA927" s="26" t="s">
        <v>127</v>
      </c>
      <c r="AB927" s="30">
        <v>500.0</v>
      </c>
      <c r="AC927" s="31" t="s">
        <v>127</v>
      </c>
      <c r="AD927" s="31">
        <v>500.0</v>
      </c>
      <c r="AE927" s="31" t="s">
        <v>127</v>
      </c>
      <c r="AF927" s="31" t="s">
        <v>127</v>
      </c>
      <c r="AG927" s="30" t="s">
        <v>127</v>
      </c>
      <c r="AH927" s="31" t="s">
        <v>127</v>
      </c>
      <c r="AI927" s="31" t="s">
        <v>127</v>
      </c>
      <c r="AJ927" s="31" t="s">
        <v>127</v>
      </c>
      <c r="AK927" s="31" t="s">
        <v>127</v>
      </c>
      <c r="AL927" s="31" t="s">
        <v>127</v>
      </c>
      <c r="AM927" s="26" t="s">
        <v>140</v>
      </c>
      <c r="AN927" s="26" t="s">
        <v>392</v>
      </c>
      <c r="AO927" s="26" t="s">
        <v>246</v>
      </c>
      <c r="AP927" s="31">
        <v>480.0</v>
      </c>
      <c r="AQ927" s="26" t="s">
        <v>127</v>
      </c>
      <c r="AR927" s="26" t="s">
        <v>127</v>
      </c>
      <c r="AS927" s="26" t="s">
        <v>127</v>
      </c>
      <c r="AT927" s="26" t="s">
        <v>142</v>
      </c>
      <c r="AU927" s="26" t="s">
        <v>31</v>
      </c>
      <c r="AV927" s="26" t="s">
        <v>9086</v>
      </c>
      <c r="AW927" s="28"/>
      <c r="AX927" s="28"/>
      <c r="AY927" s="28"/>
    </row>
    <row r="928" ht="15.75" customHeight="1">
      <c r="A928" s="26" t="s">
        <v>9087</v>
      </c>
      <c r="B928" s="26" t="s">
        <v>9088</v>
      </c>
      <c r="C928" s="26" t="s">
        <v>9080</v>
      </c>
      <c r="D928" s="26"/>
      <c r="E928" s="26"/>
      <c r="F928" s="26" t="s">
        <v>127</v>
      </c>
      <c r="G928" s="28"/>
      <c r="H928" s="26" t="s">
        <v>8826</v>
      </c>
      <c r="I928" s="26" t="s">
        <v>8827</v>
      </c>
      <c r="J928" s="26" t="s">
        <v>8828</v>
      </c>
      <c r="K928" s="26">
        <v>5.037476219E9</v>
      </c>
      <c r="L928" s="26" t="s">
        <v>9081</v>
      </c>
      <c r="M928" s="26" t="s">
        <v>9082</v>
      </c>
      <c r="N928" s="26" t="s">
        <v>9061</v>
      </c>
      <c r="O928" s="26" t="s">
        <v>8814</v>
      </c>
      <c r="P928" s="26" t="s">
        <v>8759</v>
      </c>
      <c r="Q928" s="28"/>
      <c r="R928" s="26" t="s">
        <v>9089</v>
      </c>
      <c r="S928" s="26" t="s">
        <v>156</v>
      </c>
      <c r="T928" s="29" t="s">
        <v>9084</v>
      </c>
      <c r="U928" s="29" t="s">
        <v>9085</v>
      </c>
      <c r="V928" s="26" t="s">
        <v>139</v>
      </c>
      <c r="W928" s="26" t="s">
        <v>141</v>
      </c>
      <c r="X928" s="26" t="s">
        <v>141</v>
      </c>
      <c r="Y928" s="26">
        <v>2024.0</v>
      </c>
      <c r="Z928" s="28">
        <v>-1.0</v>
      </c>
      <c r="AA928" s="26" t="s">
        <v>127</v>
      </c>
      <c r="AB928" s="30">
        <v>500.0</v>
      </c>
      <c r="AC928" s="31" t="s">
        <v>127</v>
      </c>
      <c r="AD928" s="31">
        <v>500.0</v>
      </c>
      <c r="AE928" s="31" t="s">
        <v>127</v>
      </c>
      <c r="AF928" s="31" t="s">
        <v>127</v>
      </c>
      <c r="AG928" s="30" t="s">
        <v>127</v>
      </c>
      <c r="AH928" s="31" t="s">
        <v>127</v>
      </c>
      <c r="AI928" s="31" t="s">
        <v>127</v>
      </c>
      <c r="AJ928" s="31" t="s">
        <v>127</v>
      </c>
      <c r="AK928" s="31" t="s">
        <v>127</v>
      </c>
      <c r="AL928" s="31" t="s">
        <v>127</v>
      </c>
      <c r="AM928" s="26" t="s">
        <v>127</v>
      </c>
      <c r="AN928" s="26" t="s">
        <v>127</v>
      </c>
      <c r="AO928" s="26" t="s">
        <v>127</v>
      </c>
      <c r="AP928" s="31">
        <v>750.0</v>
      </c>
      <c r="AQ928" s="26" t="s">
        <v>127</v>
      </c>
      <c r="AR928" s="26" t="s">
        <v>127</v>
      </c>
      <c r="AS928" s="26" t="s">
        <v>127</v>
      </c>
      <c r="AT928" s="26" t="s">
        <v>142</v>
      </c>
      <c r="AU928" s="26" t="s">
        <v>31</v>
      </c>
      <c r="AV928" s="26" t="s">
        <v>9090</v>
      </c>
      <c r="AW928" s="28"/>
      <c r="AX928" s="28"/>
      <c r="AY928" s="28"/>
    </row>
    <row r="929" ht="15.75" customHeight="1">
      <c r="A929" s="26" t="s">
        <v>9091</v>
      </c>
      <c r="B929" s="26" t="s">
        <v>9092</v>
      </c>
      <c r="C929" s="26" t="s">
        <v>9093</v>
      </c>
      <c r="D929" s="26" t="s">
        <v>9094</v>
      </c>
      <c r="E929" s="26" t="s">
        <v>9095</v>
      </c>
      <c r="F929" s="26" t="s">
        <v>127</v>
      </c>
      <c r="G929" s="28"/>
      <c r="H929" s="26" t="s">
        <v>8783</v>
      </c>
      <c r="I929" s="26" t="s">
        <v>8784</v>
      </c>
      <c r="J929" s="26" t="s">
        <v>9096</v>
      </c>
      <c r="K929" s="26">
        <v>4.298258054E9</v>
      </c>
      <c r="L929" s="26" t="s">
        <v>9097</v>
      </c>
      <c r="M929" s="26" t="s">
        <v>9082</v>
      </c>
      <c r="N929" s="26" t="s">
        <v>9061</v>
      </c>
      <c r="O929" s="26" t="s">
        <v>8814</v>
      </c>
      <c r="P929" s="26" t="s">
        <v>8759</v>
      </c>
      <c r="Q929" s="28"/>
      <c r="R929" s="26" t="s">
        <v>9098</v>
      </c>
      <c r="S929" s="26" t="s">
        <v>156</v>
      </c>
      <c r="T929" s="29" t="s">
        <v>9099</v>
      </c>
      <c r="U929" s="29" t="s">
        <v>9100</v>
      </c>
      <c r="V929" s="26" t="s">
        <v>158</v>
      </c>
      <c r="W929" s="26" t="s">
        <v>141</v>
      </c>
      <c r="X929" s="26" t="s">
        <v>141</v>
      </c>
      <c r="Y929" s="26">
        <v>1980.0</v>
      </c>
      <c r="Z929" s="28">
        <v>43.0</v>
      </c>
      <c r="AA929" s="26" t="s">
        <v>127</v>
      </c>
      <c r="AB929" s="30">
        <v>620.0</v>
      </c>
      <c r="AC929" s="31" t="s">
        <v>127</v>
      </c>
      <c r="AD929" s="31">
        <v>620.0</v>
      </c>
      <c r="AE929" s="31" t="s">
        <v>127</v>
      </c>
      <c r="AF929" s="31" t="s">
        <v>127</v>
      </c>
      <c r="AG929" s="30" t="s">
        <v>127</v>
      </c>
      <c r="AH929" s="31" t="s">
        <v>127</v>
      </c>
      <c r="AI929" s="31" t="s">
        <v>127</v>
      </c>
      <c r="AJ929" s="31" t="s">
        <v>127</v>
      </c>
      <c r="AK929" s="31" t="s">
        <v>127</v>
      </c>
      <c r="AL929" s="31" t="s">
        <v>127</v>
      </c>
      <c r="AM929" s="26" t="s">
        <v>140</v>
      </c>
      <c r="AN929" s="26" t="s">
        <v>9101</v>
      </c>
      <c r="AO929" s="26" t="s">
        <v>3026</v>
      </c>
      <c r="AP929" s="31">
        <v>2400.0</v>
      </c>
      <c r="AQ929" s="26" t="s">
        <v>127</v>
      </c>
      <c r="AR929" s="26" t="s">
        <v>127</v>
      </c>
      <c r="AS929" s="26" t="s">
        <v>127</v>
      </c>
      <c r="AT929" s="26" t="s">
        <v>142</v>
      </c>
      <c r="AU929" s="26" t="s">
        <v>31</v>
      </c>
      <c r="AV929" s="26" t="s">
        <v>9102</v>
      </c>
      <c r="AW929" s="28"/>
      <c r="AX929" s="28"/>
      <c r="AY929" s="28"/>
    </row>
    <row r="930" ht="15.75" customHeight="1">
      <c r="A930" s="26" t="s">
        <v>9103</v>
      </c>
      <c r="B930" s="26" t="s">
        <v>9104</v>
      </c>
      <c r="C930" s="26" t="s">
        <v>9105</v>
      </c>
      <c r="D930" s="26" t="s">
        <v>9106</v>
      </c>
      <c r="E930" s="26"/>
      <c r="F930" s="26" t="s">
        <v>127</v>
      </c>
      <c r="G930" s="28"/>
      <c r="H930" s="26" t="s">
        <v>383</v>
      </c>
      <c r="I930" s="26" t="s">
        <v>384</v>
      </c>
      <c r="J930" s="26" t="s">
        <v>8810</v>
      </c>
      <c r="K930" s="26">
        <v>4.295859712E9</v>
      </c>
      <c r="L930" s="26" t="s">
        <v>9107</v>
      </c>
      <c r="M930" s="26" t="s">
        <v>9108</v>
      </c>
      <c r="N930" s="26" t="s">
        <v>9061</v>
      </c>
      <c r="O930" s="28" t="s">
        <v>8814</v>
      </c>
      <c r="P930" s="26" t="s">
        <v>8759</v>
      </c>
      <c r="Q930" s="26"/>
      <c r="R930" s="26" t="s">
        <v>9109</v>
      </c>
      <c r="S930" s="26" t="s">
        <v>156</v>
      </c>
      <c r="T930" s="26" t="s">
        <v>9110</v>
      </c>
      <c r="U930" s="29" t="s">
        <v>9111</v>
      </c>
      <c r="V930" s="26" t="s">
        <v>158</v>
      </c>
      <c r="W930" s="26" t="s">
        <v>141</v>
      </c>
      <c r="X930" s="26" t="s">
        <v>141</v>
      </c>
      <c r="Y930" s="26">
        <v>1955.0</v>
      </c>
      <c r="Z930" s="28">
        <v>68.0</v>
      </c>
      <c r="AA930" s="26" t="s">
        <v>127</v>
      </c>
      <c r="AB930" s="30">
        <v>1100.0</v>
      </c>
      <c r="AC930" s="31" t="s">
        <v>127</v>
      </c>
      <c r="AD930" s="31">
        <v>1100.0</v>
      </c>
      <c r="AE930" s="31" t="s">
        <v>127</v>
      </c>
      <c r="AF930" s="31" t="s">
        <v>127</v>
      </c>
      <c r="AG930" s="30" t="s">
        <v>127</v>
      </c>
      <c r="AH930" s="31" t="s">
        <v>127</v>
      </c>
      <c r="AI930" s="31" t="s">
        <v>127</v>
      </c>
      <c r="AJ930" s="31" t="s">
        <v>127</v>
      </c>
      <c r="AK930" s="31" t="s">
        <v>127</v>
      </c>
      <c r="AL930" s="31" t="s">
        <v>127</v>
      </c>
      <c r="AM930" s="26" t="s">
        <v>140</v>
      </c>
      <c r="AN930" s="26" t="s">
        <v>9112</v>
      </c>
      <c r="AO930" s="26" t="s">
        <v>246</v>
      </c>
      <c r="AP930" s="31">
        <v>460.0</v>
      </c>
      <c r="AQ930" s="26">
        <v>2020.0</v>
      </c>
      <c r="AR930" s="26" t="s">
        <v>127</v>
      </c>
      <c r="AS930" s="26" t="s">
        <v>127</v>
      </c>
      <c r="AT930" s="26" t="s">
        <v>142</v>
      </c>
      <c r="AU930" s="32" t="s">
        <v>31</v>
      </c>
      <c r="AV930" s="26" t="s">
        <v>9113</v>
      </c>
      <c r="AW930" s="28"/>
      <c r="AX930" s="28"/>
      <c r="AY930" s="28"/>
    </row>
    <row r="931" ht="15.75" customHeight="1">
      <c r="A931" s="26" t="s">
        <v>9114</v>
      </c>
      <c r="B931" s="26" t="s">
        <v>9115</v>
      </c>
      <c r="C931" s="26" t="s">
        <v>9116</v>
      </c>
      <c r="D931" s="47"/>
      <c r="E931" s="26"/>
      <c r="F931" s="26" t="s">
        <v>127</v>
      </c>
      <c r="G931" s="28"/>
      <c r="H931" s="26" t="s">
        <v>9117</v>
      </c>
      <c r="I931" s="26" t="s">
        <v>9118</v>
      </c>
      <c r="J931" s="26" t="s">
        <v>9119</v>
      </c>
      <c r="K931" s="26">
        <v>5.00003002E9</v>
      </c>
      <c r="L931" s="26" t="s">
        <v>9120</v>
      </c>
      <c r="M931" s="26" t="s">
        <v>9121</v>
      </c>
      <c r="N931" s="26" t="s">
        <v>9122</v>
      </c>
      <c r="O931" s="28" t="s">
        <v>9123</v>
      </c>
      <c r="P931" s="26" t="s">
        <v>8759</v>
      </c>
      <c r="Q931" s="28"/>
      <c r="R931" s="28" t="s">
        <v>9124</v>
      </c>
      <c r="S931" s="28" t="s">
        <v>156</v>
      </c>
      <c r="T931" s="29" t="s">
        <v>9125</v>
      </c>
      <c r="U931" s="29" t="s">
        <v>9126</v>
      </c>
      <c r="V931" s="26" t="s">
        <v>158</v>
      </c>
      <c r="W931" s="26" t="s">
        <v>141</v>
      </c>
      <c r="X931" s="26" t="s">
        <v>141</v>
      </c>
      <c r="Y931" s="28">
        <v>1950.0</v>
      </c>
      <c r="Z931" s="28">
        <v>73.0</v>
      </c>
      <c r="AA931" s="26" t="s">
        <v>127</v>
      </c>
      <c r="AB931" s="30">
        <v>1450.0</v>
      </c>
      <c r="AC931" s="31">
        <v>1450.0</v>
      </c>
      <c r="AD931" s="31" t="s">
        <v>127</v>
      </c>
      <c r="AE931" s="31" t="s">
        <v>127</v>
      </c>
      <c r="AF931" s="31">
        <v>1482.0</v>
      </c>
      <c r="AG931" s="30">
        <f>730+752</f>
        <v>1482</v>
      </c>
      <c r="AH931" s="31" t="s">
        <v>127</v>
      </c>
      <c r="AI931" s="31" t="s">
        <v>127</v>
      </c>
      <c r="AJ931" s="31" t="s">
        <v>127</v>
      </c>
      <c r="AK931" s="31">
        <v>500.0</v>
      </c>
      <c r="AL931" s="31" t="s">
        <v>127</v>
      </c>
      <c r="AM931" s="26" t="s">
        <v>140</v>
      </c>
      <c r="AN931" s="26" t="s">
        <v>9127</v>
      </c>
      <c r="AO931" s="26" t="s">
        <v>2213</v>
      </c>
      <c r="AP931" s="31">
        <v>846.0</v>
      </c>
      <c r="AQ931" s="26" t="s">
        <v>127</v>
      </c>
      <c r="AR931" s="26" t="s">
        <v>127</v>
      </c>
      <c r="AS931" s="26" t="s">
        <v>127</v>
      </c>
      <c r="AT931" s="26" t="s">
        <v>161</v>
      </c>
      <c r="AU931" s="32" t="s">
        <v>263</v>
      </c>
      <c r="AV931" s="26" t="s">
        <v>9128</v>
      </c>
      <c r="AW931" s="28"/>
      <c r="AX931" s="26" t="s">
        <v>9129</v>
      </c>
      <c r="AY931" s="28"/>
    </row>
    <row r="932" ht="15.75" customHeight="1">
      <c r="A932" s="26" t="s">
        <v>9130</v>
      </c>
      <c r="B932" s="26" t="s">
        <v>9131</v>
      </c>
      <c r="C932" s="26" t="s">
        <v>9132</v>
      </c>
      <c r="D932" s="26" t="s">
        <v>9133</v>
      </c>
      <c r="E932" s="28"/>
      <c r="F932" s="26" t="s">
        <v>127</v>
      </c>
      <c r="G932" s="28"/>
      <c r="H932" s="26" t="s">
        <v>9134</v>
      </c>
      <c r="I932" s="26" t="s">
        <v>9135</v>
      </c>
      <c r="J932" s="26" t="s">
        <v>9136</v>
      </c>
      <c r="K932" s="26" t="s">
        <v>9137</v>
      </c>
      <c r="L932" s="26" t="s">
        <v>9138</v>
      </c>
      <c r="M932" s="26" t="s">
        <v>9139</v>
      </c>
      <c r="N932" s="26" t="s">
        <v>9140</v>
      </c>
      <c r="O932" s="26" t="s">
        <v>9123</v>
      </c>
      <c r="P932" s="26" t="s">
        <v>8759</v>
      </c>
      <c r="Q932" s="28"/>
      <c r="R932" s="26" t="s">
        <v>9141</v>
      </c>
      <c r="S932" s="26" t="s">
        <v>156</v>
      </c>
      <c r="T932" s="29" t="s">
        <v>9142</v>
      </c>
      <c r="U932" s="26" t="s">
        <v>9143</v>
      </c>
      <c r="V932" s="26" t="s">
        <v>158</v>
      </c>
      <c r="W932" s="26" t="s">
        <v>141</v>
      </c>
      <c r="X932" s="26" t="s">
        <v>141</v>
      </c>
      <c r="Y932" s="26">
        <v>1999.0</v>
      </c>
      <c r="Z932" s="28">
        <v>24.0</v>
      </c>
      <c r="AA932" s="26" t="s">
        <v>127</v>
      </c>
      <c r="AB932" s="30">
        <v>520.0</v>
      </c>
      <c r="AC932" s="31" t="s">
        <v>127</v>
      </c>
      <c r="AD932" s="31">
        <v>520.0</v>
      </c>
      <c r="AE932" s="31" t="s">
        <v>127</v>
      </c>
      <c r="AF932" s="31" t="s">
        <v>127</v>
      </c>
      <c r="AG932" s="30" t="s">
        <v>127</v>
      </c>
      <c r="AH932" s="31" t="s">
        <v>127</v>
      </c>
      <c r="AI932" s="31" t="s">
        <v>127</v>
      </c>
      <c r="AJ932" s="31" t="s">
        <v>127</v>
      </c>
      <c r="AK932" s="31" t="s">
        <v>127</v>
      </c>
      <c r="AL932" s="31" t="s">
        <v>127</v>
      </c>
      <c r="AM932" s="26" t="s">
        <v>140</v>
      </c>
      <c r="AN932" s="26" t="s">
        <v>9144</v>
      </c>
      <c r="AO932" s="26" t="s">
        <v>246</v>
      </c>
      <c r="AP932" s="31">
        <v>572.0</v>
      </c>
      <c r="AQ932" s="26" t="s">
        <v>127</v>
      </c>
      <c r="AR932" s="26">
        <v>2021.0</v>
      </c>
      <c r="AS932" s="26" t="s">
        <v>127</v>
      </c>
      <c r="AT932" s="26" t="s">
        <v>142</v>
      </c>
      <c r="AU932" s="26" t="s">
        <v>31</v>
      </c>
      <c r="AV932" s="26" t="s">
        <v>9145</v>
      </c>
      <c r="AW932" s="28"/>
      <c r="AX932" s="28"/>
      <c r="AY932" s="28"/>
    </row>
    <row r="933" ht="15.75" customHeight="1">
      <c r="A933" s="26" t="s">
        <v>9146</v>
      </c>
      <c r="B933" s="26" t="s">
        <v>9147</v>
      </c>
      <c r="C933" s="26" t="s">
        <v>9148</v>
      </c>
      <c r="D933" s="28"/>
      <c r="E933" s="26" t="s">
        <v>9149</v>
      </c>
      <c r="F933" s="26" t="s">
        <v>127</v>
      </c>
      <c r="G933" s="28"/>
      <c r="H933" s="26" t="s">
        <v>9150</v>
      </c>
      <c r="I933" s="26" t="s">
        <v>9151</v>
      </c>
      <c r="J933" s="26" t="s">
        <v>9152</v>
      </c>
      <c r="K933" s="26">
        <v>5.070512315E9</v>
      </c>
      <c r="L933" s="26" t="s">
        <v>9153</v>
      </c>
      <c r="M933" s="26" t="s">
        <v>9154</v>
      </c>
      <c r="N933" s="26" t="s">
        <v>9155</v>
      </c>
      <c r="O933" s="26" t="s">
        <v>9156</v>
      </c>
      <c r="P933" s="26" t="s">
        <v>8759</v>
      </c>
      <c r="Q933" s="28"/>
      <c r="R933" s="26" t="s">
        <v>9157</v>
      </c>
      <c r="S933" s="26" t="s">
        <v>156</v>
      </c>
      <c r="T933" s="26" t="s">
        <v>9158</v>
      </c>
      <c r="U933" s="26" t="s">
        <v>9159</v>
      </c>
      <c r="V933" s="26" t="s">
        <v>158</v>
      </c>
      <c r="W933" s="26" t="s">
        <v>141</v>
      </c>
      <c r="X933" s="26" t="s">
        <v>141</v>
      </c>
      <c r="Y933" s="26">
        <v>1994.0</v>
      </c>
      <c r="Z933" s="28">
        <v>29.0</v>
      </c>
      <c r="AA933" s="26" t="s">
        <v>127</v>
      </c>
      <c r="AB933" s="30">
        <v>500.0</v>
      </c>
      <c r="AC933" s="31" t="s">
        <v>127</v>
      </c>
      <c r="AD933" s="31">
        <v>500.0</v>
      </c>
      <c r="AE933" s="31" t="s">
        <v>127</v>
      </c>
      <c r="AF933" s="31" t="s">
        <v>127</v>
      </c>
      <c r="AG933" s="30" t="s">
        <v>127</v>
      </c>
      <c r="AH933" s="31" t="s">
        <v>127</v>
      </c>
      <c r="AI933" s="31" t="s">
        <v>127</v>
      </c>
      <c r="AJ933" s="31" t="s">
        <v>127</v>
      </c>
      <c r="AK933" s="31" t="s">
        <v>127</v>
      </c>
      <c r="AL933" s="31" t="s">
        <v>127</v>
      </c>
      <c r="AM933" s="26" t="s">
        <v>2284</v>
      </c>
      <c r="AN933" s="26" t="s">
        <v>3786</v>
      </c>
      <c r="AO933" s="26" t="s">
        <v>246</v>
      </c>
      <c r="AP933" s="31">
        <v>1100.0</v>
      </c>
      <c r="AQ933" s="26" t="s">
        <v>327</v>
      </c>
      <c r="AR933" s="26" t="s">
        <v>127</v>
      </c>
      <c r="AS933" s="26" t="s">
        <v>127</v>
      </c>
      <c r="AT933" s="26" t="s">
        <v>142</v>
      </c>
      <c r="AU933" s="26" t="s">
        <v>31</v>
      </c>
      <c r="AV933" s="26" t="s">
        <v>9160</v>
      </c>
      <c r="AW933" s="28"/>
      <c r="AX933" s="28"/>
      <c r="AY933" s="28"/>
    </row>
    <row r="934" ht="15.75" customHeight="1">
      <c r="A934" s="26" t="s">
        <v>9161</v>
      </c>
      <c r="B934" s="26" t="s">
        <v>9162</v>
      </c>
      <c r="C934" s="26" t="s">
        <v>9163</v>
      </c>
      <c r="D934" s="28"/>
      <c r="E934" s="26" t="s">
        <v>9164</v>
      </c>
      <c r="F934" s="26" t="s">
        <v>127</v>
      </c>
      <c r="G934" s="28"/>
      <c r="H934" s="26" t="s">
        <v>9165</v>
      </c>
      <c r="I934" s="26" t="s">
        <v>9166</v>
      </c>
      <c r="J934" s="26" t="s">
        <v>9167</v>
      </c>
      <c r="K934" s="26">
        <v>4.295886075E9</v>
      </c>
      <c r="L934" s="26" t="s">
        <v>9168</v>
      </c>
      <c r="M934" s="26" t="s">
        <v>9169</v>
      </c>
      <c r="N934" s="26" t="s">
        <v>9170</v>
      </c>
      <c r="O934" s="26" t="s">
        <v>9171</v>
      </c>
      <c r="P934" s="26" t="s">
        <v>8759</v>
      </c>
      <c r="Q934" s="28"/>
      <c r="R934" s="26" t="s">
        <v>9172</v>
      </c>
      <c r="S934" s="26" t="s">
        <v>156</v>
      </c>
      <c r="T934" s="29" t="s">
        <v>9173</v>
      </c>
      <c r="U934" s="26" t="s">
        <v>9174</v>
      </c>
      <c r="V934" s="26" t="s">
        <v>158</v>
      </c>
      <c r="W934" s="26" t="s">
        <v>141</v>
      </c>
      <c r="X934" s="26" t="s">
        <v>141</v>
      </c>
      <c r="Y934" s="26">
        <v>1958.0</v>
      </c>
      <c r="Z934" s="28">
        <v>65.0</v>
      </c>
      <c r="AA934" s="26" t="s">
        <v>127</v>
      </c>
      <c r="AB934" s="30">
        <v>750.0</v>
      </c>
      <c r="AC934" s="31" t="s">
        <v>127</v>
      </c>
      <c r="AD934" s="31">
        <v>750.0</v>
      </c>
      <c r="AE934" s="31" t="s">
        <v>127</v>
      </c>
      <c r="AF934" s="31">
        <v>500.0</v>
      </c>
      <c r="AG934" s="31">
        <v>400.0</v>
      </c>
      <c r="AH934" s="31">
        <v>100.0</v>
      </c>
      <c r="AI934" s="31" t="s">
        <v>127</v>
      </c>
      <c r="AJ934" s="31" t="s">
        <v>127</v>
      </c>
      <c r="AK934" s="31" t="s">
        <v>127</v>
      </c>
      <c r="AL934" s="31" t="s">
        <v>127</v>
      </c>
      <c r="AM934" s="26" t="s">
        <v>140</v>
      </c>
      <c r="AN934" s="26" t="s">
        <v>9175</v>
      </c>
      <c r="AO934" s="26" t="s">
        <v>1145</v>
      </c>
      <c r="AP934" s="31">
        <v>794.0</v>
      </c>
      <c r="AQ934" s="26">
        <v>2021.0</v>
      </c>
      <c r="AR934" s="26" t="s">
        <v>127</v>
      </c>
      <c r="AS934" s="26" t="s">
        <v>127</v>
      </c>
      <c r="AT934" s="26" t="s">
        <v>509</v>
      </c>
      <c r="AU934" s="26" t="s">
        <v>555</v>
      </c>
      <c r="AV934" s="26" t="s">
        <v>9176</v>
      </c>
      <c r="AW934" s="26" t="s">
        <v>9177</v>
      </c>
      <c r="AX934" s="28"/>
      <c r="AY934" s="28"/>
    </row>
    <row r="935" ht="15.75" customHeight="1">
      <c r="A935" s="26" t="s">
        <v>9178</v>
      </c>
      <c r="B935" s="26" t="s">
        <v>9179</v>
      </c>
      <c r="C935" s="26" t="s">
        <v>9180</v>
      </c>
      <c r="D935" s="26"/>
      <c r="E935" s="26"/>
      <c r="F935" s="26" t="s">
        <v>127</v>
      </c>
      <c r="G935" s="28"/>
      <c r="H935" s="26" t="s">
        <v>9181</v>
      </c>
      <c r="I935" s="26" t="s">
        <v>9182</v>
      </c>
      <c r="J935" s="26" t="s">
        <v>9183</v>
      </c>
      <c r="K935" s="26">
        <v>4.295886029E9</v>
      </c>
      <c r="L935" s="26" t="s">
        <v>9184</v>
      </c>
      <c r="M935" s="26" t="s">
        <v>9185</v>
      </c>
      <c r="N935" s="26" t="s">
        <v>9186</v>
      </c>
      <c r="O935" s="26" t="s">
        <v>9171</v>
      </c>
      <c r="P935" s="26" t="s">
        <v>8759</v>
      </c>
      <c r="Q935" s="26"/>
      <c r="R935" s="26" t="s">
        <v>9187</v>
      </c>
      <c r="S935" s="26" t="s">
        <v>156</v>
      </c>
      <c r="T935" s="29" t="s">
        <v>9188</v>
      </c>
      <c r="U935" s="26" t="s">
        <v>9189</v>
      </c>
      <c r="V935" s="26" t="s">
        <v>553</v>
      </c>
      <c r="W935" s="26" t="s">
        <v>141</v>
      </c>
      <c r="X935" s="26" t="s">
        <v>141</v>
      </c>
      <c r="Y935" s="26">
        <v>1987.0</v>
      </c>
      <c r="Z935" s="28">
        <v>36.0</v>
      </c>
      <c r="AA935" s="26">
        <v>2022.0</v>
      </c>
      <c r="AB935" s="30">
        <v>850.0</v>
      </c>
      <c r="AC935" s="31" t="s">
        <v>127</v>
      </c>
      <c r="AD935" s="31">
        <v>850.0</v>
      </c>
      <c r="AE935" s="31" t="s">
        <v>127</v>
      </c>
      <c r="AF935" s="31">
        <v>80.0</v>
      </c>
      <c r="AG935" s="30" t="s">
        <v>127</v>
      </c>
      <c r="AH935" s="31">
        <v>80.0</v>
      </c>
      <c r="AI935" s="31" t="s">
        <v>127</v>
      </c>
      <c r="AJ935" s="31" t="s">
        <v>127</v>
      </c>
      <c r="AK935" s="31" t="s">
        <v>127</v>
      </c>
      <c r="AL935" s="31" t="s">
        <v>127</v>
      </c>
      <c r="AM935" s="26" t="s">
        <v>140</v>
      </c>
      <c r="AN935" s="26" t="s">
        <v>9190</v>
      </c>
      <c r="AO935" s="26" t="s">
        <v>1234</v>
      </c>
      <c r="AP935" s="31">
        <v>1060.0</v>
      </c>
      <c r="AQ935" s="26">
        <v>2022.0</v>
      </c>
      <c r="AR935" s="26" t="s">
        <v>127</v>
      </c>
      <c r="AS935" s="26" t="s">
        <v>127</v>
      </c>
      <c r="AT935" s="26" t="s">
        <v>184</v>
      </c>
      <c r="AU935" s="26" t="s">
        <v>185</v>
      </c>
      <c r="AV935" s="26" t="s">
        <v>9191</v>
      </c>
      <c r="AW935" s="29"/>
      <c r="AX935" s="28"/>
      <c r="AY935" s="28"/>
    </row>
    <row r="936" ht="15.75" customHeight="1">
      <c r="A936" s="26" t="s">
        <v>9192</v>
      </c>
      <c r="B936" s="26" t="s">
        <v>9193</v>
      </c>
      <c r="C936" s="26" t="s">
        <v>9180</v>
      </c>
      <c r="D936" s="26"/>
      <c r="E936" s="26"/>
      <c r="F936" s="26" t="s">
        <v>127</v>
      </c>
      <c r="G936" s="28"/>
      <c r="H936" s="26" t="s">
        <v>9181</v>
      </c>
      <c r="I936" s="26" t="s">
        <v>9182</v>
      </c>
      <c r="J936" s="26" t="s">
        <v>9183</v>
      </c>
      <c r="K936" s="26">
        <v>4.295886029E9</v>
      </c>
      <c r="L936" s="26" t="s">
        <v>9184</v>
      </c>
      <c r="M936" s="26" t="s">
        <v>9185</v>
      </c>
      <c r="N936" s="26" t="s">
        <v>9186</v>
      </c>
      <c r="O936" s="26" t="s">
        <v>9171</v>
      </c>
      <c r="P936" s="26" t="s">
        <v>8759</v>
      </c>
      <c r="Q936" s="26"/>
      <c r="R936" s="26" t="s">
        <v>9194</v>
      </c>
      <c r="S936" s="26" t="s">
        <v>156</v>
      </c>
      <c r="T936" s="29" t="s">
        <v>9188</v>
      </c>
      <c r="U936" s="26" t="s">
        <v>9189</v>
      </c>
      <c r="V936" s="26" t="s">
        <v>158</v>
      </c>
      <c r="W936" s="26" t="s">
        <v>141</v>
      </c>
      <c r="X936" s="26" t="s">
        <v>141</v>
      </c>
      <c r="Y936" s="26">
        <v>2021.0</v>
      </c>
      <c r="Z936" s="28">
        <v>2.0</v>
      </c>
      <c r="AA936" s="26" t="s">
        <v>127</v>
      </c>
      <c r="AB936" s="30">
        <v>1250.0</v>
      </c>
      <c r="AC936" s="31" t="s">
        <v>127</v>
      </c>
      <c r="AD936" s="31">
        <v>1250.0</v>
      </c>
      <c r="AE936" s="31" t="s">
        <v>127</v>
      </c>
      <c r="AF936" s="31" t="s">
        <v>127</v>
      </c>
      <c r="AG936" s="30" t="s">
        <v>127</v>
      </c>
      <c r="AH936" s="31" t="s">
        <v>127</v>
      </c>
      <c r="AI936" s="31" t="s">
        <v>127</v>
      </c>
      <c r="AJ936" s="31" t="s">
        <v>127</v>
      </c>
      <c r="AK936" s="31" t="s">
        <v>127</v>
      </c>
      <c r="AL936" s="31" t="s">
        <v>127</v>
      </c>
      <c r="AM936" s="26" t="s">
        <v>140</v>
      </c>
      <c r="AN936" s="26" t="s">
        <v>9190</v>
      </c>
      <c r="AO936" s="26" t="s">
        <v>1234</v>
      </c>
      <c r="AP936" s="31" t="s">
        <v>141</v>
      </c>
      <c r="AQ936" s="26">
        <v>2022.0</v>
      </c>
      <c r="AR936" s="26" t="s">
        <v>127</v>
      </c>
      <c r="AS936" s="26" t="s">
        <v>127</v>
      </c>
      <c r="AT936" s="26" t="s">
        <v>142</v>
      </c>
      <c r="AU936" s="26" t="s">
        <v>31</v>
      </c>
      <c r="AV936" s="26" t="s">
        <v>9195</v>
      </c>
      <c r="AW936" s="28"/>
      <c r="AX936" s="28"/>
      <c r="AY936" s="28"/>
    </row>
    <row r="937" ht="15.75" customHeight="1">
      <c r="A937" s="26" t="s">
        <v>9196</v>
      </c>
      <c r="B937" s="26" t="s">
        <v>9197</v>
      </c>
      <c r="C937" s="26" t="s">
        <v>9198</v>
      </c>
      <c r="D937" s="28"/>
      <c r="E937" s="28"/>
      <c r="F937" s="26" t="s">
        <v>127</v>
      </c>
      <c r="G937" s="28"/>
      <c r="H937" s="26" t="s">
        <v>9199</v>
      </c>
      <c r="I937" s="26" t="s">
        <v>9200</v>
      </c>
      <c r="J937" s="26" t="s">
        <v>9201</v>
      </c>
      <c r="K937" s="26">
        <v>4.296080689E9</v>
      </c>
      <c r="L937" s="26" t="s">
        <v>9202</v>
      </c>
      <c r="M937" s="26" t="s">
        <v>9203</v>
      </c>
      <c r="N937" s="26" t="s">
        <v>9204</v>
      </c>
      <c r="O937" s="26" t="s">
        <v>9205</v>
      </c>
      <c r="P937" s="26" t="s">
        <v>8759</v>
      </c>
      <c r="Q937" s="28"/>
      <c r="R937" s="26" t="s">
        <v>9206</v>
      </c>
      <c r="S937" s="26" t="s">
        <v>156</v>
      </c>
      <c r="T937" s="29" t="s">
        <v>9207</v>
      </c>
      <c r="U937" s="26" t="s">
        <v>9208</v>
      </c>
      <c r="V937" s="26" t="s">
        <v>158</v>
      </c>
      <c r="W937" s="26" t="s">
        <v>141</v>
      </c>
      <c r="X937" s="26" t="s">
        <v>141</v>
      </c>
      <c r="Y937" s="26">
        <v>2006.0</v>
      </c>
      <c r="Z937" s="28">
        <v>17.0</v>
      </c>
      <c r="AA937" s="26" t="s">
        <v>127</v>
      </c>
      <c r="AB937" s="30" t="s">
        <v>127</v>
      </c>
      <c r="AC937" s="31" t="s">
        <v>127</v>
      </c>
      <c r="AD937" s="31" t="s">
        <v>127</v>
      </c>
      <c r="AE937" s="31" t="s">
        <v>127</v>
      </c>
      <c r="AF937" s="31">
        <v>1600.0</v>
      </c>
      <c r="AG937" s="30" t="s">
        <v>127</v>
      </c>
      <c r="AH937" s="31">
        <v>1600.0</v>
      </c>
      <c r="AI937" s="31" t="s">
        <v>127</v>
      </c>
      <c r="AJ937" s="31" t="s">
        <v>141</v>
      </c>
      <c r="AK937" s="31" t="s">
        <v>127</v>
      </c>
      <c r="AL937" s="31" t="s">
        <v>141</v>
      </c>
      <c r="AM937" s="26" t="s">
        <v>3315</v>
      </c>
      <c r="AN937" s="26" t="s">
        <v>141</v>
      </c>
      <c r="AO937" s="26" t="s">
        <v>141</v>
      </c>
      <c r="AP937" s="31" t="s">
        <v>141</v>
      </c>
      <c r="AQ937" s="26">
        <v>2021.0</v>
      </c>
      <c r="AR937" s="26" t="s">
        <v>127</v>
      </c>
      <c r="AS937" s="26" t="s">
        <v>127</v>
      </c>
      <c r="AT937" s="26" t="s">
        <v>167</v>
      </c>
      <c r="AU937" s="26" t="s">
        <v>29</v>
      </c>
      <c r="AV937" s="26" t="s">
        <v>9209</v>
      </c>
      <c r="AW937" s="28"/>
      <c r="AX937" s="26" t="s">
        <v>8814</v>
      </c>
      <c r="AY937" s="28"/>
    </row>
    <row r="938" ht="15.75" customHeight="1">
      <c r="A938" s="26" t="s">
        <v>9210</v>
      </c>
      <c r="B938" s="26" t="s">
        <v>9211</v>
      </c>
      <c r="C938" s="26" t="s">
        <v>9212</v>
      </c>
      <c r="D938" s="26" t="s">
        <v>9213</v>
      </c>
      <c r="E938" s="26"/>
      <c r="F938" s="26" t="s">
        <v>127</v>
      </c>
      <c r="G938" s="28"/>
      <c r="H938" s="26" t="s">
        <v>9214</v>
      </c>
      <c r="I938" s="26" t="s">
        <v>9215</v>
      </c>
      <c r="J938" s="35" t="s">
        <v>9216</v>
      </c>
      <c r="K938" s="37" t="s">
        <v>9217</v>
      </c>
      <c r="L938" s="26" t="s">
        <v>9218</v>
      </c>
      <c r="M938" s="26" t="s">
        <v>9203</v>
      </c>
      <c r="N938" s="26" t="s">
        <v>9204</v>
      </c>
      <c r="O938" s="26" t="s">
        <v>9205</v>
      </c>
      <c r="P938" s="26" t="s">
        <v>8759</v>
      </c>
      <c r="Q938" s="26"/>
      <c r="R938" s="26" t="s">
        <v>9219</v>
      </c>
      <c r="S938" s="26" t="s">
        <v>156</v>
      </c>
      <c r="T938" s="29" t="s">
        <v>9220</v>
      </c>
      <c r="U938" s="29" t="s">
        <v>9221</v>
      </c>
      <c r="V938" s="26" t="s">
        <v>553</v>
      </c>
      <c r="W938" s="26" t="s">
        <v>141</v>
      </c>
      <c r="X938" s="26" t="s">
        <v>141</v>
      </c>
      <c r="Y938" s="26">
        <v>1980.0</v>
      </c>
      <c r="Z938" s="28">
        <v>43.0</v>
      </c>
      <c r="AA938" s="26">
        <v>2016.0</v>
      </c>
      <c r="AB938" s="30">
        <v>1000.0</v>
      </c>
      <c r="AC938" s="31" t="s">
        <v>127</v>
      </c>
      <c r="AD938" s="31">
        <v>1000.0</v>
      </c>
      <c r="AE938" s="31" t="s">
        <v>127</v>
      </c>
      <c r="AF938" s="31">
        <v>2200.0</v>
      </c>
      <c r="AG938" s="30" t="s">
        <v>127</v>
      </c>
      <c r="AH938" s="31">
        <v>2200.0</v>
      </c>
      <c r="AI938" s="31" t="s">
        <v>127</v>
      </c>
      <c r="AJ938" s="31" t="s">
        <v>141</v>
      </c>
      <c r="AK938" s="31" t="s">
        <v>127</v>
      </c>
      <c r="AL938" s="31" t="s">
        <v>141</v>
      </c>
      <c r="AM938" s="26" t="s">
        <v>159</v>
      </c>
      <c r="AN938" s="26" t="s">
        <v>9222</v>
      </c>
      <c r="AO938" s="26" t="s">
        <v>246</v>
      </c>
      <c r="AP938" s="31" t="s">
        <v>141</v>
      </c>
      <c r="AQ938" s="26" t="s">
        <v>127</v>
      </c>
      <c r="AR938" s="26" t="s">
        <v>127</v>
      </c>
      <c r="AS938" s="26" t="s">
        <v>127</v>
      </c>
      <c r="AT938" s="26" t="s">
        <v>184</v>
      </c>
      <c r="AU938" s="26" t="s">
        <v>185</v>
      </c>
      <c r="AV938" s="26" t="s">
        <v>9223</v>
      </c>
      <c r="AW938" s="28"/>
      <c r="AX938" s="28"/>
      <c r="AY938" s="28"/>
    </row>
    <row r="939" ht="15.75" customHeight="1">
      <c r="A939" s="26" t="s">
        <v>9224</v>
      </c>
      <c r="B939" s="26" t="s">
        <v>9225</v>
      </c>
      <c r="C939" s="26" t="s">
        <v>9226</v>
      </c>
      <c r="D939" s="26"/>
      <c r="E939" s="26"/>
      <c r="F939" s="26" t="s">
        <v>148</v>
      </c>
      <c r="G939" s="26" t="s">
        <v>9227</v>
      </c>
      <c r="H939" s="26" t="s">
        <v>9228</v>
      </c>
      <c r="I939" s="26" t="s">
        <v>9229</v>
      </c>
      <c r="J939" s="26" t="s">
        <v>9230</v>
      </c>
      <c r="K939" s="26">
        <v>5.000013807E9</v>
      </c>
      <c r="L939" s="26" t="s">
        <v>9231</v>
      </c>
      <c r="M939" s="26" t="s">
        <v>9232</v>
      </c>
      <c r="N939" s="26" t="s">
        <v>9233</v>
      </c>
      <c r="O939" s="26" t="s">
        <v>9227</v>
      </c>
      <c r="P939" s="26" t="s">
        <v>8759</v>
      </c>
      <c r="Q939" s="26"/>
      <c r="R939" s="26" t="s">
        <v>9234</v>
      </c>
      <c r="S939" s="26" t="s">
        <v>156</v>
      </c>
      <c r="T939" s="29" t="s">
        <v>9235</v>
      </c>
      <c r="U939" s="29" t="s">
        <v>9236</v>
      </c>
      <c r="V939" s="26" t="s">
        <v>158</v>
      </c>
      <c r="W939" s="26" t="s">
        <v>141</v>
      </c>
      <c r="X939" s="26" t="s">
        <v>141</v>
      </c>
      <c r="Y939" s="26">
        <v>1998.0</v>
      </c>
      <c r="Z939" s="28">
        <v>25.0</v>
      </c>
      <c r="AA939" s="26" t="s">
        <v>127</v>
      </c>
      <c r="AB939" s="30" t="s">
        <v>127</v>
      </c>
      <c r="AC939" s="31" t="s">
        <v>127</v>
      </c>
      <c r="AD939" s="31" t="s">
        <v>127</v>
      </c>
      <c r="AE939" s="31" t="s">
        <v>127</v>
      </c>
      <c r="AF939" s="31">
        <v>1000.0</v>
      </c>
      <c r="AG939" s="30" t="s">
        <v>127</v>
      </c>
      <c r="AH939" s="31">
        <v>1000.0</v>
      </c>
      <c r="AI939" s="31" t="s">
        <v>127</v>
      </c>
      <c r="AJ939" s="31" t="s">
        <v>141</v>
      </c>
      <c r="AK939" s="31" t="s">
        <v>127</v>
      </c>
      <c r="AL939" s="31" t="s">
        <v>141</v>
      </c>
      <c r="AM939" s="26" t="s">
        <v>3315</v>
      </c>
      <c r="AN939" s="26" t="s">
        <v>33</v>
      </c>
      <c r="AO939" s="26" t="s">
        <v>141</v>
      </c>
      <c r="AP939" s="31">
        <v>353.0</v>
      </c>
      <c r="AQ939" s="26" t="s">
        <v>127</v>
      </c>
      <c r="AR939" s="26" t="s">
        <v>127</v>
      </c>
      <c r="AS939" s="26" t="s">
        <v>127</v>
      </c>
      <c r="AT939" s="26" t="s">
        <v>167</v>
      </c>
      <c r="AU939" s="32" t="s">
        <v>29</v>
      </c>
      <c r="AV939" s="26" t="s">
        <v>9237</v>
      </c>
      <c r="AW939" s="28"/>
      <c r="AX939" s="28"/>
      <c r="AY939" s="28"/>
    </row>
    <row r="940" ht="15.75" customHeight="1">
      <c r="A940" s="26" t="s">
        <v>9238</v>
      </c>
      <c r="B940" s="26" t="s">
        <v>9239</v>
      </c>
      <c r="C940" s="26" t="s">
        <v>9240</v>
      </c>
      <c r="D940" s="26" t="s">
        <v>9241</v>
      </c>
      <c r="E940" s="26" t="s">
        <v>9242</v>
      </c>
      <c r="F940" s="26" t="s">
        <v>148</v>
      </c>
      <c r="G940" s="26" t="s">
        <v>9227</v>
      </c>
      <c r="H940" s="26" t="s">
        <v>9228</v>
      </c>
      <c r="I940" s="26" t="s">
        <v>9229</v>
      </c>
      <c r="J940" s="26" t="s">
        <v>9243</v>
      </c>
      <c r="K940" s="26">
        <v>5.000951683E9</v>
      </c>
      <c r="L940" s="26" t="s">
        <v>9244</v>
      </c>
      <c r="M940" s="26" t="s">
        <v>9232</v>
      </c>
      <c r="N940" s="26" t="s">
        <v>9233</v>
      </c>
      <c r="O940" s="26" t="s">
        <v>9227</v>
      </c>
      <c r="P940" s="26" t="s">
        <v>8759</v>
      </c>
      <c r="Q940" s="28"/>
      <c r="R940" s="28" t="s">
        <v>9245</v>
      </c>
      <c r="S940" s="28" t="s">
        <v>156</v>
      </c>
      <c r="T940" s="29" t="s">
        <v>9246</v>
      </c>
      <c r="U940" s="29" t="s">
        <v>9247</v>
      </c>
      <c r="V940" s="26" t="s">
        <v>158</v>
      </c>
      <c r="W940" s="26" t="s">
        <v>141</v>
      </c>
      <c r="X940" s="26" t="s">
        <v>141</v>
      </c>
      <c r="Y940" s="26">
        <v>1990.0</v>
      </c>
      <c r="Z940" s="28">
        <v>33.0</v>
      </c>
      <c r="AA940" s="26" t="s">
        <v>127</v>
      </c>
      <c r="AB940" s="30" t="s">
        <v>127</v>
      </c>
      <c r="AC940" s="31" t="s">
        <v>127</v>
      </c>
      <c r="AD940" s="31" t="s">
        <v>127</v>
      </c>
      <c r="AE940" s="31" t="s">
        <v>127</v>
      </c>
      <c r="AF940" s="31">
        <v>1000.0</v>
      </c>
      <c r="AG940" s="30" t="s">
        <v>127</v>
      </c>
      <c r="AH940" s="31">
        <v>1000.0</v>
      </c>
      <c r="AI940" s="31" t="s">
        <v>127</v>
      </c>
      <c r="AJ940" s="31" t="s">
        <v>141</v>
      </c>
      <c r="AK940" s="31" t="s">
        <v>127</v>
      </c>
      <c r="AL940" s="31" t="s">
        <v>141</v>
      </c>
      <c r="AM940" s="26" t="s">
        <v>3315</v>
      </c>
      <c r="AN940" s="26" t="s">
        <v>33</v>
      </c>
      <c r="AO940" s="26" t="s">
        <v>141</v>
      </c>
      <c r="AP940" s="31">
        <v>1700.0</v>
      </c>
      <c r="AQ940" s="26" t="s">
        <v>127</v>
      </c>
      <c r="AR940" s="26" t="s">
        <v>127</v>
      </c>
      <c r="AS940" s="26" t="s">
        <v>127</v>
      </c>
      <c r="AT940" s="26" t="s">
        <v>167</v>
      </c>
      <c r="AU940" s="32" t="s">
        <v>29</v>
      </c>
      <c r="AV940" s="26" t="s">
        <v>9248</v>
      </c>
      <c r="AW940" s="28"/>
      <c r="AX940" s="28"/>
      <c r="AY940" s="28"/>
    </row>
    <row r="941" ht="15.75" customHeight="1">
      <c r="A941" s="26" t="s">
        <v>9249</v>
      </c>
      <c r="B941" s="26" t="s">
        <v>9250</v>
      </c>
      <c r="C941" s="26" t="s">
        <v>9251</v>
      </c>
      <c r="D941" s="26" t="s">
        <v>9252</v>
      </c>
      <c r="E941" s="26" t="s">
        <v>9253</v>
      </c>
      <c r="F941" s="26" t="s">
        <v>148</v>
      </c>
      <c r="G941" s="26" t="s">
        <v>9227</v>
      </c>
      <c r="H941" s="26" t="s">
        <v>9228</v>
      </c>
      <c r="I941" s="26" t="s">
        <v>9229</v>
      </c>
      <c r="J941" s="26" t="s">
        <v>9254</v>
      </c>
      <c r="K941" s="26">
        <v>4.296908109E9</v>
      </c>
      <c r="L941" s="26" t="s">
        <v>9255</v>
      </c>
      <c r="M941" s="26" t="s">
        <v>9232</v>
      </c>
      <c r="N941" s="26" t="s">
        <v>9233</v>
      </c>
      <c r="O941" s="26" t="s">
        <v>9227</v>
      </c>
      <c r="P941" s="26" t="s">
        <v>8759</v>
      </c>
      <c r="Q941" s="28"/>
      <c r="R941" s="26" t="s">
        <v>9256</v>
      </c>
      <c r="S941" s="28" t="s">
        <v>156</v>
      </c>
      <c r="T941" s="29" t="s">
        <v>9257</v>
      </c>
      <c r="U941" s="26" t="s">
        <v>9258</v>
      </c>
      <c r="V941" s="26" t="s">
        <v>158</v>
      </c>
      <c r="W941" s="26" t="s">
        <v>141</v>
      </c>
      <c r="X941" s="26" t="s">
        <v>141</v>
      </c>
      <c r="Y941" s="26">
        <v>2000.0</v>
      </c>
      <c r="Z941" s="28">
        <v>23.0</v>
      </c>
      <c r="AA941" s="26" t="s">
        <v>127</v>
      </c>
      <c r="AB941" s="30" t="s">
        <v>127</v>
      </c>
      <c r="AC941" s="31" t="s">
        <v>127</v>
      </c>
      <c r="AD941" s="31" t="s">
        <v>127</v>
      </c>
      <c r="AE941" s="31" t="s">
        <v>127</v>
      </c>
      <c r="AF941" s="31">
        <v>2200.0</v>
      </c>
      <c r="AG941" s="30" t="s">
        <v>127</v>
      </c>
      <c r="AH941" s="31">
        <v>2200.0</v>
      </c>
      <c r="AI941" s="31" t="s">
        <v>127</v>
      </c>
      <c r="AJ941" s="31" t="s">
        <v>141</v>
      </c>
      <c r="AK941" s="31" t="s">
        <v>127</v>
      </c>
      <c r="AL941" s="31" t="s">
        <v>141</v>
      </c>
      <c r="AM941" s="26" t="s">
        <v>3315</v>
      </c>
      <c r="AN941" s="26" t="s">
        <v>33</v>
      </c>
      <c r="AO941" s="26" t="s">
        <v>141</v>
      </c>
      <c r="AP941" s="31">
        <v>1150.0</v>
      </c>
      <c r="AQ941" s="26" t="s">
        <v>127</v>
      </c>
      <c r="AR941" s="26" t="s">
        <v>127</v>
      </c>
      <c r="AS941" s="26" t="s">
        <v>127</v>
      </c>
      <c r="AT941" s="26" t="s">
        <v>167</v>
      </c>
      <c r="AU941" s="32" t="s">
        <v>29</v>
      </c>
      <c r="AV941" s="26" t="s">
        <v>9259</v>
      </c>
      <c r="AW941" s="28"/>
      <c r="AX941" s="28"/>
      <c r="AY941" s="28"/>
    </row>
    <row r="942" ht="15.75" customHeight="1">
      <c r="A942" s="26" t="s">
        <v>9260</v>
      </c>
      <c r="B942" s="26" t="s">
        <v>9261</v>
      </c>
      <c r="C942" s="26" t="s">
        <v>9262</v>
      </c>
      <c r="D942" s="26" t="s">
        <v>9263</v>
      </c>
      <c r="E942" s="26" t="s">
        <v>9263</v>
      </c>
      <c r="F942" s="26" t="s">
        <v>148</v>
      </c>
      <c r="G942" s="26" t="s">
        <v>9227</v>
      </c>
      <c r="H942" s="26" t="s">
        <v>9228</v>
      </c>
      <c r="I942" s="26" t="s">
        <v>9229</v>
      </c>
      <c r="J942" s="26" t="s">
        <v>9264</v>
      </c>
      <c r="K942" s="26">
        <v>4.296803468E9</v>
      </c>
      <c r="L942" s="26" t="s">
        <v>9265</v>
      </c>
      <c r="M942" s="26" t="s">
        <v>9232</v>
      </c>
      <c r="N942" s="26" t="s">
        <v>9233</v>
      </c>
      <c r="O942" s="26" t="s">
        <v>9227</v>
      </c>
      <c r="P942" s="26" t="s">
        <v>8759</v>
      </c>
      <c r="Q942" s="28"/>
      <c r="R942" s="26" t="s">
        <v>9266</v>
      </c>
      <c r="S942" s="28" t="s">
        <v>156</v>
      </c>
      <c r="T942" s="26" t="s">
        <v>9267</v>
      </c>
      <c r="U942" s="26" t="s">
        <v>9268</v>
      </c>
      <c r="V942" s="26" t="s">
        <v>158</v>
      </c>
      <c r="W942" s="26" t="s">
        <v>141</v>
      </c>
      <c r="X942" s="26" t="s">
        <v>141</v>
      </c>
      <c r="Y942" s="26">
        <v>1991.0</v>
      </c>
      <c r="Z942" s="28">
        <v>32.0</v>
      </c>
      <c r="AA942" s="26" t="s">
        <v>127</v>
      </c>
      <c r="AB942" s="30" t="s">
        <v>127</v>
      </c>
      <c r="AC942" s="31" t="s">
        <v>127</v>
      </c>
      <c r="AD942" s="31" t="s">
        <v>127</v>
      </c>
      <c r="AE942" s="31" t="s">
        <v>127</v>
      </c>
      <c r="AF942" s="31">
        <v>820.0</v>
      </c>
      <c r="AG942" s="30" t="s">
        <v>127</v>
      </c>
      <c r="AH942" s="31">
        <v>820.0</v>
      </c>
      <c r="AI942" s="31" t="s">
        <v>127</v>
      </c>
      <c r="AJ942" s="31" t="s">
        <v>141</v>
      </c>
      <c r="AK942" s="31" t="s">
        <v>127</v>
      </c>
      <c r="AL942" s="31" t="s">
        <v>141</v>
      </c>
      <c r="AM942" s="26" t="s">
        <v>3315</v>
      </c>
      <c r="AN942" s="26" t="s">
        <v>33</v>
      </c>
      <c r="AO942" s="26" t="s">
        <v>141</v>
      </c>
      <c r="AP942" s="31">
        <v>456.0</v>
      </c>
      <c r="AQ942" s="26" t="s">
        <v>127</v>
      </c>
      <c r="AR942" s="26" t="s">
        <v>127</v>
      </c>
      <c r="AS942" s="26" t="s">
        <v>127</v>
      </c>
      <c r="AT942" s="26" t="s">
        <v>167</v>
      </c>
      <c r="AU942" s="32" t="s">
        <v>29</v>
      </c>
      <c r="AV942" s="26" t="s">
        <v>9248</v>
      </c>
      <c r="AW942" s="28"/>
      <c r="AX942" s="28"/>
      <c r="AY942" s="28"/>
    </row>
    <row r="943" ht="15.75" customHeight="1">
      <c r="A943" s="26" t="s">
        <v>9269</v>
      </c>
      <c r="B943" s="26" t="s">
        <v>9270</v>
      </c>
      <c r="C943" s="26" t="s">
        <v>9271</v>
      </c>
      <c r="D943" s="26" t="s">
        <v>9272</v>
      </c>
      <c r="E943" s="26" t="s">
        <v>9272</v>
      </c>
      <c r="F943" s="26" t="s">
        <v>148</v>
      </c>
      <c r="G943" s="26" t="s">
        <v>9227</v>
      </c>
      <c r="H943" s="26" t="s">
        <v>9228</v>
      </c>
      <c r="I943" s="26" t="s">
        <v>9229</v>
      </c>
      <c r="J943" s="26" t="s">
        <v>9273</v>
      </c>
      <c r="K943" s="26">
        <v>4.295940612E9</v>
      </c>
      <c r="L943" s="26" t="s">
        <v>9274</v>
      </c>
      <c r="M943" s="26" t="s">
        <v>9232</v>
      </c>
      <c r="N943" s="26" t="s">
        <v>9233</v>
      </c>
      <c r="O943" s="26" t="s">
        <v>9227</v>
      </c>
      <c r="P943" s="26" t="s">
        <v>8759</v>
      </c>
      <c r="Q943" s="28"/>
      <c r="R943" s="26" t="s">
        <v>9275</v>
      </c>
      <c r="S943" s="26" t="s">
        <v>156</v>
      </c>
      <c r="T943" s="29" t="s">
        <v>9276</v>
      </c>
      <c r="U943" s="26" t="s">
        <v>9277</v>
      </c>
      <c r="V943" s="26" t="s">
        <v>158</v>
      </c>
      <c r="W943" s="26" t="s">
        <v>141</v>
      </c>
      <c r="X943" s="26" t="s">
        <v>141</v>
      </c>
      <c r="Y943" s="26">
        <v>2000.0</v>
      </c>
      <c r="Z943" s="28">
        <v>23.0</v>
      </c>
      <c r="AA943" s="26" t="s">
        <v>127</v>
      </c>
      <c r="AB943" s="30" t="s">
        <v>127</v>
      </c>
      <c r="AC943" s="31" t="s">
        <v>127</v>
      </c>
      <c r="AD943" s="31" t="s">
        <v>127</v>
      </c>
      <c r="AE943" s="31" t="s">
        <v>127</v>
      </c>
      <c r="AF943" s="31">
        <v>1500.0</v>
      </c>
      <c r="AG943" s="30" t="s">
        <v>127</v>
      </c>
      <c r="AH943" s="31">
        <v>1500.0</v>
      </c>
      <c r="AI943" s="31" t="s">
        <v>127</v>
      </c>
      <c r="AJ943" s="31" t="s">
        <v>141</v>
      </c>
      <c r="AK943" s="31" t="s">
        <v>127</v>
      </c>
      <c r="AL943" s="31" t="s">
        <v>141</v>
      </c>
      <c r="AM943" s="26" t="s">
        <v>3315</v>
      </c>
      <c r="AN943" s="26" t="s">
        <v>33</v>
      </c>
      <c r="AO943" s="26" t="s">
        <v>141</v>
      </c>
      <c r="AP943" s="31">
        <v>130.0</v>
      </c>
      <c r="AQ943" s="26" t="s">
        <v>127</v>
      </c>
      <c r="AR943" s="26" t="s">
        <v>127</v>
      </c>
      <c r="AS943" s="26" t="s">
        <v>127</v>
      </c>
      <c r="AT943" s="26" t="s">
        <v>167</v>
      </c>
      <c r="AU943" s="32" t="s">
        <v>29</v>
      </c>
      <c r="AV943" s="26" t="s">
        <v>9278</v>
      </c>
      <c r="AW943" s="28"/>
      <c r="AX943" s="28"/>
      <c r="AY943" s="28"/>
    </row>
    <row r="944" ht="15.75" customHeight="1">
      <c r="A944" s="26" t="s">
        <v>9279</v>
      </c>
      <c r="B944" s="26" t="s">
        <v>9280</v>
      </c>
      <c r="C944" s="26" t="s">
        <v>9281</v>
      </c>
      <c r="D944" s="26" t="s">
        <v>9282</v>
      </c>
      <c r="E944" s="26"/>
      <c r="F944" s="26" t="s">
        <v>148</v>
      </c>
      <c r="G944" s="26" t="s">
        <v>9227</v>
      </c>
      <c r="H944" s="26" t="s">
        <v>9228</v>
      </c>
      <c r="I944" s="26" t="s">
        <v>9229</v>
      </c>
      <c r="J944" s="26" t="s">
        <v>9283</v>
      </c>
      <c r="K944" s="26">
        <v>5.000051649E9</v>
      </c>
      <c r="L944" s="26" t="s">
        <v>9284</v>
      </c>
      <c r="M944" s="26" t="s">
        <v>9285</v>
      </c>
      <c r="N944" s="26" t="s">
        <v>9233</v>
      </c>
      <c r="O944" s="28" t="s">
        <v>9227</v>
      </c>
      <c r="P944" s="26" t="s">
        <v>8759</v>
      </c>
      <c r="Q944" s="28"/>
      <c r="R944" s="28" t="s">
        <v>9286</v>
      </c>
      <c r="S944" s="28" t="s">
        <v>156</v>
      </c>
      <c r="T944" s="29" t="s">
        <v>9287</v>
      </c>
      <c r="U944" s="26" t="s">
        <v>9288</v>
      </c>
      <c r="V944" s="26" t="s">
        <v>158</v>
      </c>
      <c r="W944" s="26" t="s">
        <v>141</v>
      </c>
      <c r="X944" s="26" t="s">
        <v>141</v>
      </c>
      <c r="Y944" s="26">
        <v>1962.0</v>
      </c>
      <c r="Z944" s="28">
        <v>61.0</v>
      </c>
      <c r="AA944" s="26" t="s">
        <v>127</v>
      </c>
      <c r="AB944" s="30">
        <v>5100.0</v>
      </c>
      <c r="AC944" s="31" t="s">
        <v>127</v>
      </c>
      <c r="AD944" s="31">
        <v>5100.0</v>
      </c>
      <c r="AE944" s="31" t="s">
        <v>127</v>
      </c>
      <c r="AF944" s="31">
        <v>4800.0</v>
      </c>
      <c r="AG944" s="30" t="s">
        <v>127</v>
      </c>
      <c r="AH944" s="31">
        <v>4800.0</v>
      </c>
      <c r="AI944" s="31" t="s">
        <v>127</v>
      </c>
      <c r="AJ944" s="31" t="s">
        <v>141</v>
      </c>
      <c r="AK944" s="31" t="s">
        <v>127</v>
      </c>
      <c r="AL944" s="31" t="s">
        <v>468</v>
      </c>
      <c r="AM944" s="26" t="s">
        <v>278</v>
      </c>
      <c r="AN944" s="26" t="s">
        <v>9289</v>
      </c>
      <c r="AO944" s="26" t="s">
        <v>416</v>
      </c>
      <c r="AP944" s="31">
        <v>19020.0</v>
      </c>
      <c r="AQ944" s="26" t="s">
        <v>127</v>
      </c>
      <c r="AR944" s="26" t="s">
        <v>127</v>
      </c>
      <c r="AS944" s="26" t="s">
        <v>127</v>
      </c>
      <c r="AT944" s="26" t="s">
        <v>184</v>
      </c>
      <c r="AU944" s="32" t="s">
        <v>185</v>
      </c>
      <c r="AV944" s="26" t="s">
        <v>9290</v>
      </c>
      <c r="AW944" s="28"/>
      <c r="AX944" s="28"/>
      <c r="AY944" s="28"/>
    </row>
    <row r="945" ht="15.75" customHeight="1">
      <c r="A945" s="26" t="s">
        <v>9291</v>
      </c>
      <c r="B945" s="38" t="s">
        <v>9292</v>
      </c>
      <c r="C945" s="26"/>
      <c r="D945" s="26"/>
      <c r="E945" s="26"/>
      <c r="F945" s="26" t="s">
        <v>127</v>
      </c>
      <c r="G945" s="26"/>
      <c r="H945" s="26" t="s">
        <v>9293</v>
      </c>
      <c r="I945" s="26" t="s">
        <v>9294</v>
      </c>
      <c r="J945" s="26" t="s">
        <v>9292</v>
      </c>
      <c r="K945" s="26">
        <v>5.074069056E9</v>
      </c>
      <c r="L945" s="26" t="s">
        <v>9295</v>
      </c>
      <c r="M945" s="26" t="s">
        <v>9296</v>
      </c>
      <c r="N945" s="26" t="s">
        <v>9297</v>
      </c>
      <c r="O945" s="42" t="s">
        <v>9298</v>
      </c>
      <c r="P945" s="26" t="s">
        <v>9299</v>
      </c>
      <c r="Q945" s="26"/>
      <c r="R945" s="26" t="s">
        <v>9300</v>
      </c>
      <c r="S945" s="26" t="s">
        <v>137</v>
      </c>
      <c r="T945" s="29"/>
      <c r="U945" s="29"/>
      <c r="V945" s="26" t="s">
        <v>189</v>
      </c>
      <c r="W945" s="26">
        <v>2020.0</v>
      </c>
      <c r="X945" s="26" t="s">
        <v>141</v>
      </c>
      <c r="Y945" s="26">
        <v>2023.0</v>
      </c>
      <c r="Z945" s="28">
        <v>0.0</v>
      </c>
      <c r="AA945" s="26" t="s">
        <v>127</v>
      </c>
      <c r="AB945" s="30">
        <v>1250.0</v>
      </c>
      <c r="AC945" s="31" t="s">
        <v>127</v>
      </c>
      <c r="AD945" s="31">
        <v>1250.0</v>
      </c>
      <c r="AE945" s="31" t="s">
        <v>127</v>
      </c>
      <c r="AF945" s="31">
        <v>1250.0</v>
      </c>
      <c r="AG945" s="30" t="s">
        <v>127</v>
      </c>
      <c r="AH945" s="31">
        <v>1250.0</v>
      </c>
      <c r="AI945" s="30" t="s">
        <v>127</v>
      </c>
      <c r="AJ945" s="30" t="s">
        <v>141</v>
      </c>
      <c r="AK945" s="30" t="s">
        <v>127</v>
      </c>
      <c r="AL945" s="30" t="s">
        <v>141</v>
      </c>
      <c r="AM945" s="26" t="s">
        <v>141</v>
      </c>
      <c r="AN945" s="26" t="s">
        <v>9301</v>
      </c>
      <c r="AO945" s="26" t="s">
        <v>141</v>
      </c>
      <c r="AP945" s="31" t="s">
        <v>141</v>
      </c>
      <c r="AQ945" s="26" t="s">
        <v>127</v>
      </c>
      <c r="AR945" s="26" t="s">
        <v>127</v>
      </c>
      <c r="AS945" s="31" t="s">
        <v>127</v>
      </c>
      <c r="AT945" s="26" t="s">
        <v>184</v>
      </c>
      <c r="AU945" s="26" t="s">
        <v>185</v>
      </c>
      <c r="AV945" s="29" t="s">
        <v>9302</v>
      </c>
      <c r="AW945" s="26"/>
      <c r="AX945" s="28"/>
      <c r="AY945" s="28"/>
    </row>
    <row r="946" ht="15.75" customHeight="1">
      <c r="A946" s="26" t="s">
        <v>9303</v>
      </c>
      <c r="B946" s="26" t="s">
        <v>9304</v>
      </c>
      <c r="C946" s="26" t="s">
        <v>9305</v>
      </c>
      <c r="D946" s="26"/>
      <c r="E946" s="28"/>
      <c r="F946" s="26" t="s">
        <v>127</v>
      </c>
      <c r="G946" s="28"/>
      <c r="H946" s="26" t="s">
        <v>9306</v>
      </c>
      <c r="I946" s="26" t="s">
        <v>9307</v>
      </c>
      <c r="J946" s="26" t="s">
        <v>9308</v>
      </c>
      <c r="K946" s="26">
        <v>5.040196031E9</v>
      </c>
      <c r="L946" s="26" t="s">
        <v>9309</v>
      </c>
      <c r="M946" s="26" t="s">
        <v>9310</v>
      </c>
      <c r="N946" s="26" t="s">
        <v>9311</v>
      </c>
      <c r="O946" s="42" t="s">
        <v>9298</v>
      </c>
      <c r="P946" s="26" t="s">
        <v>9299</v>
      </c>
      <c r="Q946" s="26" t="s">
        <v>9312</v>
      </c>
      <c r="R946" s="26" t="s">
        <v>9313</v>
      </c>
      <c r="S946" s="28" t="s">
        <v>156</v>
      </c>
      <c r="T946" s="29" t="s">
        <v>9314</v>
      </c>
      <c r="U946" s="28"/>
      <c r="V946" s="26" t="s">
        <v>158</v>
      </c>
      <c r="W946" s="26" t="s">
        <v>141</v>
      </c>
      <c r="X946" s="26" t="s">
        <v>141</v>
      </c>
      <c r="Y946" s="26">
        <v>2001.0</v>
      </c>
      <c r="Z946" s="28">
        <v>22.0</v>
      </c>
      <c r="AA946" s="26" t="s">
        <v>127</v>
      </c>
      <c r="AB946" s="30">
        <v>1000.0</v>
      </c>
      <c r="AC946" s="31" t="s">
        <v>127</v>
      </c>
      <c r="AD946" s="31">
        <v>1000.0</v>
      </c>
      <c r="AE946" s="31" t="s">
        <v>127</v>
      </c>
      <c r="AF946" s="31" t="s">
        <v>127</v>
      </c>
      <c r="AG946" s="30" t="s">
        <v>127</v>
      </c>
      <c r="AH946" s="31" t="s">
        <v>127</v>
      </c>
      <c r="AI946" s="31" t="s">
        <v>127</v>
      </c>
      <c r="AJ946" s="31" t="s">
        <v>127</v>
      </c>
      <c r="AK946" s="31" t="s">
        <v>127</v>
      </c>
      <c r="AL946" s="31" t="s">
        <v>127</v>
      </c>
      <c r="AM946" s="26" t="s">
        <v>159</v>
      </c>
      <c r="AN946" s="26" t="s">
        <v>9315</v>
      </c>
      <c r="AO946" s="26" t="s">
        <v>1145</v>
      </c>
      <c r="AP946" s="31">
        <v>1500.0</v>
      </c>
      <c r="AQ946" s="26" t="s">
        <v>127</v>
      </c>
      <c r="AR946" s="26" t="s">
        <v>127</v>
      </c>
      <c r="AS946" s="26" t="s">
        <v>127</v>
      </c>
      <c r="AT946" s="26" t="s">
        <v>142</v>
      </c>
      <c r="AU946" s="26" t="s">
        <v>31</v>
      </c>
      <c r="AV946" s="26" t="s">
        <v>9316</v>
      </c>
      <c r="AW946" s="28"/>
      <c r="AX946" s="28"/>
      <c r="AY946" s="28"/>
    </row>
    <row r="947" ht="15.75" customHeight="1">
      <c r="A947" s="26" t="s">
        <v>9317</v>
      </c>
      <c r="B947" s="26" t="s">
        <v>9318</v>
      </c>
      <c r="C947" s="26" t="s">
        <v>9319</v>
      </c>
      <c r="D947" s="28" t="s">
        <v>9320</v>
      </c>
      <c r="E947" s="26" t="s">
        <v>9321</v>
      </c>
      <c r="F947" s="26" t="s">
        <v>127</v>
      </c>
      <c r="G947" s="28"/>
      <c r="H947" s="26" t="s">
        <v>9322</v>
      </c>
      <c r="I947" s="26" t="s">
        <v>9323</v>
      </c>
      <c r="J947" s="28" t="s">
        <v>9324</v>
      </c>
      <c r="K947" s="26">
        <v>4.296916255E9</v>
      </c>
      <c r="L947" s="28" t="s">
        <v>9325</v>
      </c>
      <c r="M947" s="26" t="s">
        <v>9326</v>
      </c>
      <c r="N947" s="26" t="s">
        <v>9327</v>
      </c>
      <c r="O947" s="28" t="s">
        <v>9328</v>
      </c>
      <c r="P947" s="26" t="s">
        <v>9299</v>
      </c>
      <c r="Q947" s="28"/>
      <c r="R947" s="28" t="s">
        <v>9329</v>
      </c>
      <c r="S947" s="28" t="s">
        <v>156</v>
      </c>
      <c r="T947" s="28" t="s">
        <v>9330</v>
      </c>
      <c r="U947" s="28"/>
      <c r="V947" s="26" t="s">
        <v>553</v>
      </c>
      <c r="W947" s="26" t="s">
        <v>127</v>
      </c>
      <c r="X947" s="26" t="s">
        <v>127</v>
      </c>
      <c r="Y947" s="26">
        <v>1948.0</v>
      </c>
      <c r="Z947" s="28">
        <v>75.0</v>
      </c>
      <c r="AA947" s="26">
        <v>1999.0</v>
      </c>
      <c r="AB947" s="30">
        <v>1450.0</v>
      </c>
      <c r="AC947" s="31" t="s">
        <v>141</v>
      </c>
      <c r="AD947" s="31" t="s">
        <v>127</v>
      </c>
      <c r="AE947" s="31">
        <v>1450.0</v>
      </c>
      <c r="AF947" s="31" t="s">
        <v>127</v>
      </c>
      <c r="AG947" s="30" t="s">
        <v>127</v>
      </c>
      <c r="AH947" s="31" t="s">
        <v>127</v>
      </c>
      <c r="AI947" s="31" t="s">
        <v>127</v>
      </c>
      <c r="AJ947" s="31" t="s">
        <v>127</v>
      </c>
      <c r="AK947" s="31" t="s">
        <v>127</v>
      </c>
      <c r="AL947" s="31" t="s">
        <v>127</v>
      </c>
      <c r="AM947" s="26" t="s">
        <v>127</v>
      </c>
      <c r="AN947" s="26" t="s">
        <v>127</v>
      </c>
      <c r="AO947" s="26" t="s">
        <v>127</v>
      </c>
      <c r="AP947" s="31" t="s">
        <v>141</v>
      </c>
      <c r="AQ947" s="26" t="s">
        <v>127</v>
      </c>
      <c r="AR947" s="26" t="s">
        <v>127</v>
      </c>
      <c r="AS947" s="26" t="s">
        <v>127</v>
      </c>
      <c r="AT947" s="26" t="s">
        <v>824</v>
      </c>
      <c r="AU947" s="26" t="s">
        <v>35</v>
      </c>
      <c r="AV947" s="26" t="s">
        <v>9331</v>
      </c>
      <c r="AW947" s="28" t="s">
        <v>9332</v>
      </c>
      <c r="AX947" s="28"/>
      <c r="AY947" s="28"/>
    </row>
    <row r="948" ht="15.75" customHeight="1">
      <c r="A948" s="26" t="s">
        <v>9333</v>
      </c>
      <c r="B948" s="28" t="s">
        <v>9334</v>
      </c>
      <c r="C948" s="26" t="s">
        <v>9319</v>
      </c>
      <c r="D948" s="28" t="s">
        <v>9320</v>
      </c>
      <c r="E948" s="26" t="s">
        <v>9321</v>
      </c>
      <c r="F948" s="26" t="s">
        <v>127</v>
      </c>
      <c r="G948" s="28"/>
      <c r="H948" s="26" t="s">
        <v>9322</v>
      </c>
      <c r="I948" s="26" t="s">
        <v>9323</v>
      </c>
      <c r="J948" s="28" t="s">
        <v>9324</v>
      </c>
      <c r="K948" s="26">
        <v>4.296916255E9</v>
      </c>
      <c r="L948" s="28" t="s">
        <v>9325</v>
      </c>
      <c r="M948" s="26" t="s">
        <v>9326</v>
      </c>
      <c r="N948" s="26" t="s">
        <v>9327</v>
      </c>
      <c r="O948" s="28" t="s">
        <v>9328</v>
      </c>
      <c r="P948" s="26" t="s">
        <v>9299</v>
      </c>
      <c r="Q948" s="28"/>
      <c r="R948" s="28" t="s">
        <v>9329</v>
      </c>
      <c r="S948" s="28" t="s">
        <v>156</v>
      </c>
      <c r="T948" s="28" t="s">
        <v>9330</v>
      </c>
      <c r="U948" s="28"/>
      <c r="V948" s="26" t="s">
        <v>158</v>
      </c>
      <c r="W948" s="26" t="s">
        <v>141</v>
      </c>
      <c r="X948" s="26" t="s">
        <v>141</v>
      </c>
      <c r="Y948" s="28">
        <v>1948.0</v>
      </c>
      <c r="Z948" s="28">
        <v>75.0</v>
      </c>
      <c r="AA948" s="26" t="s">
        <v>127</v>
      </c>
      <c r="AB948" s="30">
        <v>120.0</v>
      </c>
      <c r="AC948" s="31" t="s">
        <v>468</v>
      </c>
      <c r="AD948" s="30">
        <f>10*12</f>
        <v>120</v>
      </c>
      <c r="AE948" s="31" t="s">
        <v>127</v>
      </c>
      <c r="AF948" s="31">
        <v>725.0</v>
      </c>
      <c r="AG948" s="30">
        <v>725.0</v>
      </c>
      <c r="AH948" s="31" t="s">
        <v>127</v>
      </c>
      <c r="AI948" s="31" t="s">
        <v>127</v>
      </c>
      <c r="AJ948" s="30">
        <v>2200.0</v>
      </c>
      <c r="AK948" s="30">
        <f>350*2</f>
        <v>700</v>
      </c>
      <c r="AL948" s="31" t="s">
        <v>141</v>
      </c>
      <c r="AM948" s="28" t="s">
        <v>278</v>
      </c>
      <c r="AN948" s="26" t="s">
        <v>9335</v>
      </c>
      <c r="AO948" s="26" t="s">
        <v>3026</v>
      </c>
      <c r="AP948" s="31">
        <v>1300.0</v>
      </c>
      <c r="AQ948" s="26" t="s">
        <v>127</v>
      </c>
      <c r="AR948" s="26" t="s">
        <v>127</v>
      </c>
      <c r="AS948" s="26" t="s">
        <v>127</v>
      </c>
      <c r="AT948" s="26" t="s">
        <v>161</v>
      </c>
      <c r="AU948" s="26" t="s">
        <v>7997</v>
      </c>
      <c r="AV948" s="26" t="s">
        <v>9336</v>
      </c>
      <c r="AW948" s="28" t="s">
        <v>9332</v>
      </c>
      <c r="AX948" s="28"/>
      <c r="AY948" s="28"/>
    </row>
    <row r="949" ht="15.75" customHeight="1">
      <c r="A949" s="26" t="s">
        <v>9337</v>
      </c>
      <c r="B949" s="28" t="s">
        <v>9338</v>
      </c>
      <c r="C949" s="26" t="s">
        <v>9319</v>
      </c>
      <c r="D949" s="28" t="s">
        <v>9320</v>
      </c>
      <c r="E949" s="26" t="s">
        <v>9321</v>
      </c>
      <c r="F949" s="26" t="s">
        <v>127</v>
      </c>
      <c r="G949" s="28"/>
      <c r="H949" s="26" t="s">
        <v>9322</v>
      </c>
      <c r="I949" s="26" t="s">
        <v>9323</v>
      </c>
      <c r="J949" s="28" t="s">
        <v>9324</v>
      </c>
      <c r="K949" s="26">
        <v>4.296916255E9</v>
      </c>
      <c r="L949" s="28" t="s">
        <v>9325</v>
      </c>
      <c r="M949" s="26" t="s">
        <v>9326</v>
      </c>
      <c r="N949" s="26" t="s">
        <v>9327</v>
      </c>
      <c r="O949" s="28" t="s">
        <v>9328</v>
      </c>
      <c r="P949" s="26" t="s">
        <v>9299</v>
      </c>
      <c r="Q949" s="28"/>
      <c r="R949" s="28" t="s">
        <v>9329</v>
      </c>
      <c r="S949" s="28" t="s">
        <v>156</v>
      </c>
      <c r="T949" s="28" t="s">
        <v>9330</v>
      </c>
      <c r="U949" s="28"/>
      <c r="V949" s="26" t="s">
        <v>189</v>
      </c>
      <c r="W949" s="26">
        <v>2019.0</v>
      </c>
      <c r="X949" s="26" t="s">
        <v>141</v>
      </c>
      <c r="Y949" s="26" t="s">
        <v>141</v>
      </c>
      <c r="Z949" s="28" t="s">
        <v>141</v>
      </c>
      <c r="AA949" s="26" t="s">
        <v>127</v>
      </c>
      <c r="AB949" s="30">
        <v>250.0</v>
      </c>
      <c r="AC949" s="31" t="s">
        <v>127</v>
      </c>
      <c r="AD949" s="31">
        <v>250.0</v>
      </c>
      <c r="AE949" s="31" t="s">
        <v>127</v>
      </c>
      <c r="AF949" s="31" t="s">
        <v>127</v>
      </c>
      <c r="AG949" s="30" t="s">
        <v>127</v>
      </c>
      <c r="AH949" s="31" t="s">
        <v>127</v>
      </c>
      <c r="AI949" s="31" t="s">
        <v>127</v>
      </c>
      <c r="AJ949" s="31" t="s">
        <v>127</v>
      </c>
      <c r="AK949" s="31" t="s">
        <v>127</v>
      </c>
      <c r="AL949" s="31" t="s">
        <v>127</v>
      </c>
      <c r="AM949" s="26" t="s">
        <v>127</v>
      </c>
      <c r="AN949" s="26" t="s">
        <v>127</v>
      </c>
      <c r="AO949" s="26" t="s">
        <v>127</v>
      </c>
      <c r="AP949" s="31" t="s">
        <v>141</v>
      </c>
      <c r="AQ949" s="26" t="s">
        <v>127</v>
      </c>
      <c r="AR949" s="26" t="s">
        <v>127</v>
      </c>
      <c r="AS949" s="26" t="s">
        <v>127</v>
      </c>
      <c r="AT949" s="26" t="s">
        <v>142</v>
      </c>
      <c r="AU949" s="26" t="s">
        <v>31</v>
      </c>
      <c r="AV949" s="26" t="s">
        <v>31</v>
      </c>
      <c r="AW949" s="28" t="s">
        <v>9332</v>
      </c>
      <c r="AX949" s="28"/>
      <c r="AY949" s="28"/>
    </row>
    <row r="950" ht="15.75" customHeight="1">
      <c r="A950" s="26" t="s">
        <v>9339</v>
      </c>
      <c r="B950" s="26" t="s">
        <v>9340</v>
      </c>
      <c r="C950" s="28"/>
      <c r="D950" s="28"/>
      <c r="E950" s="28"/>
      <c r="F950" s="26" t="s">
        <v>127</v>
      </c>
      <c r="G950" s="28"/>
      <c r="H950" s="26" t="s">
        <v>9341</v>
      </c>
      <c r="I950" s="26" t="s">
        <v>9342</v>
      </c>
      <c r="J950" s="26" t="s">
        <v>9343</v>
      </c>
      <c r="K950" s="37" t="s">
        <v>9344</v>
      </c>
      <c r="L950" s="26" t="s">
        <v>9345</v>
      </c>
      <c r="M950" s="26" t="s">
        <v>9346</v>
      </c>
      <c r="N950" s="26" t="s">
        <v>9346</v>
      </c>
      <c r="O950" s="26" t="s">
        <v>9347</v>
      </c>
      <c r="P950" s="26" t="s">
        <v>9299</v>
      </c>
      <c r="Q950" s="28"/>
      <c r="R950" s="26" t="s">
        <v>9348</v>
      </c>
      <c r="S950" s="26" t="s">
        <v>137</v>
      </c>
      <c r="T950" s="26"/>
      <c r="U950" s="29"/>
      <c r="V950" s="26" t="s">
        <v>189</v>
      </c>
      <c r="W950" s="26">
        <v>2022.0</v>
      </c>
      <c r="X950" s="26" t="s">
        <v>141</v>
      </c>
      <c r="Y950" s="26">
        <v>2023.0</v>
      </c>
      <c r="Z950" s="28">
        <v>0.0</v>
      </c>
      <c r="AA950" s="26" t="s">
        <v>127</v>
      </c>
      <c r="AB950" s="31">
        <v>800.0</v>
      </c>
      <c r="AC950" s="31" t="s">
        <v>141</v>
      </c>
      <c r="AD950" s="31" t="s">
        <v>141</v>
      </c>
      <c r="AE950" s="31" t="s">
        <v>127</v>
      </c>
      <c r="AF950" s="31" t="s">
        <v>141</v>
      </c>
      <c r="AG950" s="31" t="s">
        <v>141</v>
      </c>
      <c r="AH950" s="31" t="s">
        <v>141</v>
      </c>
      <c r="AI950" s="31" t="s">
        <v>141</v>
      </c>
      <c r="AJ950" s="31" t="s">
        <v>141</v>
      </c>
      <c r="AK950" s="31" t="s">
        <v>141</v>
      </c>
      <c r="AL950" s="31" t="s">
        <v>141</v>
      </c>
      <c r="AM950" s="26" t="s">
        <v>2284</v>
      </c>
      <c r="AN950" s="26" t="s">
        <v>9349</v>
      </c>
      <c r="AO950" s="26" t="s">
        <v>141</v>
      </c>
      <c r="AP950" s="31">
        <v>1500.0</v>
      </c>
      <c r="AQ950" s="26" t="s">
        <v>127</v>
      </c>
      <c r="AR950" s="26" t="s">
        <v>127</v>
      </c>
      <c r="AS950" s="26" t="s">
        <v>127</v>
      </c>
      <c r="AT950" s="26" t="s">
        <v>4307</v>
      </c>
      <c r="AU950" s="26" t="s">
        <v>141</v>
      </c>
      <c r="AV950" s="26" t="s">
        <v>141</v>
      </c>
      <c r="AW950" s="26"/>
      <c r="AX950" s="28"/>
      <c r="AY950" s="28"/>
    </row>
    <row r="951" ht="15.75" customHeight="1">
      <c r="A951" s="26" t="s">
        <v>9350</v>
      </c>
      <c r="B951" s="28" t="s">
        <v>9351</v>
      </c>
      <c r="C951" s="28" t="s">
        <v>9352</v>
      </c>
      <c r="D951" s="28" t="s">
        <v>9353</v>
      </c>
      <c r="E951" s="26" t="s">
        <v>9354</v>
      </c>
      <c r="F951" s="26" t="s">
        <v>127</v>
      </c>
      <c r="G951" s="28"/>
      <c r="H951" s="26" t="s">
        <v>383</v>
      </c>
      <c r="I951" s="26" t="s">
        <v>384</v>
      </c>
      <c r="J951" s="58" t="s">
        <v>9355</v>
      </c>
      <c r="K951" s="26">
        <v>5.000070698E9</v>
      </c>
      <c r="L951" s="26" t="s">
        <v>9356</v>
      </c>
      <c r="M951" s="26" t="s">
        <v>9357</v>
      </c>
      <c r="N951" s="26" t="s">
        <v>9358</v>
      </c>
      <c r="O951" s="28" t="s">
        <v>9347</v>
      </c>
      <c r="P951" s="26" t="s">
        <v>9299</v>
      </c>
      <c r="Q951" s="28"/>
      <c r="R951" s="28" t="s">
        <v>9359</v>
      </c>
      <c r="S951" s="28" t="s">
        <v>156</v>
      </c>
      <c r="T951" s="28" t="s">
        <v>9360</v>
      </c>
      <c r="U951" s="28"/>
      <c r="V951" s="26" t="s">
        <v>158</v>
      </c>
      <c r="W951" s="26" t="s">
        <v>141</v>
      </c>
      <c r="X951" s="26" t="s">
        <v>141</v>
      </c>
      <c r="Y951" s="28">
        <v>1960.0</v>
      </c>
      <c r="Z951" s="28">
        <v>63.0</v>
      </c>
      <c r="AA951" s="26" t="s">
        <v>127</v>
      </c>
      <c r="AB951" s="30">
        <v>6000.0</v>
      </c>
      <c r="AC951" s="31">
        <v>6000.0</v>
      </c>
      <c r="AD951" s="31" t="s">
        <v>127</v>
      </c>
      <c r="AE951" s="31" t="s">
        <v>127</v>
      </c>
      <c r="AF951" s="31">
        <v>5125.0</v>
      </c>
      <c r="AG951" s="31">
        <v>5125.0</v>
      </c>
      <c r="AH951" s="31" t="s">
        <v>127</v>
      </c>
      <c r="AI951" s="31" t="s">
        <v>127</v>
      </c>
      <c r="AJ951" s="30">
        <v>6000.0</v>
      </c>
      <c r="AK951" s="30">
        <v>3500.0</v>
      </c>
      <c r="AL951" s="31" t="s">
        <v>127</v>
      </c>
      <c r="AM951" s="26" t="s">
        <v>159</v>
      </c>
      <c r="AN951" s="26" t="s">
        <v>9361</v>
      </c>
      <c r="AO951" s="26" t="s">
        <v>1749</v>
      </c>
      <c r="AP951" s="31">
        <v>13848.0</v>
      </c>
      <c r="AQ951" s="26" t="s">
        <v>327</v>
      </c>
      <c r="AR951" s="26" t="s">
        <v>127</v>
      </c>
      <c r="AS951" s="26" t="s">
        <v>127</v>
      </c>
      <c r="AT951" s="26" t="s">
        <v>161</v>
      </c>
      <c r="AU951" s="32" t="s">
        <v>263</v>
      </c>
      <c r="AV951" s="26" t="s">
        <v>9362</v>
      </c>
      <c r="AW951" s="29" t="s">
        <v>9363</v>
      </c>
      <c r="AX951" s="28" t="s">
        <v>9364</v>
      </c>
      <c r="AY951" s="28" t="s">
        <v>9365</v>
      </c>
    </row>
    <row r="952" ht="15.75" customHeight="1">
      <c r="A952" s="26" t="s">
        <v>9366</v>
      </c>
      <c r="B952" s="26" t="s">
        <v>9367</v>
      </c>
      <c r="C952" s="26" t="s">
        <v>9368</v>
      </c>
      <c r="D952" s="26"/>
      <c r="E952" s="26"/>
      <c r="F952" s="26" t="s">
        <v>127</v>
      </c>
      <c r="G952" s="28"/>
      <c r="H952" s="26" t="s">
        <v>9369</v>
      </c>
      <c r="I952" s="26" t="s">
        <v>9370</v>
      </c>
      <c r="J952" s="26" t="s">
        <v>9371</v>
      </c>
      <c r="K952" s="26">
        <v>5.043436329E9</v>
      </c>
      <c r="L952" s="26" t="s">
        <v>9372</v>
      </c>
      <c r="M952" s="26" t="s">
        <v>9373</v>
      </c>
      <c r="N952" s="26" t="s">
        <v>9373</v>
      </c>
      <c r="O952" s="28" t="s">
        <v>9347</v>
      </c>
      <c r="P952" s="26" t="s">
        <v>9299</v>
      </c>
      <c r="Q952" s="26" t="s">
        <v>9374</v>
      </c>
      <c r="R952" s="26" t="s">
        <v>9375</v>
      </c>
      <c r="S952" s="28" t="s">
        <v>156</v>
      </c>
      <c r="T952" s="29"/>
      <c r="U952" s="29"/>
      <c r="V952" s="26" t="s">
        <v>158</v>
      </c>
      <c r="W952" s="26" t="s">
        <v>141</v>
      </c>
      <c r="X952" s="26" t="s">
        <v>141</v>
      </c>
      <c r="Y952" s="26">
        <v>2007.0</v>
      </c>
      <c r="Z952" s="28">
        <v>16.0</v>
      </c>
      <c r="AA952" s="26" t="s">
        <v>127</v>
      </c>
      <c r="AB952" s="30">
        <v>800.0</v>
      </c>
      <c r="AC952" s="31" t="s">
        <v>127</v>
      </c>
      <c r="AD952" s="31">
        <v>800.0</v>
      </c>
      <c r="AE952" s="31" t="s">
        <v>127</v>
      </c>
      <c r="AF952" s="31" t="s">
        <v>127</v>
      </c>
      <c r="AG952" s="31" t="s">
        <v>127</v>
      </c>
      <c r="AH952" s="31" t="s">
        <v>127</v>
      </c>
      <c r="AI952" s="31" t="s">
        <v>127</v>
      </c>
      <c r="AJ952" s="31" t="s">
        <v>127</v>
      </c>
      <c r="AK952" s="31" t="s">
        <v>127</v>
      </c>
      <c r="AL952" s="31" t="s">
        <v>127</v>
      </c>
      <c r="AM952" s="26" t="s">
        <v>159</v>
      </c>
      <c r="AN952" s="26" t="s">
        <v>9376</v>
      </c>
      <c r="AO952" s="26" t="s">
        <v>6877</v>
      </c>
      <c r="AP952" s="31">
        <v>5000.0</v>
      </c>
      <c r="AQ952" s="26" t="s">
        <v>141</v>
      </c>
      <c r="AR952" s="26" t="s">
        <v>141</v>
      </c>
      <c r="AS952" s="31" t="s">
        <v>127</v>
      </c>
      <c r="AT952" s="26" t="s">
        <v>142</v>
      </c>
      <c r="AU952" s="26" t="s">
        <v>31</v>
      </c>
      <c r="AV952" s="26" t="s">
        <v>9377</v>
      </c>
      <c r="AW952" s="26"/>
      <c r="AX952" s="28"/>
      <c r="AY952" s="28"/>
    </row>
    <row r="953" ht="15.75" customHeight="1">
      <c r="A953" s="26" t="s">
        <v>9378</v>
      </c>
      <c r="B953" s="28" t="s">
        <v>9379</v>
      </c>
      <c r="C953" s="26" t="s">
        <v>9380</v>
      </c>
      <c r="D953" s="26" t="s">
        <v>9381</v>
      </c>
      <c r="E953" s="26" t="s">
        <v>9382</v>
      </c>
      <c r="F953" s="26" t="s">
        <v>127</v>
      </c>
      <c r="G953" s="28"/>
      <c r="H953" s="26" t="s">
        <v>9383</v>
      </c>
      <c r="I953" s="26" t="s">
        <v>9384</v>
      </c>
      <c r="J953" s="26" t="s">
        <v>9385</v>
      </c>
      <c r="K953" s="26">
        <v>5.067502065E9</v>
      </c>
      <c r="L953" s="26" t="s">
        <v>9386</v>
      </c>
      <c r="M953" s="26" t="s">
        <v>9387</v>
      </c>
      <c r="N953" s="26" t="s">
        <v>9387</v>
      </c>
      <c r="O953" s="28" t="s">
        <v>9347</v>
      </c>
      <c r="P953" s="26" t="s">
        <v>9299</v>
      </c>
      <c r="Q953" s="26" t="s">
        <v>9388</v>
      </c>
      <c r="R953" s="26" t="s">
        <v>9389</v>
      </c>
      <c r="S953" s="28" t="s">
        <v>156</v>
      </c>
      <c r="T953" s="29"/>
      <c r="U953" s="29"/>
      <c r="V953" s="26" t="s">
        <v>553</v>
      </c>
      <c r="W953" s="26" t="s">
        <v>141</v>
      </c>
      <c r="X953" s="26" t="s">
        <v>141</v>
      </c>
      <c r="Y953" s="26">
        <v>2020.0</v>
      </c>
      <c r="Z953" s="28">
        <v>3.0</v>
      </c>
      <c r="AA953" s="26">
        <v>2021.0</v>
      </c>
      <c r="AB953" s="30">
        <v>700.0</v>
      </c>
      <c r="AC953" s="31" t="s">
        <v>127</v>
      </c>
      <c r="AD953" s="31">
        <v>700.0</v>
      </c>
      <c r="AE953" s="31" t="s">
        <v>127</v>
      </c>
      <c r="AF953" s="31" t="s">
        <v>127</v>
      </c>
      <c r="AG953" s="31" t="s">
        <v>127</v>
      </c>
      <c r="AH953" s="31" t="s">
        <v>127</v>
      </c>
      <c r="AI953" s="31" t="s">
        <v>127</v>
      </c>
      <c r="AJ953" s="31" t="s">
        <v>127</v>
      </c>
      <c r="AK953" s="31" t="s">
        <v>127</v>
      </c>
      <c r="AL953" s="31" t="s">
        <v>127</v>
      </c>
      <c r="AM953" s="26" t="s">
        <v>140</v>
      </c>
      <c r="AN953" s="26" t="s">
        <v>9390</v>
      </c>
      <c r="AO953" s="26" t="s">
        <v>141</v>
      </c>
      <c r="AP953" s="31">
        <v>500.0</v>
      </c>
      <c r="AQ953" s="26" t="s">
        <v>127</v>
      </c>
      <c r="AR953" s="26" t="s">
        <v>127</v>
      </c>
      <c r="AS953" s="31" t="s">
        <v>127</v>
      </c>
      <c r="AT953" s="26" t="s">
        <v>142</v>
      </c>
      <c r="AU953" s="26" t="s">
        <v>31</v>
      </c>
      <c r="AV953" s="26" t="s">
        <v>9391</v>
      </c>
      <c r="AW953" s="26" t="s">
        <v>9392</v>
      </c>
      <c r="AX953" s="28"/>
      <c r="AY953" s="28"/>
    </row>
    <row r="954" ht="15.75" customHeight="1">
      <c r="A954" s="26" t="s">
        <v>9393</v>
      </c>
      <c r="B954" s="28" t="s">
        <v>9394</v>
      </c>
      <c r="C954" s="26" t="s">
        <v>9395</v>
      </c>
      <c r="D954" s="26" t="s">
        <v>9396</v>
      </c>
      <c r="E954" s="26" t="s">
        <v>9397</v>
      </c>
      <c r="F954" s="26" t="s">
        <v>127</v>
      </c>
      <c r="G954" s="28"/>
      <c r="H954" s="26" t="s">
        <v>9398</v>
      </c>
      <c r="I954" s="26" t="s">
        <v>9399</v>
      </c>
      <c r="J954" s="26" t="s">
        <v>9400</v>
      </c>
      <c r="K954" s="26">
        <v>5.000075458E9</v>
      </c>
      <c r="L954" s="26" t="s">
        <v>9401</v>
      </c>
      <c r="M954" s="26" t="s">
        <v>9402</v>
      </c>
      <c r="N954" s="26" t="s">
        <v>9403</v>
      </c>
      <c r="O954" s="26" t="s">
        <v>9404</v>
      </c>
      <c r="P954" s="26" t="s">
        <v>9299</v>
      </c>
      <c r="Q954" s="26" t="s">
        <v>9405</v>
      </c>
      <c r="R954" s="26" t="s">
        <v>9406</v>
      </c>
      <c r="S954" s="26" t="s">
        <v>156</v>
      </c>
      <c r="T954" s="29" t="s">
        <v>9407</v>
      </c>
      <c r="U954" s="29" t="s">
        <v>9408</v>
      </c>
      <c r="V954" s="26" t="s">
        <v>158</v>
      </c>
      <c r="W954" s="26" t="s">
        <v>141</v>
      </c>
      <c r="X954" s="26" t="s">
        <v>141</v>
      </c>
      <c r="Y954" s="26">
        <v>1971.0</v>
      </c>
      <c r="Z954" s="28">
        <v>52.0</v>
      </c>
      <c r="AA954" s="26" t="s">
        <v>127</v>
      </c>
      <c r="AB954" s="30" t="s">
        <v>127</v>
      </c>
      <c r="AC954" s="31" t="s">
        <v>127</v>
      </c>
      <c r="AD954" s="31" t="s">
        <v>127</v>
      </c>
      <c r="AE954" s="31" t="s">
        <v>127</v>
      </c>
      <c r="AF954" s="31">
        <v>4500.0</v>
      </c>
      <c r="AG954" s="30" t="s">
        <v>127</v>
      </c>
      <c r="AH954" s="31">
        <v>4500.0</v>
      </c>
      <c r="AI954" s="31" t="s">
        <v>127</v>
      </c>
      <c r="AJ954" s="31">
        <v>22063.0</v>
      </c>
      <c r="AK954" s="31" t="s">
        <v>127</v>
      </c>
      <c r="AL954" s="31">
        <v>8968.0</v>
      </c>
      <c r="AM954" s="26" t="s">
        <v>3315</v>
      </c>
      <c r="AN954" s="26" t="s">
        <v>7810</v>
      </c>
      <c r="AO954" s="28" t="s">
        <v>141</v>
      </c>
      <c r="AP954" s="31">
        <v>9459.0</v>
      </c>
      <c r="AQ954" s="26" t="s">
        <v>127</v>
      </c>
      <c r="AR954" s="26">
        <v>2019.0</v>
      </c>
      <c r="AS954" s="26" t="s">
        <v>127</v>
      </c>
      <c r="AT954" s="26" t="s">
        <v>167</v>
      </c>
      <c r="AU954" s="32" t="s">
        <v>29</v>
      </c>
      <c r="AV954" s="26" t="s">
        <v>9409</v>
      </c>
      <c r="AW954" s="28"/>
      <c r="AX954" s="28"/>
      <c r="AY954" s="28"/>
    </row>
    <row r="955" ht="15.75" customHeight="1">
      <c r="A955" s="26" t="s">
        <v>9410</v>
      </c>
      <c r="B955" s="26" t="s">
        <v>9411</v>
      </c>
      <c r="C955" s="26" t="s">
        <v>9395</v>
      </c>
      <c r="D955" s="26" t="s">
        <v>9396</v>
      </c>
      <c r="E955" s="26" t="s">
        <v>9397</v>
      </c>
      <c r="F955" s="26" t="s">
        <v>127</v>
      </c>
      <c r="G955" s="28"/>
      <c r="H955" s="26" t="s">
        <v>9398</v>
      </c>
      <c r="I955" s="26" t="s">
        <v>9399</v>
      </c>
      <c r="J955" s="26" t="s">
        <v>9400</v>
      </c>
      <c r="K955" s="26">
        <v>5.000075458E9</v>
      </c>
      <c r="L955" s="26" t="s">
        <v>9401</v>
      </c>
      <c r="M955" s="26" t="s">
        <v>9402</v>
      </c>
      <c r="N955" s="26" t="s">
        <v>9403</v>
      </c>
      <c r="O955" s="26" t="s">
        <v>9404</v>
      </c>
      <c r="P955" s="26" t="s">
        <v>9299</v>
      </c>
      <c r="Q955" s="26" t="s">
        <v>9405</v>
      </c>
      <c r="R955" s="26" t="s">
        <v>9406</v>
      </c>
      <c r="S955" s="26" t="s">
        <v>156</v>
      </c>
      <c r="T955" s="29" t="s">
        <v>9407</v>
      </c>
      <c r="U955" s="29" t="s">
        <v>9408</v>
      </c>
      <c r="V955" s="26" t="s">
        <v>189</v>
      </c>
      <c r="W955" s="26">
        <v>2021.0</v>
      </c>
      <c r="X955" s="26" t="s">
        <v>141</v>
      </c>
      <c r="Y955" s="26">
        <v>2025.0</v>
      </c>
      <c r="Z955" s="28">
        <v>-2.0</v>
      </c>
      <c r="AA955" s="26" t="s">
        <v>127</v>
      </c>
      <c r="AB955" s="30" t="s">
        <v>127</v>
      </c>
      <c r="AC955" s="31" t="s">
        <v>127</v>
      </c>
      <c r="AD955" s="31" t="s">
        <v>127</v>
      </c>
      <c r="AE955" s="31" t="s">
        <v>127</v>
      </c>
      <c r="AF955" s="31">
        <v>2080.0</v>
      </c>
      <c r="AG955" s="30" t="s">
        <v>127</v>
      </c>
      <c r="AH955" s="31">
        <v>2080.0</v>
      </c>
      <c r="AI955" s="31" t="s">
        <v>127</v>
      </c>
      <c r="AJ955" s="31" t="s">
        <v>127</v>
      </c>
      <c r="AK955" s="31" t="s">
        <v>127</v>
      </c>
      <c r="AL955" s="31" t="s">
        <v>127</v>
      </c>
      <c r="AM955" s="26" t="s">
        <v>3315</v>
      </c>
      <c r="AN955" s="26" t="s">
        <v>7810</v>
      </c>
      <c r="AO955" s="28" t="s">
        <v>141</v>
      </c>
      <c r="AP955" s="31" t="s">
        <v>141</v>
      </c>
      <c r="AQ955" s="26" t="s">
        <v>127</v>
      </c>
      <c r="AR955" s="26" t="s">
        <v>127</v>
      </c>
      <c r="AS955" s="26" t="s">
        <v>127</v>
      </c>
      <c r="AT955" s="26" t="s">
        <v>167</v>
      </c>
      <c r="AU955" s="32" t="s">
        <v>29</v>
      </c>
      <c r="AV955" s="26" t="s">
        <v>9412</v>
      </c>
      <c r="AW955" s="28"/>
      <c r="AX955" s="28"/>
      <c r="AY955" s="28"/>
    </row>
    <row r="956" ht="15.75" customHeight="1">
      <c r="A956" s="26" t="s">
        <v>9413</v>
      </c>
      <c r="B956" s="28" t="s">
        <v>9414</v>
      </c>
      <c r="C956" s="26" t="s">
        <v>9415</v>
      </c>
      <c r="D956" s="28" t="s">
        <v>9416</v>
      </c>
      <c r="E956" s="26" t="s">
        <v>9417</v>
      </c>
      <c r="F956" s="26" t="s">
        <v>127</v>
      </c>
      <c r="G956" s="28"/>
      <c r="H956" s="26" t="s">
        <v>9398</v>
      </c>
      <c r="I956" s="26" t="s">
        <v>9399</v>
      </c>
      <c r="J956" s="59" t="s">
        <v>9418</v>
      </c>
      <c r="K956" s="26">
        <v>4.29588725E9</v>
      </c>
      <c r="L956" s="28" t="s">
        <v>9419</v>
      </c>
      <c r="M956" s="26" t="s">
        <v>9420</v>
      </c>
      <c r="N956" s="26" t="s">
        <v>9403</v>
      </c>
      <c r="O956" s="28" t="s">
        <v>9404</v>
      </c>
      <c r="P956" s="26" t="s">
        <v>9299</v>
      </c>
      <c r="Q956" s="26" t="s">
        <v>9421</v>
      </c>
      <c r="R956" s="28" t="s">
        <v>9422</v>
      </c>
      <c r="S956" s="28" t="s">
        <v>156</v>
      </c>
      <c r="T956" s="28" t="s">
        <v>9423</v>
      </c>
      <c r="U956" s="26" t="s">
        <v>9424</v>
      </c>
      <c r="V956" s="26" t="s">
        <v>158</v>
      </c>
      <c r="W956" s="26" t="s">
        <v>141</v>
      </c>
      <c r="X956" s="26" t="s">
        <v>141</v>
      </c>
      <c r="Y956" s="28">
        <v>1984.0</v>
      </c>
      <c r="Z956" s="28">
        <v>39.0</v>
      </c>
      <c r="AA956" s="26" t="s">
        <v>127</v>
      </c>
      <c r="AB956" s="30">
        <v>3500.0</v>
      </c>
      <c r="AC956" s="31" t="s">
        <v>127</v>
      </c>
      <c r="AD956" s="31">
        <v>3500.0</v>
      </c>
      <c r="AE956" s="31" t="s">
        <v>127</v>
      </c>
      <c r="AF956" s="31">
        <v>3200.0</v>
      </c>
      <c r="AG956" s="30" t="s">
        <v>127</v>
      </c>
      <c r="AH956" s="31">
        <v>3200.0</v>
      </c>
      <c r="AI956" s="31" t="s">
        <v>127</v>
      </c>
      <c r="AJ956" s="31" t="s">
        <v>127</v>
      </c>
      <c r="AK956" s="31" t="s">
        <v>127</v>
      </c>
      <c r="AL956" s="31">
        <v>4100.0</v>
      </c>
      <c r="AM956" s="26" t="s">
        <v>278</v>
      </c>
      <c r="AN956" s="26" t="s">
        <v>9425</v>
      </c>
      <c r="AO956" s="26" t="s">
        <v>141</v>
      </c>
      <c r="AP956" s="31">
        <v>9099.0</v>
      </c>
      <c r="AQ956" s="26">
        <v>2003.0</v>
      </c>
      <c r="AR956" s="26">
        <v>2020.0</v>
      </c>
      <c r="AS956" s="26" t="s">
        <v>127</v>
      </c>
      <c r="AT956" s="26" t="s">
        <v>184</v>
      </c>
      <c r="AU956" s="26" t="s">
        <v>185</v>
      </c>
      <c r="AV956" s="26" t="s">
        <v>9426</v>
      </c>
      <c r="AW956" s="28"/>
      <c r="AX956" s="28"/>
      <c r="AY956" s="28"/>
    </row>
    <row r="957" ht="15.75" customHeight="1">
      <c r="A957" s="26" t="s">
        <v>9427</v>
      </c>
      <c r="B957" s="28" t="s">
        <v>9428</v>
      </c>
      <c r="C957" s="26" t="s">
        <v>9415</v>
      </c>
      <c r="D957" s="28" t="s">
        <v>9416</v>
      </c>
      <c r="E957" s="26" t="s">
        <v>9417</v>
      </c>
      <c r="F957" s="26" t="s">
        <v>127</v>
      </c>
      <c r="G957" s="28"/>
      <c r="H957" s="26" t="s">
        <v>9398</v>
      </c>
      <c r="I957" s="26" t="s">
        <v>9399</v>
      </c>
      <c r="J957" s="59" t="s">
        <v>9418</v>
      </c>
      <c r="K957" s="26">
        <v>4.29588725E9</v>
      </c>
      <c r="L957" s="28" t="s">
        <v>9419</v>
      </c>
      <c r="M957" s="26" t="s">
        <v>9420</v>
      </c>
      <c r="N957" s="26" t="s">
        <v>9403</v>
      </c>
      <c r="O957" s="28" t="s">
        <v>9404</v>
      </c>
      <c r="P957" s="26" t="s">
        <v>9299</v>
      </c>
      <c r="Q957" s="26" t="s">
        <v>9421</v>
      </c>
      <c r="R957" s="28" t="s">
        <v>9422</v>
      </c>
      <c r="S957" s="28" t="s">
        <v>156</v>
      </c>
      <c r="T957" s="28" t="s">
        <v>9423</v>
      </c>
      <c r="U957" s="26" t="s">
        <v>9424</v>
      </c>
      <c r="V957" s="26" t="s">
        <v>189</v>
      </c>
      <c r="W957" s="26" t="s">
        <v>141</v>
      </c>
      <c r="X957" s="26">
        <v>2021.0</v>
      </c>
      <c r="Y957" s="26">
        <v>2023.0</v>
      </c>
      <c r="Z957" s="28">
        <v>0.0</v>
      </c>
      <c r="AA957" s="26" t="s">
        <v>127</v>
      </c>
      <c r="AB957" s="30">
        <v>1200.0</v>
      </c>
      <c r="AC957" s="31" t="s">
        <v>127</v>
      </c>
      <c r="AD957" s="31">
        <v>1200.0</v>
      </c>
      <c r="AE957" s="31" t="s">
        <v>127</v>
      </c>
      <c r="AF957" s="31" t="s">
        <v>127</v>
      </c>
      <c r="AG957" s="30" t="s">
        <v>127</v>
      </c>
      <c r="AH957" s="31" t="s">
        <v>127</v>
      </c>
      <c r="AI957" s="31" t="s">
        <v>127</v>
      </c>
      <c r="AJ957" s="31" t="s">
        <v>127</v>
      </c>
      <c r="AK957" s="31" t="s">
        <v>127</v>
      </c>
      <c r="AL957" s="31" t="s">
        <v>127</v>
      </c>
      <c r="AM957" s="26" t="s">
        <v>127</v>
      </c>
      <c r="AN957" s="26" t="s">
        <v>127</v>
      </c>
      <c r="AO957" s="32" t="s">
        <v>127</v>
      </c>
      <c r="AP957" s="31" t="s">
        <v>141</v>
      </c>
      <c r="AQ957" s="26" t="s">
        <v>127</v>
      </c>
      <c r="AR957" s="26" t="s">
        <v>127</v>
      </c>
      <c r="AS957" s="26" t="s">
        <v>127</v>
      </c>
      <c r="AT957" s="28" t="s">
        <v>142</v>
      </c>
      <c r="AU957" s="26" t="s">
        <v>31</v>
      </c>
      <c r="AV957" s="26" t="s">
        <v>9429</v>
      </c>
      <c r="AW957" s="28"/>
      <c r="AX957" s="28"/>
      <c r="AY957" s="28"/>
    </row>
    <row r="958" ht="15.75" customHeight="1">
      <c r="A958" s="26" t="s">
        <v>9430</v>
      </c>
      <c r="B958" s="28" t="s">
        <v>9431</v>
      </c>
      <c r="C958" s="26" t="s">
        <v>9432</v>
      </c>
      <c r="D958" s="26" t="s">
        <v>9433</v>
      </c>
      <c r="E958" s="26" t="s">
        <v>9434</v>
      </c>
      <c r="F958" s="26" t="s">
        <v>127</v>
      </c>
      <c r="G958" s="26"/>
      <c r="H958" s="26" t="s">
        <v>9435</v>
      </c>
      <c r="I958" s="26" t="s">
        <v>9436</v>
      </c>
      <c r="J958" s="26" t="s">
        <v>9437</v>
      </c>
      <c r="K958" s="26">
        <v>4.29588719E9</v>
      </c>
      <c r="L958" s="26" t="s">
        <v>9438</v>
      </c>
      <c r="M958" s="26" t="s">
        <v>9439</v>
      </c>
      <c r="N958" s="26" t="s">
        <v>9440</v>
      </c>
      <c r="O958" s="26" t="s">
        <v>9404</v>
      </c>
      <c r="P958" s="26" t="s">
        <v>9299</v>
      </c>
      <c r="Q958" s="26" t="s">
        <v>9441</v>
      </c>
      <c r="R958" s="26" t="s">
        <v>9442</v>
      </c>
      <c r="S958" s="26" t="s">
        <v>156</v>
      </c>
      <c r="T958" s="29" t="s">
        <v>9443</v>
      </c>
      <c r="U958" s="29" t="s">
        <v>9444</v>
      </c>
      <c r="V958" s="26" t="s">
        <v>158</v>
      </c>
      <c r="W958" s="26" t="s">
        <v>141</v>
      </c>
      <c r="X958" s="26" t="s">
        <v>141</v>
      </c>
      <c r="Y958" s="26">
        <v>1900.0</v>
      </c>
      <c r="Z958" s="28">
        <v>123.0</v>
      </c>
      <c r="AA958" s="26" t="s">
        <v>127</v>
      </c>
      <c r="AB958" s="30">
        <v>1000.0</v>
      </c>
      <c r="AC958" s="31" t="s">
        <v>127</v>
      </c>
      <c r="AD958" s="31">
        <v>1000.0</v>
      </c>
      <c r="AE958" s="31" t="s">
        <v>127</v>
      </c>
      <c r="AF958" s="31" t="s">
        <v>127</v>
      </c>
      <c r="AG958" s="30" t="s">
        <v>127</v>
      </c>
      <c r="AH958" s="31" t="s">
        <v>127</v>
      </c>
      <c r="AI958" s="31" t="s">
        <v>141</v>
      </c>
      <c r="AJ958" s="31" t="s">
        <v>127</v>
      </c>
      <c r="AK958" s="31" t="s">
        <v>127</v>
      </c>
      <c r="AL958" s="31" t="s">
        <v>127</v>
      </c>
      <c r="AM958" s="26" t="s">
        <v>278</v>
      </c>
      <c r="AN958" s="26" t="s">
        <v>9445</v>
      </c>
      <c r="AO958" s="26" t="s">
        <v>788</v>
      </c>
      <c r="AP958" s="31">
        <v>4062.0</v>
      </c>
      <c r="AQ958" s="26" t="s">
        <v>127</v>
      </c>
      <c r="AR958" s="26" t="s">
        <v>127</v>
      </c>
      <c r="AS958" s="26" t="s">
        <v>127</v>
      </c>
      <c r="AT958" s="28" t="s">
        <v>142</v>
      </c>
      <c r="AU958" s="26" t="s">
        <v>31</v>
      </c>
      <c r="AV958" s="26" t="s">
        <v>9446</v>
      </c>
      <c r="AW958" s="28"/>
      <c r="AX958" s="28"/>
      <c r="AY958" s="28"/>
    </row>
    <row r="959" ht="15.75" customHeight="1">
      <c r="A959" s="26" t="s">
        <v>9447</v>
      </c>
      <c r="B959" s="28" t="s">
        <v>9448</v>
      </c>
      <c r="C959" s="26" t="s">
        <v>9449</v>
      </c>
      <c r="D959" s="26" t="s">
        <v>9450</v>
      </c>
      <c r="E959" s="26" t="s">
        <v>9451</v>
      </c>
      <c r="F959" s="26" t="s">
        <v>127</v>
      </c>
      <c r="G959" s="28"/>
      <c r="H959" s="26" t="s">
        <v>9452</v>
      </c>
      <c r="I959" s="26" t="s">
        <v>9453</v>
      </c>
      <c r="J959" s="58" t="s">
        <v>9454</v>
      </c>
      <c r="K959" s="58">
        <v>4.295887257E9</v>
      </c>
      <c r="L959" s="28" t="s">
        <v>9455</v>
      </c>
      <c r="M959" s="26" t="s">
        <v>9440</v>
      </c>
      <c r="N959" s="26" t="s">
        <v>9440</v>
      </c>
      <c r="O959" s="28" t="s">
        <v>9404</v>
      </c>
      <c r="P959" s="26" t="s">
        <v>9299</v>
      </c>
      <c r="Q959" s="26" t="s">
        <v>9456</v>
      </c>
      <c r="R959" s="28" t="s">
        <v>9457</v>
      </c>
      <c r="S959" s="28" t="s">
        <v>156</v>
      </c>
      <c r="T959" s="28" t="s">
        <v>9458</v>
      </c>
      <c r="U959" s="26" t="s">
        <v>9459</v>
      </c>
      <c r="V959" s="26" t="s">
        <v>158</v>
      </c>
      <c r="W959" s="26" t="s">
        <v>141</v>
      </c>
      <c r="X959" s="26" t="s">
        <v>141</v>
      </c>
      <c r="Y959" s="28">
        <v>1943.0</v>
      </c>
      <c r="Z959" s="28">
        <v>80.0</v>
      </c>
      <c r="AA959" s="26" t="s">
        <v>127</v>
      </c>
      <c r="AB959" s="30">
        <v>5600.0</v>
      </c>
      <c r="AC959" s="31">
        <v>3800.0</v>
      </c>
      <c r="AD959" s="31">
        <v>1800.0</v>
      </c>
      <c r="AE959" s="31" t="s">
        <v>127</v>
      </c>
      <c r="AF959" s="31">
        <v>2600.0</v>
      </c>
      <c r="AG959" s="31">
        <v>2600.0</v>
      </c>
      <c r="AH959" s="31" t="s">
        <v>127</v>
      </c>
      <c r="AI959" s="31" t="s">
        <v>127</v>
      </c>
      <c r="AJ959" s="30">
        <v>4500.0</v>
      </c>
      <c r="AK959" s="31">
        <v>2900.0</v>
      </c>
      <c r="AL959" s="31" t="s">
        <v>127</v>
      </c>
      <c r="AM959" s="26" t="s">
        <v>159</v>
      </c>
      <c r="AN959" s="26" t="s">
        <v>9460</v>
      </c>
      <c r="AO959" s="26" t="s">
        <v>816</v>
      </c>
      <c r="AP959" s="31">
        <v>15196.0</v>
      </c>
      <c r="AQ959" s="26">
        <v>2018.0</v>
      </c>
      <c r="AR959" s="26" t="s">
        <v>127</v>
      </c>
      <c r="AS959" s="26" t="s">
        <v>127</v>
      </c>
      <c r="AT959" s="26" t="s">
        <v>161</v>
      </c>
      <c r="AU959" s="26" t="s">
        <v>817</v>
      </c>
      <c r="AV959" s="26" t="s">
        <v>9461</v>
      </c>
      <c r="AW959" s="28"/>
      <c r="AX959" s="28"/>
      <c r="AY959" s="28"/>
    </row>
    <row r="960" ht="15.75" customHeight="1">
      <c r="A960" s="26" t="s">
        <v>9462</v>
      </c>
      <c r="B960" s="28" t="s">
        <v>9463</v>
      </c>
      <c r="C960" s="28" t="s">
        <v>9464</v>
      </c>
      <c r="D960" s="26" t="s">
        <v>9465</v>
      </c>
      <c r="E960" s="26" t="s">
        <v>9466</v>
      </c>
      <c r="F960" s="26" t="s">
        <v>127</v>
      </c>
      <c r="G960" s="28"/>
      <c r="H960" s="26" t="s">
        <v>9467</v>
      </c>
      <c r="I960" s="26" t="s">
        <v>9468</v>
      </c>
      <c r="J960" s="26" t="s">
        <v>9469</v>
      </c>
      <c r="K960" s="58">
        <v>4.295887044E9</v>
      </c>
      <c r="L960" s="26" t="s">
        <v>9470</v>
      </c>
      <c r="M960" s="26" t="s">
        <v>9471</v>
      </c>
      <c r="N960" s="26" t="s">
        <v>9440</v>
      </c>
      <c r="O960" s="28" t="s">
        <v>9404</v>
      </c>
      <c r="P960" s="26" t="s">
        <v>9299</v>
      </c>
      <c r="Q960" s="26" t="s">
        <v>9472</v>
      </c>
      <c r="R960" s="28" t="s">
        <v>9473</v>
      </c>
      <c r="S960" s="28" t="s">
        <v>156</v>
      </c>
      <c r="T960" s="28" t="s">
        <v>9474</v>
      </c>
      <c r="U960" s="29" t="s">
        <v>9475</v>
      </c>
      <c r="V960" s="26" t="s">
        <v>158</v>
      </c>
      <c r="W960" s="26" t="s">
        <v>141</v>
      </c>
      <c r="X960" s="26" t="s">
        <v>141</v>
      </c>
      <c r="Y960" s="28">
        <v>1932.0</v>
      </c>
      <c r="Z960" s="28">
        <v>91.0</v>
      </c>
      <c r="AA960" s="26" t="s">
        <v>127</v>
      </c>
      <c r="AB960" s="30">
        <v>14500.0</v>
      </c>
      <c r="AC960" s="31">
        <v>10500.0</v>
      </c>
      <c r="AD960" s="31">
        <v>4000.0</v>
      </c>
      <c r="AE960" s="31" t="s">
        <v>127</v>
      </c>
      <c r="AF960" s="31">
        <v>11100.0</v>
      </c>
      <c r="AG960" s="31">
        <v>11100.0</v>
      </c>
      <c r="AH960" s="31" t="s">
        <v>127</v>
      </c>
      <c r="AI960" s="31" t="s">
        <v>127</v>
      </c>
      <c r="AJ960" s="31">
        <v>11300.0</v>
      </c>
      <c r="AK960" s="31">
        <v>5400.0</v>
      </c>
      <c r="AL960" s="31" t="s">
        <v>127</v>
      </c>
      <c r="AM960" s="26" t="s">
        <v>159</v>
      </c>
      <c r="AN960" s="26" t="s">
        <v>9476</v>
      </c>
      <c r="AO960" s="26" t="s">
        <v>816</v>
      </c>
      <c r="AP960" s="31">
        <v>5609.0</v>
      </c>
      <c r="AQ960" s="26">
        <v>2019.0</v>
      </c>
      <c r="AR960" s="26">
        <v>2019.0</v>
      </c>
      <c r="AS960" s="26" t="s">
        <v>127</v>
      </c>
      <c r="AT960" s="26" t="s">
        <v>161</v>
      </c>
      <c r="AU960" s="26" t="s">
        <v>817</v>
      </c>
      <c r="AV960" s="26" t="s">
        <v>9477</v>
      </c>
      <c r="AW960" s="26" t="s">
        <v>9478</v>
      </c>
      <c r="AX960" s="28"/>
      <c r="AY960" s="28"/>
    </row>
    <row r="961" ht="15.75" customHeight="1">
      <c r="A961" s="26" t="s">
        <v>9479</v>
      </c>
      <c r="B961" s="28" t="s">
        <v>9480</v>
      </c>
      <c r="C961" s="28" t="s">
        <v>9464</v>
      </c>
      <c r="D961" s="26" t="s">
        <v>9465</v>
      </c>
      <c r="E961" s="26" t="s">
        <v>9466</v>
      </c>
      <c r="F961" s="26" t="s">
        <v>127</v>
      </c>
      <c r="G961" s="28"/>
      <c r="H961" s="26" t="s">
        <v>9467</v>
      </c>
      <c r="I961" s="26" t="s">
        <v>9468</v>
      </c>
      <c r="J961" s="26" t="s">
        <v>9469</v>
      </c>
      <c r="K961" s="58">
        <v>4.295887044E9</v>
      </c>
      <c r="L961" s="26" t="s">
        <v>9470</v>
      </c>
      <c r="M961" s="26" t="s">
        <v>9471</v>
      </c>
      <c r="N961" s="26" t="s">
        <v>9440</v>
      </c>
      <c r="O961" s="28" t="s">
        <v>9404</v>
      </c>
      <c r="P961" s="26" t="s">
        <v>9299</v>
      </c>
      <c r="Q961" s="26" t="s">
        <v>9472</v>
      </c>
      <c r="R961" s="28" t="s">
        <v>9473</v>
      </c>
      <c r="S961" s="28" t="s">
        <v>156</v>
      </c>
      <c r="T961" s="28" t="s">
        <v>9474</v>
      </c>
      <c r="U961" s="29" t="s">
        <v>9475</v>
      </c>
      <c r="V961" s="26" t="s">
        <v>189</v>
      </c>
      <c r="W961" s="26">
        <v>2021.0</v>
      </c>
      <c r="X961" s="26" t="s">
        <v>141</v>
      </c>
      <c r="Y961" s="26">
        <v>2025.0</v>
      </c>
      <c r="Z961" s="28">
        <v>-2.0</v>
      </c>
      <c r="AA961" s="26" t="s">
        <v>127</v>
      </c>
      <c r="AB961" s="30" t="s">
        <v>127</v>
      </c>
      <c r="AC961" s="31" t="s">
        <v>127</v>
      </c>
      <c r="AD961" s="31" t="s">
        <v>127</v>
      </c>
      <c r="AE961" s="31" t="s">
        <v>127</v>
      </c>
      <c r="AF961" s="31">
        <v>3700.0</v>
      </c>
      <c r="AG961" s="30">
        <v>3700.0</v>
      </c>
      <c r="AH961" s="31" t="s">
        <v>127</v>
      </c>
      <c r="AI961" s="31" t="s">
        <v>127</v>
      </c>
      <c r="AJ961" s="31" t="s">
        <v>127</v>
      </c>
      <c r="AK961" s="31" t="s">
        <v>127</v>
      </c>
      <c r="AL961" s="31" t="s">
        <v>127</v>
      </c>
      <c r="AM961" s="26" t="s">
        <v>127</v>
      </c>
      <c r="AN961" s="26" t="s">
        <v>127</v>
      </c>
      <c r="AO961" s="26" t="s">
        <v>127</v>
      </c>
      <c r="AP961" s="31" t="s">
        <v>141</v>
      </c>
      <c r="AQ961" s="26" t="s">
        <v>127</v>
      </c>
      <c r="AR961" s="26" t="s">
        <v>127</v>
      </c>
      <c r="AS961" s="26" t="s">
        <v>127</v>
      </c>
      <c r="AT961" s="26" t="s">
        <v>974</v>
      </c>
      <c r="AU961" s="26" t="s">
        <v>25</v>
      </c>
      <c r="AV961" s="26" t="s">
        <v>9481</v>
      </c>
      <c r="AW961" s="29" t="s">
        <v>9482</v>
      </c>
      <c r="AX961" s="28"/>
      <c r="AY961" s="28"/>
    </row>
    <row r="962" ht="15.75" customHeight="1">
      <c r="A962" s="26" t="s">
        <v>9483</v>
      </c>
      <c r="B962" s="28" t="s">
        <v>9484</v>
      </c>
      <c r="C962" s="26" t="s">
        <v>9485</v>
      </c>
      <c r="D962" s="26" t="s">
        <v>9486</v>
      </c>
      <c r="E962" s="26" t="s">
        <v>9487</v>
      </c>
      <c r="F962" s="26" t="s">
        <v>127</v>
      </c>
      <c r="G962" s="28"/>
      <c r="H962" s="26" t="s">
        <v>9488</v>
      </c>
      <c r="I962" s="26" t="s">
        <v>9489</v>
      </c>
      <c r="J962" s="59" t="s">
        <v>9490</v>
      </c>
      <c r="K962" s="26">
        <v>4.296074913E9</v>
      </c>
      <c r="L962" s="26" t="s">
        <v>9491</v>
      </c>
      <c r="M962" s="26" t="s">
        <v>9492</v>
      </c>
      <c r="N962" s="26" t="s">
        <v>9440</v>
      </c>
      <c r="O962" s="28" t="s">
        <v>9404</v>
      </c>
      <c r="P962" s="26" t="s">
        <v>9299</v>
      </c>
      <c r="Q962" s="26" t="s">
        <v>9493</v>
      </c>
      <c r="R962" s="28" t="s">
        <v>9494</v>
      </c>
      <c r="S962" s="28" t="s">
        <v>156</v>
      </c>
      <c r="T962" s="28" t="s">
        <v>9495</v>
      </c>
      <c r="U962" s="29" t="s">
        <v>9496</v>
      </c>
      <c r="V962" s="26" t="s">
        <v>158</v>
      </c>
      <c r="W962" s="26" t="s">
        <v>141</v>
      </c>
      <c r="X962" s="26" t="s">
        <v>141</v>
      </c>
      <c r="Y962" s="28">
        <v>1900.0</v>
      </c>
      <c r="Z962" s="28">
        <v>123.0</v>
      </c>
      <c r="AA962" s="26" t="s">
        <v>127</v>
      </c>
      <c r="AB962" s="30">
        <v>1200.0</v>
      </c>
      <c r="AC962" s="31" t="s">
        <v>127</v>
      </c>
      <c r="AD962" s="30">
        <v>1200.0</v>
      </c>
      <c r="AE962" s="31" t="s">
        <v>127</v>
      </c>
      <c r="AF962" s="31" t="s">
        <v>127</v>
      </c>
      <c r="AG962" s="31" t="s">
        <v>127</v>
      </c>
      <c r="AH962" s="31" t="s">
        <v>127</v>
      </c>
      <c r="AI962" s="31" t="s">
        <v>127</v>
      </c>
      <c r="AJ962" s="31" t="s">
        <v>127</v>
      </c>
      <c r="AK962" s="31" t="s">
        <v>127</v>
      </c>
      <c r="AL962" s="31" t="s">
        <v>127</v>
      </c>
      <c r="AM962" s="26" t="s">
        <v>278</v>
      </c>
      <c r="AN962" s="26" t="s">
        <v>9497</v>
      </c>
      <c r="AO962" s="26" t="s">
        <v>1966</v>
      </c>
      <c r="AP962" s="31">
        <v>159.0</v>
      </c>
      <c r="AQ962" s="26" t="s">
        <v>127</v>
      </c>
      <c r="AR962" s="26" t="s">
        <v>127</v>
      </c>
      <c r="AS962" s="26" t="s">
        <v>127</v>
      </c>
      <c r="AT962" s="26" t="s">
        <v>142</v>
      </c>
      <c r="AU962" s="26" t="s">
        <v>31</v>
      </c>
      <c r="AV962" s="26" t="s">
        <v>9498</v>
      </c>
      <c r="AW962" s="28"/>
      <c r="AX962" s="28"/>
      <c r="AY962" s="28"/>
    </row>
    <row r="963" ht="15.75" customHeight="1">
      <c r="A963" s="26" t="s">
        <v>9499</v>
      </c>
      <c r="B963" s="28" t="s">
        <v>9500</v>
      </c>
      <c r="C963" s="26" t="s">
        <v>9501</v>
      </c>
      <c r="D963" s="28"/>
      <c r="E963" s="28"/>
      <c r="F963" s="26" t="s">
        <v>127</v>
      </c>
      <c r="G963" s="28"/>
      <c r="H963" s="26" t="s">
        <v>9502</v>
      </c>
      <c r="I963" s="26" t="s">
        <v>9503</v>
      </c>
      <c r="J963" s="59" t="s">
        <v>9504</v>
      </c>
      <c r="K963" s="26">
        <v>5.037941666E9</v>
      </c>
      <c r="L963" s="28" t="s">
        <v>9505</v>
      </c>
      <c r="M963" s="26" t="s">
        <v>9506</v>
      </c>
      <c r="N963" s="26" t="s">
        <v>9507</v>
      </c>
      <c r="O963" s="28" t="s">
        <v>9404</v>
      </c>
      <c r="P963" s="26" t="s">
        <v>9299</v>
      </c>
      <c r="Q963" s="26" t="s">
        <v>9508</v>
      </c>
      <c r="R963" s="28" t="s">
        <v>9509</v>
      </c>
      <c r="S963" s="28" t="s">
        <v>156</v>
      </c>
      <c r="T963" s="28" t="s">
        <v>9510</v>
      </c>
      <c r="U963" s="26" t="s">
        <v>9511</v>
      </c>
      <c r="V963" s="26" t="s">
        <v>158</v>
      </c>
      <c r="W963" s="26" t="s">
        <v>141</v>
      </c>
      <c r="X963" s="26" t="s">
        <v>141</v>
      </c>
      <c r="Y963" s="28">
        <v>2013.0</v>
      </c>
      <c r="Z963" s="28">
        <v>10.0</v>
      </c>
      <c r="AA963" s="26" t="s">
        <v>127</v>
      </c>
      <c r="AB963" s="30">
        <v>1500.0</v>
      </c>
      <c r="AC963" s="31" t="s">
        <v>127</v>
      </c>
      <c r="AD963" s="30">
        <v>1500.0</v>
      </c>
      <c r="AE963" s="31" t="s">
        <v>127</v>
      </c>
      <c r="AF963" s="31" t="s">
        <v>127</v>
      </c>
      <c r="AG963" s="30" t="s">
        <v>127</v>
      </c>
      <c r="AH963" s="31" t="s">
        <v>127</v>
      </c>
      <c r="AI963" s="31" t="s">
        <v>127</v>
      </c>
      <c r="AJ963" s="31" t="s">
        <v>127</v>
      </c>
      <c r="AK963" s="31" t="s">
        <v>127</v>
      </c>
      <c r="AL963" s="31" t="s">
        <v>127</v>
      </c>
      <c r="AM963" s="26" t="s">
        <v>159</v>
      </c>
      <c r="AN963" s="26" t="s">
        <v>9512</v>
      </c>
      <c r="AO963" s="26" t="s">
        <v>141</v>
      </c>
      <c r="AP963" s="31">
        <v>1200.0</v>
      </c>
      <c r="AQ963" s="26">
        <v>2002.0</v>
      </c>
      <c r="AR963" s="26">
        <v>2020.0</v>
      </c>
      <c r="AS963" s="26" t="s">
        <v>127</v>
      </c>
      <c r="AT963" s="28" t="s">
        <v>142</v>
      </c>
      <c r="AU963" s="32" t="s">
        <v>31</v>
      </c>
      <c r="AV963" s="26" t="s">
        <v>1612</v>
      </c>
      <c r="AW963" s="28"/>
      <c r="AX963" s="28"/>
      <c r="AY963" s="28"/>
    </row>
    <row r="964" ht="15.75" customHeight="1">
      <c r="A964" s="26" t="s">
        <v>9513</v>
      </c>
      <c r="B964" s="28" t="s">
        <v>9514</v>
      </c>
      <c r="C964" s="26" t="s">
        <v>9515</v>
      </c>
      <c r="D964" s="26" t="s">
        <v>9516</v>
      </c>
      <c r="E964" s="26" t="s">
        <v>9517</v>
      </c>
      <c r="F964" s="26" t="s">
        <v>127</v>
      </c>
      <c r="G964" s="28"/>
      <c r="H964" s="26" t="s">
        <v>9518</v>
      </c>
      <c r="I964" s="26" t="s">
        <v>9519</v>
      </c>
      <c r="J964" s="26" t="s">
        <v>9520</v>
      </c>
      <c r="K964" s="26">
        <v>5.000037548E9</v>
      </c>
      <c r="L964" s="28" t="s">
        <v>9521</v>
      </c>
      <c r="M964" s="26" t="s">
        <v>9522</v>
      </c>
      <c r="N964" s="26" t="s">
        <v>9523</v>
      </c>
      <c r="O964" s="28" t="s">
        <v>9404</v>
      </c>
      <c r="P964" s="26" t="s">
        <v>9299</v>
      </c>
      <c r="Q964" s="26" t="s">
        <v>9524</v>
      </c>
      <c r="R964" s="28" t="s">
        <v>9525</v>
      </c>
      <c r="S964" s="28" t="s">
        <v>156</v>
      </c>
      <c r="T964" s="28" t="s">
        <v>9526</v>
      </c>
      <c r="U964" s="26" t="s">
        <v>9527</v>
      </c>
      <c r="V964" s="26" t="s">
        <v>158</v>
      </c>
      <c r="W964" s="26" t="s">
        <v>141</v>
      </c>
      <c r="X964" s="26" t="s">
        <v>141</v>
      </c>
      <c r="Y964" s="26">
        <v>1932.0</v>
      </c>
      <c r="Z964" s="28">
        <v>91.0</v>
      </c>
      <c r="AA964" s="26" t="s">
        <v>127</v>
      </c>
      <c r="AB964" s="30">
        <v>9500.0</v>
      </c>
      <c r="AC964" s="31">
        <v>8000.0</v>
      </c>
      <c r="AD964" s="31">
        <v>1500.0</v>
      </c>
      <c r="AE964" s="31" t="s">
        <v>127</v>
      </c>
      <c r="AF964" s="31">
        <v>6200.0</v>
      </c>
      <c r="AG964" s="30">
        <v>6200.0</v>
      </c>
      <c r="AH964" s="31" t="s">
        <v>127</v>
      </c>
      <c r="AI964" s="31" t="s">
        <v>127</v>
      </c>
      <c r="AJ964" s="31">
        <v>7200.0</v>
      </c>
      <c r="AK964" s="31">
        <v>5210.0</v>
      </c>
      <c r="AL964" s="31" t="s">
        <v>127</v>
      </c>
      <c r="AM964" s="26" t="s">
        <v>159</v>
      </c>
      <c r="AN964" s="26" t="s">
        <v>9528</v>
      </c>
      <c r="AO964" s="26" t="s">
        <v>845</v>
      </c>
      <c r="AP964" s="31">
        <v>18392.0</v>
      </c>
      <c r="AQ964" s="26">
        <v>2008.0</v>
      </c>
      <c r="AR964" s="26" t="s">
        <v>127</v>
      </c>
      <c r="AS964" s="26" t="s">
        <v>127</v>
      </c>
      <c r="AT964" s="26" t="s">
        <v>161</v>
      </c>
      <c r="AU964" s="26" t="s">
        <v>817</v>
      </c>
      <c r="AV964" s="26" t="s">
        <v>9529</v>
      </c>
      <c r="AW964" s="26" t="s">
        <v>9530</v>
      </c>
      <c r="AX964" s="26" t="s">
        <v>9531</v>
      </c>
      <c r="AY964" s="26" t="s">
        <v>9532</v>
      </c>
    </row>
    <row r="965" ht="15.75" customHeight="1">
      <c r="A965" s="26" t="s">
        <v>9533</v>
      </c>
      <c r="B965" s="28" t="s">
        <v>9534</v>
      </c>
      <c r="C965" s="26" t="s">
        <v>9535</v>
      </c>
      <c r="D965" s="26" t="s">
        <v>9536</v>
      </c>
      <c r="E965" s="26" t="s">
        <v>9537</v>
      </c>
      <c r="F965" s="26" t="s">
        <v>127</v>
      </c>
      <c r="G965" s="28"/>
      <c r="H965" s="26" t="s">
        <v>9538</v>
      </c>
      <c r="I965" s="26" t="s">
        <v>9539</v>
      </c>
      <c r="J965" s="26" t="s">
        <v>9540</v>
      </c>
      <c r="K965" s="26">
        <v>5.081151437E9</v>
      </c>
      <c r="L965" s="28" t="s">
        <v>9541</v>
      </c>
      <c r="M965" s="26" t="s">
        <v>9542</v>
      </c>
      <c r="N965" s="26" t="s">
        <v>9543</v>
      </c>
      <c r="O965" s="28" t="s">
        <v>9404</v>
      </c>
      <c r="P965" s="26" t="s">
        <v>9299</v>
      </c>
      <c r="Q965" s="26" t="s">
        <v>9544</v>
      </c>
      <c r="R965" s="28" t="s">
        <v>9545</v>
      </c>
      <c r="S965" s="28" t="s">
        <v>156</v>
      </c>
      <c r="T965" s="28" t="s">
        <v>9546</v>
      </c>
      <c r="U965" s="26" t="s">
        <v>9547</v>
      </c>
      <c r="V965" s="26" t="s">
        <v>158</v>
      </c>
      <c r="W965" s="26" t="s">
        <v>141</v>
      </c>
      <c r="X965" s="26" t="s">
        <v>141</v>
      </c>
      <c r="Y965" s="28">
        <v>1942.0</v>
      </c>
      <c r="Z965" s="28">
        <v>81.0</v>
      </c>
      <c r="AA965" s="26" t="s">
        <v>127</v>
      </c>
      <c r="AB965" s="30">
        <v>2150.0</v>
      </c>
      <c r="AC965" s="31" t="s">
        <v>127</v>
      </c>
      <c r="AD965" s="30">
        <v>2150.0</v>
      </c>
      <c r="AE965" s="31" t="s">
        <v>127</v>
      </c>
      <c r="AF965" s="31" t="s">
        <v>127</v>
      </c>
      <c r="AG965" s="30" t="s">
        <v>127</v>
      </c>
      <c r="AH965" s="31" t="s">
        <v>127</v>
      </c>
      <c r="AI965" s="31" t="s">
        <v>127</v>
      </c>
      <c r="AJ965" s="31" t="s">
        <v>127</v>
      </c>
      <c r="AK965" s="31" t="s">
        <v>127</v>
      </c>
      <c r="AL965" s="31" t="s">
        <v>127</v>
      </c>
      <c r="AM965" s="26" t="s">
        <v>159</v>
      </c>
      <c r="AN965" s="26" t="s">
        <v>9548</v>
      </c>
      <c r="AO965" s="26" t="s">
        <v>141</v>
      </c>
      <c r="AP965" s="31">
        <v>2933.0</v>
      </c>
      <c r="AQ965" s="26" t="s">
        <v>127</v>
      </c>
      <c r="AR965" s="26" t="s">
        <v>127</v>
      </c>
      <c r="AS965" s="26" t="s">
        <v>127</v>
      </c>
      <c r="AT965" s="28" t="s">
        <v>142</v>
      </c>
      <c r="AU965" s="32" t="s">
        <v>31</v>
      </c>
      <c r="AV965" s="26" t="s">
        <v>9549</v>
      </c>
      <c r="AW965" s="28"/>
      <c r="AX965" s="28"/>
      <c r="AY965" s="28"/>
    </row>
    <row r="966" ht="15.75" customHeight="1">
      <c r="A966" s="26" t="s">
        <v>9550</v>
      </c>
      <c r="B966" s="28" t="s">
        <v>9551</v>
      </c>
      <c r="C966" s="26" t="s">
        <v>9535</v>
      </c>
      <c r="D966" s="26" t="s">
        <v>9536</v>
      </c>
      <c r="E966" s="26" t="s">
        <v>9537</v>
      </c>
      <c r="F966" s="26" t="s">
        <v>127</v>
      </c>
      <c r="G966" s="28"/>
      <c r="H966" s="26" t="s">
        <v>9538</v>
      </c>
      <c r="I966" s="26" t="s">
        <v>9539</v>
      </c>
      <c r="J966" s="26" t="s">
        <v>9540</v>
      </c>
      <c r="K966" s="26">
        <v>5.081151437E9</v>
      </c>
      <c r="L966" s="28" t="s">
        <v>9541</v>
      </c>
      <c r="M966" s="26" t="s">
        <v>9542</v>
      </c>
      <c r="N966" s="26" t="s">
        <v>9543</v>
      </c>
      <c r="O966" s="28" t="s">
        <v>9404</v>
      </c>
      <c r="P966" s="26" t="s">
        <v>9299</v>
      </c>
      <c r="Q966" s="26" t="s">
        <v>9544</v>
      </c>
      <c r="R966" s="28" t="s">
        <v>9545</v>
      </c>
      <c r="S966" s="28" t="s">
        <v>156</v>
      </c>
      <c r="T966" s="28" t="s">
        <v>9546</v>
      </c>
      <c r="U966" s="26" t="s">
        <v>9547</v>
      </c>
      <c r="V966" s="26" t="s">
        <v>189</v>
      </c>
      <c r="W966" s="26">
        <v>2019.0</v>
      </c>
      <c r="X966" s="26" t="s">
        <v>141</v>
      </c>
      <c r="Y966" s="26" t="s">
        <v>141</v>
      </c>
      <c r="Z966" s="28" t="s">
        <v>141</v>
      </c>
      <c r="AA966" s="26" t="s">
        <v>127</v>
      </c>
      <c r="AB966" s="30">
        <v>850.0</v>
      </c>
      <c r="AC966" s="31" t="s">
        <v>127</v>
      </c>
      <c r="AD966" s="30">
        <v>850.0</v>
      </c>
      <c r="AE966" s="31" t="s">
        <v>127</v>
      </c>
      <c r="AF966" s="31" t="s">
        <v>468</v>
      </c>
      <c r="AG966" s="30" t="s">
        <v>127</v>
      </c>
      <c r="AH966" s="31" t="s">
        <v>468</v>
      </c>
      <c r="AI966" s="31" t="s">
        <v>127</v>
      </c>
      <c r="AJ966" s="31" t="s">
        <v>127</v>
      </c>
      <c r="AK966" s="31" t="s">
        <v>127</v>
      </c>
      <c r="AL966" s="31" t="s">
        <v>127</v>
      </c>
      <c r="AM966" s="26" t="s">
        <v>127</v>
      </c>
      <c r="AN966" s="26" t="s">
        <v>127</v>
      </c>
      <c r="AO966" s="32" t="s">
        <v>127</v>
      </c>
      <c r="AP966" s="31" t="s">
        <v>141</v>
      </c>
      <c r="AQ966" s="26" t="s">
        <v>127</v>
      </c>
      <c r="AR966" s="26" t="s">
        <v>127</v>
      </c>
      <c r="AS966" s="26" t="s">
        <v>127</v>
      </c>
      <c r="AT966" s="26" t="s">
        <v>184</v>
      </c>
      <c r="AU966" s="26" t="s">
        <v>185</v>
      </c>
      <c r="AV966" s="26" t="s">
        <v>9552</v>
      </c>
      <c r="AW966" s="28"/>
      <c r="AX966" s="28"/>
      <c r="AY966" s="28"/>
    </row>
    <row r="967" ht="15.75" customHeight="1">
      <c r="A967" s="26" t="s">
        <v>9553</v>
      </c>
      <c r="B967" s="28" t="s">
        <v>9554</v>
      </c>
      <c r="C967" s="26" t="s">
        <v>9555</v>
      </c>
      <c r="D967" s="26" t="s">
        <v>9556</v>
      </c>
      <c r="E967" s="26" t="s">
        <v>9557</v>
      </c>
      <c r="F967" s="26" t="s">
        <v>127</v>
      </c>
      <c r="G967" s="28"/>
      <c r="H967" s="26" t="s">
        <v>9558</v>
      </c>
      <c r="I967" s="26" t="s">
        <v>9559</v>
      </c>
      <c r="J967" s="26" t="s">
        <v>9560</v>
      </c>
      <c r="K967" s="26">
        <v>5.039667129E9</v>
      </c>
      <c r="L967" s="26" t="s">
        <v>9561</v>
      </c>
      <c r="M967" s="26" t="s">
        <v>9562</v>
      </c>
      <c r="N967" s="26" t="s">
        <v>9563</v>
      </c>
      <c r="O967" s="28" t="s">
        <v>9404</v>
      </c>
      <c r="P967" s="26" t="s">
        <v>9299</v>
      </c>
      <c r="Q967" s="26" t="s">
        <v>9564</v>
      </c>
      <c r="R967" s="28" t="s">
        <v>9565</v>
      </c>
      <c r="S967" s="28" t="s">
        <v>156</v>
      </c>
      <c r="T967" s="29" t="s">
        <v>9566</v>
      </c>
      <c r="U967" s="26" t="s">
        <v>9567</v>
      </c>
      <c r="V967" s="26" t="s">
        <v>158</v>
      </c>
      <c r="W967" s="26" t="s">
        <v>141</v>
      </c>
      <c r="X967" s="26" t="s">
        <v>141</v>
      </c>
      <c r="Y967" s="28">
        <v>2014.0</v>
      </c>
      <c r="Z967" s="28">
        <v>9.0</v>
      </c>
      <c r="AA967" s="26" t="s">
        <v>127</v>
      </c>
      <c r="AB967" s="30">
        <v>1500.0</v>
      </c>
      <c r="AC967" s="31" t="s">
        <v>127</v>
      </c>
      <c r="AD967" s="30">
        <v>1500.0</v>
      </c>
      <c r="AE967" s="31" t="s">
        <v>127</v>
      </c>
      <c r="AF967" s="31" t="s">
        <v>127</v>
      </c>
      <c r="AG967" s="30" t="s">
        <v>127</v>
      </c>
      <c r="AH967" s="31" t="s">
        <v>127</v>
      </c>
      <c r="AI967" s="31" t="s">
        <v>127</v>
      </c>
      <c r="AJ967" s="31" t="s">
        <v>127</v>
      </c>
      <c r="AK967" s="31" t="s">
        <v>127</v>
      </c>
      <c r="AL967" s="31" t="s">
        <v>127</v>
      </c>
      <c r="AM967" s="26" t="s">
        <v>159</v>
      </c>
      <c r="AN967" s="26" t="s">
        <v>9568</v>
      </c>
      <c r="AO967" s="26" t="s">
        <v>141</v>
      </c>
      <c r="AP967" s="31">
        <v>4101.0</v>
      </c>
      <c r="AQ967" s="26">
        <v>2019.0</v>
      </c>
      <c r="AR967" s="26" t="s">
        <v>127</v>
      </c>
      <c r="AS967" s="26" t="s">
        <v>127</v>
      </c>
      <c r="AT967" s="28" t="s">
        <v>142</v>
      </c>
      <c r="AU967" s="32" t="s">
        <v>31</v>
      </c>
      <c r="AV967" s="26" t="s">
        <v>7774</v>
      </c>
      <c r="AW967" s="28"/>
      <c r="AX967" s="28"/>
      <c r="AY967" s="28"/>
    </row>
    <row r="968" ht="15.75" customHeight="1">
      <c r="A968" s="26" t="s">
        <v>9569</v>
      </c>
      <c r="B968" s="26" t="s">
        <v>9570</v>
      </c>
      <c r="C968" s="26" t="s">
        <v>9571</v>
      </c>
      <c r="D968" s="26" t="s">
        <v>9572</v>
      </c>
      <c r="E968" s="26" t="s">
        <v>9573</v>
      </c>
      <c r="F968" s="26" t="s">
        <v>127</v>
      </c>
      <c r="G968" s="26"/>
      <c r="H968" s="26" t="s">
        <v>9574</v>
      </c>
      <c r="I968" s="26" t="s">
        <v>9575</v>
      </c>
      <c r="J968" s="26" t="s">
        <v>9576</v>
      </c>
      <c r="K968" s="26" t="s">
        <v>9577</v>
      </c>
      <c r="L968" s="26" t="s">
        <v>9578</v>
      </c>
      <c r="M968" s="26" t="s">
        <v>9579</v>
      </c>
      <c r="N968" s="26" t="s">
        <v>9580</v>
      </c>
      <c r="O968" s="26" t="s">
        <v>9404</v>
      </c>
      <c r="P968" s="26" t="s">
        <v>9299</v>
      </c>
      <c r="Q968" s="26" t="s">
        <v>9581</v>
      </c>
      <c r="R968" s="26" t="s">
        <v>9582</v>
      </c>
      <c r="S968" s="26" t="s">
        <v>137</v>
      </c>
      <c r="T968" s="29" t="s">
        <v>9583</v>
      </c>
      <c r="U968" s="29" t="s">
        <v>9584</v>
      </c>
      <c r="V968" s="26" t="s">
        <v>189</v>
      </c>
      <c r="W968" s="26">
        <v>2021.0</v>
      </c>
      <c r="X968" s="26" t="s">
        <v>141</v>
      </c>
      <c r="Y968" s="26">
        <v>2024.0</v>
      </c>
      <c r="Z968" s="28">
        <v>-1.0</v>
      </c>
      <c r="AA968" s="26" t="s">
        <v>127</v>
      </c>
      <c r="AB968" s="30" t="s">
        <v>127</v>
      </c>
      <c r="AC968" s="31" t="s">
        <v>127</v>
      </c>
      <c r="AD968" s="31" t="s">
        <v>127</v>
      </c>
      <c r="AE968" s="31" t="s">
        <v>127</v>
      </c>
      <c r="AF968" s="31">
        <v>2080.0</v>
      </c>
      <c r="AG968" s="30" t="s">
        <v>127</v>
      </c>
      <c r="AH968" s="31">
        <v>2080.0</v>
      </c>
      <c r="AI968" s="31" t="s">
        <v>127</v>
      </c>
      <c r="AJ968" s="31" t="s">
        <v>127</v>
      </c>
      <c r="AK968" s="31" t="s">
        <v>127</v>
      </c>
      <c r="AL968" s="31" t="s">
        <v>127</v>
      </c>
      <c r="AM968" s="26" t="s">
        <v>3315</v>
      </c>
      <c r="AN968" s="26" t="s">
        <v>7810</v>
      </c>
      <c r="AO968" s="26" t="s">
        <v>141</v>
      </c>
      <c r="AP968" s="31">
        <v>400.0</v>
      </c>
      <c r="AQ968" s="26" t="s">
        <v>127</v>
      </c>
      <c r="AR968" s="26" t="s">
        <v>127</v>
      </c>
      <c r="AS968" s="26" t="s">
        <v>127</v>
      </c>
      <c r="AT968" s="26" t="s">
        <v>167</v>
      </c>
      <c r="AU968" s="32" t="s">
        <v>29</v>
      </c>
      <c r="AV968" s="26" t="s">
        <v>9585</v>
      </c>
      <c r="AW968" s="28"/>
      <c r="AX968" s="28"/>
      <c r="AY968" s="28"/>
    </row>
    <row r="969" ht="15.75" customHeight="1">
      <c r="A969" s="26" t="s">
        <v>9586</v>
      </c>
      <c r="B969" s="28" t="s">
        <v>9587</v>
      </c>
      <c r="C969" s="26" t="s">
        <v>9588</v>
      </c>
      <c r="D969" s="26" t="s">
        <v>9589</v>
      </c>
      <c r="E969" s="26" t="s">
        <v>9590</v>
      </c>
      <c r="F969" s="26" t="s">
        <v>127</v>
      </c>
      <c r="G969" s="28"/>
      <c r="H969" s="26" t="s">
        <v>9502</v>
      </c>
      <c r="I969" s="26" t="s">
        <v>9503</v>
      </c>
      <c r="J969" s="58" t="s">
        <v>9591</v>
      </c>
      <c r="K969" s="26">
        <v>4.295887048E9</v>
      </c>
      <c r="L969" s="28" t="s">
        <v>9592</v>
      </c>
      <c r="M969" s="26" t="s">
        <v>9593</v>
      </c>
      <c r="N969" s="26" t="s">
        <v>9593</v>
      </c>
      <c r="O969" s="28" t="s">
        <v>9404</v>
      </c>
      <c r="P969" s="26" t="s">
        <v>9299</v>
      </c>
      <c r="Q969" s="26" t="s">
        <v>9594</v>
      </c>
      <c r="R969" s="28" t="s">
        <v>9595</v>
      </c>
      <c r="S969" s="28" t="s">
        <v>156</v>
      </c>
      <c r="T969" s="28" t="s">
        <v>9596</v>
      </c>
      <c r="U969" s="26" t="s">
        <v>9597</v>
      </c>
      <c r="V969" s="26" t="s">
        <v>158</v>
      </c>
      <c r="W969" s="26" t="s">
        <v>141</v>
      </c>
      <c r="X969" s="26" t="s">
        <v>141</v>
      </c>
      <c r="Y969" s="28">
        <v>1934.0</v>
      </c>
      <c r="Z969" s="28">
        <v>89.0</v>
      </c>
      <c r="AA969" s="26" t="s">
        <v>127</v>
      </c>
      <c r="AB969" s="30">
        <v>13200.0</v>
      </c>
      <c r="AC969" s="31">
        <v>13200.0</v>
      </c>
      <c r="AD969" s="31" t="s">
        <v>127</v>
      </c>
      <c r="AE969" s="31" t="s">
        <v>127</v>
      </c>
      <c r="AF969" s="31">
        <v>14200.0</v>
      </c>
      <c r="AG969" s="31">
        <v>14200.0</v>
      </c>
      <c r="AH969" s="31" t="s">
        <v>127</v>
      </c>
      <c r="AI969" s="31" t="s">
        <v>127</v>
      </c>
      <c r="AJ969" s="31" t="s">
        <v>127</v>
      </c>
      <c r="AK969" s="31">
        <v>2745.0</v>
      </c>
      <c r="AL969" s="31" t="s">
        <v>127</v>
      </c>
      <c r="AM969" s="26" t="s">
        <v>159</v>
      </c>
      <c r="AN969" s="26" t="s">
        <v>9598</v>
      </c>
      <c r="AO969" s="26" t="s">
        <v>141</v>
      </c>
      <c r="AP969" s="31">
        <v>27000.0</v>
      </c>
      <c r="AQ969" s="26">
        <v>2002.0</v>
      </c>
      <c r="AR969" s="26">
        <v>2020.0</v>
      </c>
      <c r="AS969" s="26" t="s">
        <v>127</v>
      </c>
      <c r="AT969" s="26" t="s">
        <v>161</v>
      </c>
      <c r="AU969" s="26" t="s">
        <v>263</v>
      </c>
      <c r="AV969" s="26" t="s">
        <v>9599</v>
      </c>
      <c r="AW969" s="28" t="s">
        <v>9600</v>
      </c>
      <c r="AX969" s="28" t="s">
        <v>9601</v>
      </c>
      <c r="AY969" s="28"/>
    </row>
    <row r="970" ht="15.75" customHeight="1">
      <c r="A970" s="26" t="s">
        <v>9602</v>
      </c>
      <c r="B970" s="28" t="s">
        <v>9603</v>
      </c>
      <c r="C970" s="26" t="s">
        <v>9604</v>
      </c>
      <c r="D970" s="26" t="s">
        <v>9605</v>
      </c>
      <c r="E970" s="26"/>
      <c r="F970" s="26" t="s">
        <v>127</v>
      </c>
      <c r="G970" s="26"/>
      <c r="H970" s="26" t="s">
        <v>9606</v>
      </c>
      <c r="I970" s="26" t="s">
        <v>9607</v>
      </c>
      <c r="J970" s="26" t="s">
        <v>9608</v>
      </c>
      <c r="K970" s="26" t="s">
        <v>9609</v>
      </c>
      <c r="L970" s="26" t="s">
        <v>9610</v>
      </c>
      <c r="M970" s="26" t="s">
        <v>9611</v>
      </c>
      <c r="N970" s="26" t="s">
        <v>9612</v>
      </c>
      <c r="O970" s="26" t="s">
        <v>9404</v>
      </c>
      <c r="P970" s="26" t="s">
        <v>9299</v>
      </c>
      <c r="Q970" s="26" t="s">
        <v>9613</v>
      </c>
      <c r="R970" s="28" t="s">
        <v>9614</v>
      </c>
      <c r="S970" s="26" t="s">
        <v>137</v>
      </c>
      <c r="T970" s="29" t="s">
        <v>9615</v>
      </c>
      <c r="U970" s="29" t="s">
        <v>9616</v>
      </c>
      <c r="V970" s="26" t="s">
        <v>139</v>
      </c>
      <c r="W970" s="26" t="s">
        <v>141</v>
      </c>
      <c r="X970" s="26">
        <v>2020.0</v>
      </c>
      <c r="Y970" s="26">
        <v>2025.0</v>
      </c>
      <c r="Z970" s="28">
        <v>-2.0</v>
      </c>
      <c r="AA970" s="26" t="s">
        <v>127</v>
      </c>
      <c r="AB970" s="30">
        <v>1800.0</v>
      </c>
      <c r="AC970" s="31" t="s">
        <v>127</v>
      </c>
      <c r="AD970" s="31">
        <v>1800.0</v>
      </c>
      <c r="AE970" s="31" t="s">
        <v>127</v>
      </c>
      <c r="AF970" s="31">
        <v>2500.0</v>
      </c>
      <c r="AG970" s="30" t="s">
        <v>127</v>
      </c>
      <c r="AH970" s="31">
        <v>2500.0</v>
      </c>
      <c r="AI970" s="31" t="s">
        <v>127</v>
      </c>
      <c r="AJ970" s="31" t="s">
        <v>127</v>
      </c>
      <c r="AK970" s="31" t="s">
        <v>127</v>
      </c>
      <c r="AL970" s="31" t="s">
        <v>127</v>
      </c>
      <c r="AM970" s="26" t="s">
        <v>2284</v>
      </c>
      <c r="AN970" s="26" t="s">
        <v>9617</v>
      </c>
      <c r="AO970" s="26" t="s">
        <v>4476</v>
      </c>
      <c r="AP970" s="31">
        <v>700.0</v>
      </c>
      <c r="AQ970" s="26" t="s">
        <v>127</v>
      </c>
      <c r="AR970" s="26" t="s">
        <v>127</v>
      </c>
      <c r="AS970" s="26" t="s">
        <v>127</v>
      </c>
      <c r="AT970" s="26" t="s">
        <v>184</v>
      </c>
      <c r="AU970" s="26" t="s">
        <v>185</v>
      </c>
      <c r="AV970" s="26" t="s">
        <v>9618</v>
      </c>
      <c r="AW970" s="28"/>
      <c r="AX970" s="28"/>
      <c r="AY970" s="28"/>
    </row>
    <row r="971" ht="15.75" customHeight="1">
      <c r="A971" s="26" t="s">
        <v>9619</v>
      </c>
      <c r="B971" s="28" t="s">
        <v>9620</v>
      </c>
      <c r="C971" s="26" t="s">
        <v>9621</v>
      </c>
      <c r="D971" s="26"/>
      <c r="E971" s="26" t="s">
        <v>9622</v>
      </c>
      <c r="F971" s="26" t="s">
        <v>127</v>
      </c>
      <c r="G971" s="28"/>
      <c r="H971" s="26" t="s">
        <v>9606</v>
      </c>
      <c r="I971" s="26" t="s">
        <v>9607</v>
      </c>
      <c r="J971" s="58" t="s">
        <v>9623</v>
      </c>
      <c r="K971" s="26">
        <v>4.295887111E9</v>
      </c>
      <c r="L971" s="26" t="s">
        <v>9624</v>
      </c>
      <c r="M971" s="26" t="s">
        <v>9611</v>
      </c>
      <c r="N971" s="26" t="s">
        <v>9612</v>
      </c>
      <c r="O971" s="26" t="s">
        <v>9404</v>
      </c>
      <c r="P971" s="26" t="s">
        <v>9299</v>
      </c>
      <c r="Q971" s="26" t="s">
        <v>9625</v>
      </c>
      <c r="R971" s="26" t="s">
        <v>9626</v>
      </c>
      <c r="S971" s="28" t="s">
        <v>156</v>
      </c>
      <c r="T971" s="29" t="s">
        <v>9627</v>
      </c>
      <c r="U971" s="29" t="s">
        <v>9628</v>
      </c>
      <c r="V971" s="26" t="s">
        <v>158</v>
      </c>
      <c r="W971" s="26" t="s">
        <v>141</v>
      </c>
      <c r="X971" s="26" t="s">
        <v>141</v>
      </c>
      <c r="Y971" s="26">
        <v>2008.0</v>
      </c>
      <c r="Z971" s="28">
        <v>15.0</v>
      </c>
      <c r="AA971" s="26" t="s">
        <v>127</v>
      </c>
      <c r="AB971" s="30">
        <v>1250.0</v>
      </c>
      <c r="AC971" s="31" t="s">
        <v>127</v>
      </c>
      <c r="AD971" s="31">
        <v>1250.0</v>
      </c>
      <c r="AE971" s="31" t="s">
        <v>127</v>
      </c>
      <c r="AF971" s="31" t="s">
        <v>127</v>
      </c>
      <c r="AG971" s="30" t="s">
        <v>127</v>
      </c>
      <c r="AH971" s="31" t="s">
        <v>127</v>
      </c>
      <c r="AI971" s="31" t="s">
        <v>127</v>
      </c>
      <c r="AJ971" s="31" t="s">
        <v>127</v>
      </c>
      <c r="AK971" s="31" t="s">
        <v>127</v>
      </c>
      <c r="AL971" s="31" t="s">
        <v>127</v>
      </c>
      <c r="AM971" s="26" t="s">
        <v>140</v>
      </c>
      <c r="AN971" s="26" t="s">
        <v>9629</v>
      </c>
      <c r="AO971" s="26" t="s">
        <v>4476</v>
      </c>
      <c r="AP971" s="31">
        <v>1000.0</v>
      </c>
      <c r="AQ971" s="26">
        <v>2021.0</v>
      </c>
      <c r="AR971" s="26" t="s">
        <v>127</v>
      </c>
      <c r="AS971" s="26" t="s">
        <v>127</v>
      </c>
      <c r="AT971" s="26" t="s">
        <v>142</v>
      </c>
      <c r="AU971" s="26" t="s">
        <v>31</v>
      </c>
      <c r="AV971" s="26" t="s">
        <v>4184</v>
      </c>
      <c r="AW971" s="28"/>
      <c r="AX971" s="28"/>
      <c r="AY971" s="28"/>
    </row>
    <row r="972" ht="15.75" customHeight="1">
      <c r="A972" s="26" t="s">
        <v>9630</v>
      </c>
      <c r="B972" s="26" t="s">
        <v>9631</v>
      </c>
      <c r="C972" s="26" t="s">
        <v>9632</v>
      </c>
      <c r="D972" s="26" t="s">
        <v>9633</v>
      </c>
      <c r="E972" s="26" t="s">
        <v>9634</v>
      </c>
      <c r="F972" s="26" t="s">
        <v>127</v>
      </c>
      <c r="G972" s="28"/>
      <c r="H972" s="26" t="s">
        <v>9635</v>
      </c>
      <c r="I972" s="26" t="s">
        <v>9636</v>
      </c>
      <c r="J972" s="26" t="s">
        <v>9637</v>
      </c>
      <c r="K972" s="26">
        <v>4.297197239E9</v>
      </c>
      <c r="L972" s="28" t="s">
        <v>9638</v>
      </c>
      <c r="M972" s="26" t="s">
        <v>9639</v>
      </c>
      <c r="N972" s="26" t="s">
        <v>9640</v>
      </c>
      <c r="O972" s="28" t="s">
        <v>9404</v>
      </c>
      <c r="P972" s="26" t="s">
        <v>9299</v>
      </c>
      <c r="Q972" s="26" t="s">
        <v>9641</v>
      </c>
      <c r="R972" s="28" t="s">
        <v>9642</v>
      </c>
      <c r="S972" s="28" t="s">
        <v>156</v>
      </c>
      <c r="T972" s="28" t="s">
        <v>9643</v>
      </c>
      <c r="U972" s="26" t="s">
        <v>9644</v>
      </c>
      <c r="V972" s="26" t="s">
        <v>158</v>
      </c>
      <c r="W972" s="26" t="s">
        <v>141</v>
      </c>
      <c r="X972" s="26" t="s">
        <v>141</v>
      </c>
      <c r="Y972" s="28">
        <v>1955.0</v>
      </c>
      <c r="Z972" s="28">
        <v>68.0</v>
      </c>
      <c r="AA972" s="26" t="s">
        <v>127</v>
      </c>
      <c r="AB972" s="30">
        <v>1600.0</v>
      </c>
      <c r="AC972" s="31" t="s">
        <v>127</v>
      </c>
      <c r="AD972" s="31">
        <v>1600.0</v>
      </c>
      <c r="AE972" s="31" t="s">
        <v>127</v>
      </c>
      <c r="AF972" s="31">
        <v>2700.0</v>
      </c>
      <c r="AG972" s="31">
        <v>2700.0</v>
      </c>
      <c r="AH972" s="31" t="s">
        <v>127</v>
      </c>
      <c r="AI972" s="31" t="s">
        <v>127</v>
      </c>
      <c r="AJ972" s="31">
        <v>3200.0</v>
      </c>
      <c r="AK972" s="31">
        <v>1380.0</v>
      </c>
      <c r="AL972" s="31" t="s">
        <v>127</v>
      </c>
      <c r="AM972" s="26" t="s">
        <v>278</v>
      </c>
      <c r="AN972" s="26" t="s">
        <v>9645</v>
      </c>
      <c r="AO972" s="26" t="s">
        <v>845</v>
      </c>
      <c r="AP972" s="31">
        <v>15817.0</v>
      </c>
      <c r="AQ972" s="26">
        <v>2015.0</v>
      </c>
      <c r="AR972" s="26">
        <v>2019.0</v>
      </c>
      <c r="AS972" s="26" t="s">
        <v>127</v>
      </c>
      <c r="AT972" s="26" t="s">
        <v>161</v>
      </c>
      <c r="AU972" s="26" t="s">
        <v>162</v>
      </c>
      <c r="AV972" s="26" t="s">
        <v>9646</v>
      </c>
      <c r="AW972" s="29" t="s">
        <v>9647</v>
      </c>
      <c r="AX972" s="28"/>
      <c r="AY972" s="28"/>
    </row>
    <row r="973" ht="15.75" customHeight="1">
      <c r="A973" s="26" t="s">
        <v>9648</v>
      </c>
      <c r="B973" s="26" t="s">
        <v>9649</v>
      </c>
      <c r="C973" s="26" t="s">
        <v>9632</v>
      </c>
      <c r="D973" s="26" t="s">
        <v>9633</v>
      </c>
      <c r="E973" s="26" t="s">
        <v>9634</v>
      </c>
      <c r="F973" s="26" t="s">
        <v>127</v>
      </c>
      <c r="G973" s="28"/>
      <c r="H973" s="26" t="s">
        <v>9635</v>
      </c>
      <c r="I973" s="26" t="s">
        <v>9636</v>
      </c>
      <c r="J973" s="26" t="s">
        <v>9637</v>
      </c>
      <c r="K973" s="26">
        <v>4.297197239E9</v>
      </c>
      <c r="L973" s="28" t="s">
        <v>9638</v>
      </c>
      <c r="M973" s="26" t="s">
        <v>9639</v>
      </c>
      <c r="N973" s="26" t="s">
        <v>9640</v>
      </c>
      <c r="O973" s="28" t="s">
        <v>9404</v>
      </c>
      <c r="P973" s="26" t="s">
        <v>9299</v>
      </c>
      <c r="Q973" s="26" t="s">
        <v>9641</v>
      </c>
      <c r="R973" s="28" t="s">
        <v>9642</v>
      </c>
      <c r="S973" s="28" t="s">
        <v>156</v>
      </c>
      <c r="T973" s="28" t="s">
        <v>9643</v>
      </c>
      <c r="U973" s="26" t="s">
        <v>9644</v>
      </c>
      <c r="V973" s="26" t="s">
        <v>166</v>
      </c>
      <c r="W973" s="26" t="s">
        <v>141</v>
      </c>
      <c r="X973" s="26" t="s">
        <v>141</v>
      </c>
      <c r="Y973" s="26" t="s">
        <v>127</v>
      </c>
      <c r="Z973" s="28" t="s">
        <v>127</v>
      </c>
      <c r="AA973" s="26">
        <v>2023.0</v>
      </c>
      <c r="AB973" s="30">
        <v>3000.0</v>
      </c>
      <c r="AC973" s="31">
        <v>3000.0</v>
      </c>
      <c r="AD973" s="31" t="s">
        <v>127</v>
      </c>
      <c r="AE973" s="31" t="s">
        <v>127</v>
      </c>
      <c r="AF973" s="31" t="s">
        <v>127</v>
      </c>
      <c r="AG973" s="30" t="s">
        <v>127</v>
      </c>
      <c r="AH973" s="31" t="s">
        <v>127</v>
      </c>
      <c r="AI973" s="31" t="s">
        <v>127</v>
      </c>
      <c r="AJ973" s="31" t="s">
        <v>127</v>
      </c>
      <c r="AK973" s="31" t="s">
        <v>127</v>
      </c>
      <c r="AL973" s="31" t="s">
        <v>127</v>
      </c>
      <c r="AM973" s="26" t="s">
        <v>127</v>
      </c>
      <c r="AN973" s="26" t="s">
        <v>127</v>
      </c>
      <c r="AO973" s="32" t="s">
        <v>127</v>
      </c>
      <c r="AP973" s="31" t="s">
        <v>141</v>
      </c>
      <c r="AQ973" s="26" t="s">
        <v>127</v>
      </c>
      <c r="AR973" s="26" t="s">
        <v>127</v>
      </c>
      <c r="AS973" s="26" t="s">
        <v>127</v>
      </c>
      <c r="AT973" s="26" t="s">
        <v>824</v>
      </c>
      <c r="AU973" s="26" t="s">
        <v>27</v>
      </c>
      <c r="AV973" s="26" t="s">
        <v>9650</v>
      </c>
      <c r="AW973" s="29" t="s">
        <v>9647</v>
      </c>
      <c r="AX973" s="28"/>
      <c r="AY973" s="28"/>
    </row>
    <row r="974" ht="15.75" customHeight="1">
      <c r="A974" s="26" t="s">
        <v>9651</v>
      </c>
      <c r="B974" s="28" t="s">
        <v>9652</v>
      </c>
      <c r="C974" s="26" t="s">
        <v>9653</v>
      </c>
      <c r="D974" s="26" t="s">
        <v>9654</v>
      </c>
      <c r="E974" s="26" t="s">
        <v>9655</v>
      </c>
      <c r="F974" s="26" t="s">
        <v>127</v>
      </c>
      <c r="G974" s="26"/>
      <c r="H974" s="26" t="s">
        <v>9656</v>
      </c>
      <c r="I974" s="26" t="s">
        <v>9657</v>
      </c>
      <c r="J974" s="26" t="s">
        <v>9658</v>
      </c>
      <c r="K974" s="26" t="s">
        <v>9659</v>
      </c>
      <c r="L974" s="26" t="s">
        <v>9660</v>
      </c>
      <c r="M974" s="26" t="s">
        <v>9661</v>
      </c>
      <c r="N974" s="26" t="s">
        <v>9662</v>
      </c>
      <c r="O974" s="26" t="s">
        <v>9404</v>
      </c>
      <c r="P974" s="26" t="s">
        <v>9299</v>
      </c>
      <c r="Q974" s="26" t="s">
        <v>9663</v>
      </c>
      <c r="R974" s="26" t="s">
        <v>9664</v>
      </c>
      <c r="S974" s="26" t="s">
        <v>137</v>
      </c>
      <c r="T974" s="29" t="s">
        <v>9665</v>
      </c>
      <c r="U974" s="29" t="s">
        <v>9666</v>
      </c>
      <c r="V974" s="26" t="s">
        <v>553</v>
      </c>
      <c r="W974" s="26" t="s">
        <v>141</v>
      </c>
      <c r="X974" s="26" t="s">
        <v>141</v>
      </c>
      <c r="Y974" s="26">
        <v>2016.0</v>
      </c>
      <c r="Z974" s="28">
        <v>7.0</v>
      </c>
      <c r="AA974" s="26">
        <v>2020.0</v>
      </c>
      <c r="AB974" s="30">
        <v>500.0</v>
      </c>
      <c r="AC974" s="31" t="s">
        <v>127</v>
      </c>
      <c r="AD974" s="31">
        <v>500.0</v>
      </c>
      <c r="AE974" s="31" t="s">
        <v>127</v>
      </c>
      <c r="AF974" s="31" t="s">
        <v>127</v>
      </c>
      <c r="AG974" s="30" t="s">
        <v>127</v>
      </c>
      <c r="AH974" s="31" t="s">
        <v>127</v>
      </c>
      <c r="AI974" s="31" t="s">
        <v>127</v>
      </c>
      <c r="AJ974" s="31" t="s">
        <v>127</v>
      </c>
      <c r="AK974" s="31" t="s">
        <v>127</v>
      </c>
      <c r="AL974" s="31" t="s">
        <v>127</v>
      </c>
      <c r="AM974" s="26" t="s">
        <v>159</v>
      </c>
      <c r="AN974" s="26" t="s">
        <v>9667</v>
      </c>
      <c r="AO974" s="26" t="s">
        <v>141</v>
      </c>
      <c r="AP974" s="31">
        <v>1037.0</v>
      </c>
      <c r="AQ974" s="26" t="s">
        <v>127</v>
      </c>
      <c r="AR974" s="26" t="s">
        <v>127</v>
      </c>
      <c r="AS974" s="26" t="s">
        <v>127</v>
      </c>
      <c r="AT974" s="28" t="s">
        <v>142</v>
      </c>
      <c r="AU974" s="26" t="s">
        <v>31</v>
      </c>
      <c r="AV974" s="26" t="s">
        <v>9668</v>
      </c>
      <c r="AW974" s="28"/>
      <c r="AX974" s="28"/>
      <c r="AY974" s="28"/>
    </row>
    <row r="975" ht="15.75" customHeight="1">
      <c r="A975" s="26" t="s">
        <v>9669</v>
      </c>
      <c r="B975" s="26" t="s">
        <v>9670</v>
      </c>
      <c r="C975" s="28"/>
      <c r="D975" s="26" t="s">
        <v>9671</v>
      </c>
      <c r="E975" s="28"/>
      <c r="F975" s="26" t="s">
        <v>127</v>
      </c>
      <c r="G975" s="28"/>
      <c r="H975" s="26" t="s">
        <v>9672</v>
      </c>
      <c r="I975" s="26" t="s">
        <v>9673</v>
      </c>
      <c r="J975" s="35" t="s">
        <v>9674</v>
      </c>
      <c r="K975" s="35">
        <v>4.298197734E9</v>
      </c>
      <c r="L975" s="26" t="s">
        <v>9675</v>
      </c>
      <c r="M975" s="26" t="s">
        <v>9676</v>
      </c>
      <c r="N975" s="26" t="s">
        <v>9677</v>
      </c>
      <c r="O975" s="26" t="s">
        <v>9404</v>
      </c>
      <c r="P975" s="26" t="s">
        <v>9299</v>
      </c>
      <c r="Q975" s="26"/>
      <c r="R975" s="26" t="s">
        <v>9678</v>
      </c>
      <c r="S975" s="26" t="s">
        <v>137</v>
      </c>
      <c r="T975" s="28"/>
      <c r="U975" s="28"/>
      <c r="V975" s="26" t="s">
        <v>139</v>
      </c>
      <c r="W975" s="26">
        <v>2021.0</v>
      </c>
      <c r="X975" s="26" t="s">
        <v>141</v>
      </c>
      <c r="Y975" s="26">
        <v>2024.0</v>
      </c>
      <c r="Z975" s="28">
        <v>-1.0</v>
      </c>
      <c r="AA975" s="26" t="s">
        <v>127</v>
      </c>
      <c r="AB975" s="30">
        <v>1000.0</v>
      </c>
      <c r="AC975" s="31" t="s">
        <v>127</v>
      </c>
      <c r="AD975" s="31">
        <v>1000.0</v>
      </c>
      <c r="AE975" s="31" t="s">
        <v>127</v>
      </c>
      <c r="AF975" s="31" t="s">
        <v>141</v>
      </c>
      <c r="AG975" s="31" t="s">
        <v>141</v>
      </c>
      <c r="AH975" s="31" t="s">
        <v>141</v>
      </c>
      <c r="AI975" s="31" t="s">
        <v>141</v>
      </c>
      <c r="AJ975" s="31" t="s">
        <v>141</v>
      </c>
      <c r="AK975" s="31" t="s">
        <v>141</v>
      </c>
      <c r="AL975" s="31" t="s">
        <v>141</v>
      </c>
      <c r="AM975" s="26" t="s">
        <v>141</v>
      </c>
      <c r="AN975" s="26" t="s">
        <v>141</v>
      </c>
      <c r="AO975" s="26" t="s">
        <v>141</v>
      </c>
      <c r="AP975" s="26" t="s">
        <v>141</v>
      </c>
      <c r="AQ975" s="26" t="s">
        <v>127</v>
      </c>
      <c r="AR975" s="26" t="s">
        <v>127</v>
      </c>
      <c r="AS975" s="26" t="s">
        <v>127</v>
      </c>
      <c r="AT975" s="26" t="s">
        <v>142</v>
      </c>
      <c r="AU975" s="26" t="s">
        <v>31</v>
      </c>
      <c r="AV975" s="26" t="s">
        <v>143</v>
      </c>
      <c r="AW975" s="28"/>
      <c r="AX975" s="28"/>
      <c r="AY975" s="28"/>
    </row>
    <row r="976" ht="15.75" customHeight="1">
      <c r="A976" s="26" t="s">
        <v>9679</v>
      </c>
      <c r="B976" s="28" t="s">
        <v>9680</v>
      </c>
      <c r="C976" s="28" t="s">
        <v>9681</v>
      </c>
      <c r="D976" s="26" t="s">
        <v>9682</v>
      </c>
      <c r="E976" s="26" t="s">
        <v>9683</v>
      </c>
      <c r="F976" s="26" t="s">
        <v>127</v>
      </c>
      <c r="G976" s="28"/>
      <c r="H976" s="26" t="s">
        <v>9684</v>
      </c>
      <c r="I976" s="26" t="s">
        <v>9685</v>
      </c>
      <c r="J976" s="59" t="s">
        <v>9686</v>
      </c>
      <c r="K976" s="26">
        <v>4.295887156E9</v>
      </c>
      <c r="L976" s="28" t="s">
        <v>9687</v>
      </c>
      <c r="M976" s="26" t="s">
        <v>9688</v>
      </c>
      <c r="N976" s="26" t="s">
        <v>9677</v>
      </c>
      <c r="O976" s="28" t="s">
        <v>9404</v>
      </c>
      <c r="P976" s="26" t="s">
        <v>9299</v>
      </c>
      <c r="Q976" s="26" t="s">
        <v>9689</v>
      </c>
      <c r="R976" s="28" t="s">
        <v>9690</v>
      </c>
      <c r="S976" s="28" t="s">
        <v>156</v>
      </c>
      <c r="T976" s="28" t="s">
        <v>9691</v>
      </c>
      <c r="U976" s="26" t="s">
        <v>9692</v>
      </c>
      <c r="V976" s="26" t="s">
        <v>158</v>
      </c>
      <c r="W976" s="26" t="s">
        <v>141</v>
      </c>
      <c r="X976" s="26" t="s">
        <v>141</v>
      </c>
      <c r="Y976" s="28">
        <v>1896.0</v>
      </c>
      <c r="Z976" s="28">
        <v>127.0</v>
      </c>
      <c r="AA976" s="26" t="s">
        <v>127</v>
      </c>
      <c r="AB976" s="30">
        <v>950.0</v>
      </c>
      <c r="AC976" s="31" t="s">
        <v>127</v>
      </c>
      <c r="AD976" s="31">
        <v>950.0</v>
      </c>
      <c r="AE976" s="31" t="s">
        <v>127</v>
      </c>
      <c r="AF976" s="31" t="s">
        <v>127</v>
      </c>
      <c r="AG976" s="30" t="s">
        <v>127</v>
      </c>
      <c r="AH976" s="31" t="s">
        <v>127</v>
      </c>
      <c r="AI976" s="31" t="s">
        <v>127</v>
      </c>
      <c r="AJ976" s="31" t="s">
        <v>127</v>
      </c>
      <c r="AK976" s="31" t="s">
        <v>127</v>
      </c>
      <c r="AL976" s="31" t="s">
        <v>127</v>
      </c>
      <c r="AM976" s="26" t="s">
        <v>159</v>
      </c>
      <c r="AN976" s="26" t="s">
        <v>9693</v>
      </c>
      <c r="AO976" s="26" t="s">
        <v>3026</v>
      </c>
      <c r="AP976" s="31">
        <v>6000.0</v>
      </c>
      <c r="AQ976" s="26">
        <v>2006.0</v>
      </c>
      <c r="AR976" s="26">
        <v>2013.0</v>
      </c>
      <c r="AS976" s="26" t="s">
        <v>127</v>
      </c>
      <c r="AT976" s="28" t="s">
        <v>142</v>
      </c>
      <c r="AU976" s="32" t="s">
        <v>31</v>
      </c>
      <c r="AV976" s="28" t="s">
        <v>143</v>
      </c>
      <c r="AW976" s="28"/>
      <c r="AX976" s="28"/>
      <c r="AY976" s="28"/>
    </row>
    <row r="977" ht="15.75" customHeight="1">
      <c r="A977" s="26" t="s">
        <v>9694</v>
      </c>
      <c r="B977" s="28" t="s">
        <v>9695</v>
      </c>
      <c r="C977" s="26" t="s">
        <v>9696</v>
      </c>
      <c r="D977" s="26" t="s">
        <v>9697</v>
      </c>
      <c r="E977" s="26" t="s">
        <v>9698</v>
      </c>
      <c r="F977" s="26" t="s">
        <v>127</v>
      </c>
      <c r="G977" s="28"/>
      <c r="H977" s="26" t="s">
        <v>9699</v>
      </c>
      <c r="I977" s="26" t="s">
        <v>9700</v>
      </c>
      <c r="J977" s="26" t="s">
        <v>9701</v>
      </c>
      <c r="K977" s="26" t="s">
        <v>9702</v>
      </c>
      <c r="L977" s="26" t="s">
        <v>9703</v>
      </c>
      <c r="M977" s="26" t="s">
        <v>9704</v>
      </c>
      <c r="N977" s="26" t="s">
        <v>9705</v>
      </c>
      <c r="O977" s="28" t="s">
        <v>9404</v>
      </c>
      <c r="P977" s="26" t="s">
        <v>9299</v>
      </c>
      <c r="Q977" s="26" t="s">
        <v>9706</v>
      </c>
      <c r="R977" s="28" t="s">
        <v>9707</v>
      </c>
      <c r="S977" s="28" t="s">
        <v>156</v>
      </c>
      <c r="T977" s="28" t="s">
        <v>9708</v>
      </c>
      <c r="U977" s="26" t="s">
        <v>9709</v>
      </c>
      <c r="V977" s="26" t="s">
        <v>158</v>
      </c>
      <c r="W977" s="26" t="s">
        <v>141</v>
      </c>
      <c r="X977" s="26" t="s">
        <v>141</v>
      </c>
      <c r="Y977" s="26">
        <v>2013.0</v>
      </c>
      <c r="Z977" s="28">
        <v>10.0</v>
      </c>
      <c r="AA977" s="26" t="s">
        <v>127</v>
      </c>
      <c r="AB977" s="30">
        <v>1200.0</v>
      </c>
      <c r="AC977" s="31" t="s">
        <v>127</v>
      </c>
      <c r="AD977" s="30">
        <v>1200.0</v>
      </c>
      <c r="AE977" s="31" t="s">
        <v>127</v>
      </c>
      <c r="AF977" s="31" t="s">
        <v>127</v>
      </c>
      <c r="AG977" s="30" t="s">
        <v>127</v>
      </c>
      <c r="AH977" s="31" t="s">
        <v>127</v>
      </c>
      <c r="AI977" s="31" t="s">
        <v>127</v>
      </c>
      <c r="AJ977" s="31" t="s">
        <v>127</v>
      </c>
      <c r="AK977" s="31" t="s">
        <v>127</v>
      </c>
      <c r="AL977" s="31" t="s">
        <v>127</v>
      </c>
      <c r="AM977" s="26" t="s">
        <v>159</v>
      </c>
      <c r="AN977" s="26" t="s">
        <v>9710</v>
      </c>
      <c r="AO977" s="26" t="s">
        <v>246</v>
      </c>
      <c r="AP977" s="31">
        <v>1400.0</v>
      </c>
      <c r="AQ977" s="26" t="s">
        <v>127</v>
      </c>
      <c r="AR977" s="26" t="s">
        <v>127</v>
      </c>
      <c r="AS977" s="26" t="s">
        <v>127</v>
      </c>
      <c r="AT977" s="28" t="s">
        <v>142</v>
      </c>
      <c r="AU977" s="32" t="s">
        <v>31</v>
      </c>
      <c r="AV977" s="26" t="s">
        <v>9711</v>
      </c>
      <c r="AW977" s="28"/>
      <c r="AX977" s="28"/>
      <c r="AY977" s="28"/>
    </row>
    <row r="978" ht="15.75" customHeight="1">
      <c r="A978" s="26" t="s">
        <v>9712</v>
      </c>
      <c r="B978" s="28" t="s">
        <v>9713</v>
      </c>
      <c r="C978" s="26" t="s">
        <v>9714</v>
      </c>
      <c r="D978" s="26" t="s">
        <v>9715</v>
      </c>
      <c r="E978" s="26"/>
      <c r="F978" s="26" t="s">
        <v>127</v>
      </c>
      <c r="G978" s="26"/>
      <c r="H978" s="26" t="s">
        <v>9558</v>
      </c>
      <c r="I978" s="26" t="s">
        <v>9559</v>
      </c>
      <c r="J978" s="26" t="s">
        <v>9716</v>
      </c>
      <c r="K978" s="26">
        <v>5.046391773E9</v>
      </c>
      <c r="L978" s="26" t="s">
        <v>9703</v>
      </c>
      <c r="M978" s="26" t="s">
        <v>9704</v>
      </c>
      <c r="N978" s="26" t="s">
        <v>9705</v>
      </c>
      <c r="O978" s="26" t="s">
        <v>9404</v>
      </c>
      <c r="P978" s="26" t="s">
        <v>9299</v>
      </c>
      <c r="Q978" s="26" t="s">
        <v>9706</v>
      </c>
      <c r="R978" s="28" t="s">
        <v>9707</v>
      </c>
      <c r="S978" s="26" t="s">
        <v>137</v>
      </c>
      <c r="T978" s="29" t="s">
        <v>9717</v>
      </c>
      <c r="U978" s="29" t="s">
        <v>9718</v>
      </c>
      <c r="V978" s="26" t="s">
        <v>189</v>
      </c>
      <c r="W978" s="26" t="s">
        <v>141</v>
      </c>
      <c r="X978" s="26" t="s">
        <v>141</v>
      </c>
      <c r="Y978" s="26">
        <v>2024.0</v>
      </c>
      <c r="Z978" s="28">
        <v>-1.0</v>
      </c>
      <c r="AA978" s="26" t="s">
        <v>127</v>
      </c>
      <c r="AB978" s="30">
        <v>1200.0</v>
      </c>
      <c r="AC978" s="31" t="s">
        <v>127</v>
      </c>
      <c r="AD978" s="31">
        <v>1200.0</v>
      </c>
      <c r="AE978" s="31" t="s">
        <v>127</v>
      </c>
      <c r="AF978" s="31" t="s">
        <v>127</v>
      </c>
      <c r="AG978" s="30" t="s">
        <v>127</v>
      </c>
      <c r="AH978" s="31" t="s">
        <v>127</v>
      </c>
      <c r="AI978" s="31" t="s">
        <v>127</v>
      </c>
      <c r="AJ978" s="31" t="s">
        <v>127</v>
      </c>
      <c r="AK978" s="31" t="s">
        <v>127</v>
      </c>
      <c r="AL978" s="31" t="s">
        <v>127</v>
      </c>
      <c r="AM978" s="26" t="s">
        <v>159</v>
      </c>
      <c r="AN978" s="26" t="s">
        <v>9719</v>
      </c>
      <c r="AO978" s="26" t="s">
        <v>845</v>
      </c>
      <c r="AP978" s="31">
        <v>1800.0</v>
      </c>
      <c r="AQ978" s="26" t="s">
        <v>127</v>
      </c>
      <c r="AR978" s="26" t="s">
        <v>127</v>
      </c>
      <c r="AS978" s="26" t="s">
        <v>127</v>
      </c>
      <c r="AT978" s="28" t="s">
        <v>142</v>
      </c>
      <c r="AU978" s="26" t="s">
        <v>31</v>
      </c>
      <c r="AV978" s="26" t="s">
        <v>9720</v>
      </c>
      <c r="AW978" s="28"/>
      <c r="AX978" s="28"/>
      <c r="AY978" s="28"/>
    </row>
    <row r="979" ht="15.75" customHeight="1">
      <c r="A979" s="26" t="s">
        <v>9721</v>
      </c>
      <c r="B979" s="28" t="s">
        <v>9722</v>
      </c>
      <c r="C979" s="26" t="s">
        <v>9723</v>
      </c>
      <c r="D979" s="26" t="s">
        <v>9724</v>
      </c>
      <c r="E979" s="26"/>
      <c r="F979" s="26" t="s">
        <v>127</v>
      </c>
      <c r="G979" s="26"/>
      <c r="H979" s="26" t="s">
        <v>9725</v>
      </c>
      <c r="I979" s="26" t="s">
        <v>9726</v>
      </c>
      <c r="J979" s="26" t="s">
        <v>9727</v>
      </c>
      <c r="K979" s="26">
        <v>5.046057506E9</v>
      </c>
      <c r="L979" s="26" t="s">
        <v>9728</v>
      </c>
      <c r="M979" s="26" t="s">
        <v>9729</v>
      </c>
      <c r="N979" s="26" t="s">
        <v>9730</v>
      </c>
      <c r="O979" s="26" t="s">
        <v>9404</v>
      </c>
      <c r="P979" s="26" t="s">
        <v>9299</v>
      </c>
      <c r="Q979" s="26" t="s">
        <v>9731</v>
      </c>
      <c r="R979" s="26" t="s">
        <v>9732</v>
      </c>
      <c r="S979" s="26" t="s">
        <v>156</v>
      </c>
      <c r="T979" s="29" t="s">
        <v>9733</v>
      </c>
      <c r="U979" s="29" t="s">
        <v>9734</v>
      </c>
      <c r="V979" s="26" t="s">
        <v>158</v>
      </c>
      <c r="W979" s="26" t="s">
        <v>141</v>
      </c>
      <c r="X979" s="26" t="s">
        <v>141</v>
      </c>
      <c r="Y979" s="26">
        <v>2016.0</v>
      </c>
      <c r="Z979" s="28">
        <v>7.0</v>
      </c>
      <c r="AA979" s="26" t="s">
        <v>127</v>
      </c>
      <c r="AB979" s="30">
        <v>500.0</v>
      </c>
      <c r="AC979" s="31" t="s">
        <v>127</v>
      </c>
      <c r="AD979" s="31">
        <v>500.0</v>
      </c>
      <c r="AE979" s="31" t="s">
        <v>127</v>
      </c>
      <c r="AF979" s="31" t="s">
        <v>127</v>
      </c>
      <c r="AG979" s="30" t="s">
        <v>127</v>
      </c>
      <c r="AH979" s="31" t="s">
        <v>127</v>
      </c>
      <c r="AI979" s="31" t="s">
        <v>127</v>
      </c>
      <c r="AJ979" s="31" t="s">
        <v>127</v>
      </c>
      <c r="AK979" s="31" t="s">
        <v>127</v>
      </c>
      <c r="AL979" s="31" t="s">
        <v>127</v>
      </c>
      <c r="AM979" s="26" t="s">
        <v>159</v>
      </c>
      <c r="AN979" s="26" t="s">
        <v>9735</v>
      </c>
      <c r="AO979" s="26" t="s">
        <v>141</v>
      </c>
      <c r="AP979" s="31">
        <v>900.0</v>
      </c>
      <c r="AQ979" s="26" t="s">
        <v>127</v>
      </c>
      <c r="AR979" s="26" t="s">
        <v>127</v>
      </c>
      <c r="AS979" s="26" t="s">
        <v>127</v>
      </c>
      <c r="AT979" s="28" t="s">
        <v>142</v>
      </c>
      <c r="AU979" s="26" t="s">
        <v>31</v>
      </c>
      <c r="AV979" s="26" t="s">
        <v>9736</v>
      </c>
      <c r="AW979" s="28"/>
      <c r="AX979" s="28"/>
      <c r="AY979" s="28"/>
    </row>
    <row r="980" ht="15.75" customHeight="1">
      <c r="A980" s="26" t="s">
        <v>9737</v>
      </c>
      <c r="B980" s="28" t="s">
        <v>9738</v>
      </c>
      <c r="C980" s="26" t="s">
        <v>9739</v>
      </c>
      <c r="D980" s="26" t="s">
        <v>9740</v>
      </c>
      <c r="E980" s="26" t="s">
        <v>9741</v>
      </c>
      <c r="F980" s="26" t="s">
        <v>127</v>
      </c>
      <c r="G980" s="28"/>
      <c r="H980" s="26" t="s">
        <v>9518</v>
      </c>
      <c r="I980" s="26" t="s">
        <v>9519</v>
      </c>
      <c r="J980" s="59" t="s">
        <v>9742</v>
      </c>
      <c r="K980" s="26">
        <v>4.295886995E9</v>
      </c>
      <c r="L980" s="26" t="s">
        <v>9743</v>
      </c>
      <c r="M980" s="26" t="s">
        <v>9744</v>
      </c>
      <c r="N980" s="26" t="s">
        <v>9745</v>
      </c>
      <c r="O980" s="28" t="s">
        <v>9404</v>
      </c>
      <c r="P980" s="26" t="s">
        <v>9299</v>
      </c>
      <c r="Q980" s="26" t="s">
        <v>9746</v>
      </c>
      <c r="R980" s="28" t="s">
        <v>9747</v>
      </c>
      <c r="S980" s="28" t="s">
        <v>156</v>
      </c>
      <c r="T980" s="28" t="s">
        <v>9748</v>
      </c>
      <c r="U980" s="26" t="s">
        <v>9749</v>
      </c>
      <c r="V980" s="26" t="s">
        <v>158</v>
      </c>
      <c r="W980" s="26" t="s">
        <v>141</v>
      </c>
      <c r="X980" s="26" t="s">
        <v>141</v>
      </c>
      <c r="Y980" s="26">
        <v>1940.0</v>
      </c>
      <c r="Z980" s="28">
        <v>83.0</v>
      </c>
      <c r="AA980" s="26" t="s">
        <v>127</v>
      </c>
      <c r="AB980" s="30">
        <v>4500.0</v>
      </c>
      <c r="AC980" s="31">
        <v>4500.0</v>
      </c>
      <c r="AD980" s="31" t="s">
        <v>127</v>
      </c>
      <c r="AE980" s="31" t="s">
        <v>127</v>
      </c>
      <c r="AF980" s="31">
        <v>5050.0</v>
      </c>
      <c r="AG980" s="30">
        <v>5050.0</v>
      </c>
      <c r="AH980" s="31" t="s">
        <v>127</v>
      </c>
      <c r="AI980" s="31" t="s">
        <v>127</v>
      </c>
      <c r="AJ980" s="31" t="s">
        <v>127</v>
      </c>
      <c r="AK980" s="31">
        <v>2300.0</v>
      </c>
      <c r="AL980" s="31" t="s">
        <v>127</v>
      </c>
      <c r="AM980" s="26" t="s">
        <v>159</v>
      </c>
      <c r="AN980" s="26" t="s">
        <v>9750</v>
      </c>
      <c r="AO980" s="26" t="s">
        <v>2017</v>
      </c>
      <c r="AP980" s="31">
        <v>13120.0</v>
      </c>
      <c r="AQ980" s="26" t="s">
        <v>127</v>
      </c>
      <c r="AR980" s="26">
        <v>2021.0</v>
      </c>
      <c r="AS980" s="26" t="s">
        <v>127</v>
      </c>
      <c r="AT980" s="26" t="s">
        <v>161</v>
      </c>
      <c r="AU980" s="26" t="s">
        <v>263</v>
      </c>
      <c r="AV980" s="26" t="s">
        <v>8717</v>
      </c>
      <c r="AW980" s="28"/>
      <c r="AX980" s="26" t="s">
        <v>9751</v>
      </c>
      <c r="AY980" s="28"/>
    </row>
    <row r="981" ht="15.75" customHeight="1">
      <c r="A981" s="26" t="s">
        <v>9752</v>
      </c>
      <c r="B981" s="28" t="s">
        <v>9753</v>
      </c>
      <c r="C981" s="26" t="s">
        <v>9754</v>
      </c>
      <c r="D981" s="26" t="s">
        <v>9755</v>
      </c>
      <c r="E981" s="26" t="s">
        <v>9756</v>
      </c>
      <c r="F981" s="26" t="s">
        <v>127</v>
      </c>
      <c r="G981" s="28"/>
      <c r="H981" s="26" t="s">
        <v>9757</v>
      </c>
      <c r="I981" s="26" t="s">
        <v>9758</v>
      </c>
      <c r="J981" s="26" t="s">
        <v>9759</v>
      </c>
      <c r="K981" s="59">
        <v>4.295917297E9</v>
      </c>
      <c r="L981" s="28" t="s">
        <v>9760</v>
      </c>
      <c r="M981" s="26" t="s">
        <v>9761</v>
      </c>
      <c r="N981" s="26" t="s">
        <v>9745</v>
      </c>
      <c r="O981" s="28" t="s">
        <v>9404</v>
      </c>
      <c r="P981" s="26" t="s">
        <v>9299</v>
      </c>
      <c r="Q981" s="26" t="s">
        <v>9762</v>
      </c>
      <c r="R981" s="28" t="s">
        <v>9763</v>
      </c>
      <c r="S981" s="28" t="s">
        <v>156</v>
      </c>
      <c r="T981" s="28" t="s">
        <v>9764</v>
      </c>
      <c r="U981" s="26" t="s">
        <v>9765</v>
      </c>
      <c r="V981" s="26" t="s">
        <v>158</v>
      </c>
      <c r="W981" s="26" t="s">
        <v>141</v>
      </c>
      <c r="X981" s="26" t="s">
        <v>141</v>
      </c>
      <c r="Y981" s="26">
        <v>2010.0</v>
      </c>
      <c r="Z981" s="28">
        <v>13.0</v>
      </c>
      <c r="AA981" s="26" t="s">
        <v>127</v>
      </c>
      <c r="AB981" s="30">
        <v>1250.0</v>
      </c>
      <c r="AC981" s="31" t="s">
        <v>127</v>
      </c>
      <c r="AD981" s="31">
        <v>1250.0</v>
      </c>
      <c r="AE981" s="31" t="s">
        <v>127</v>
      </c>
      <c r="AF981" s="31" t="s">
        <v>127</v>
      </c>
      <c r="AG981" s="30" t="s">
        <v>127</v>
      </c>
      <c r="AH981" s="31" t="s">
        <v>127</v>
      </c>
      <c r="AI981" s="31" t="s">
        <v>127</v>
      </c>
      <c r="AJ981" s="31" t="s">
        <v>127</v>
      </c>
      <c r="AK981" s="31" t="s">
        <v>127</v>
      </c>
      <c r="AL981" s="31" t="s">
        <v>127</v>
      </c>
      <c r="AM981" s="26" t="s">
        <v>2284</v>
      </c>
      <c r="AN981" s="28" t="s">
        <v>7348</v>
      </c>
      <c r="AO981" s="26" t="s">
        <v>7216</v>
      </c>
      <c r="AP981" s="31">
        <v>318.0</v>
      </c>
      <c r="AQ981" s="26">
        <v>2019.0</v>
      </c>
      <c r="AR981" s="26" t="s">
        <v>127</v>
      </c>
      <c r="AS981" s="26" t="s">
        <v>127</v>
      </c>
      <c r="AT981" s="28" t="s">
        <v>142</v>
      </c>
      <c r="AU981" s="32" t="s">
        <v>31</v>
      </c>
      <c r="AV981" s="26" t="s">
        <v>9766</v>
      </c>
      <c r="AW981" s="28"/>
      <c r="AX981" s="28"/>
      <c r="AY981" s="28"/>
    </row>
    <row r="982" ht="15.75" customHeight="1">
      <c r="A982" s="26" t="s">
        <v>9767</v>
      </c>
      <c r="B982" s="28" t="s">
        <v>9768</v>
      </c>
      <c r="C982" s="28" t="s">
        <v>9769</v>
      </c>
      <c r="D982" s="26" t="s">
        <v>9770</v>
      </c>
      <c r="E982" s="26" t="s">
        <v>9771</v>
      </c>
      <c r="F982" s="26" t="s">
        <v>127</v>
      </c>
      <c r="G982" s="28"/>
      <c r="H982" s="26" t="s">
        <v>9684</v>
      </c>
      <c r="I982" s="26" t="s">
        <v>9685</v>
      </c>
      <c r="J982" s="58" t="s">
        <v>9772</v>
      </c>
      <c r="K982" s="26">
        <v>4.295887059E9</v>
      </c>
      <c r="L982" s="28" t="s">
        <v>9773</v>
      </c>
      <c r="M982" s="26" t="s">
        <v>9774</v>
      </c>
      <c r="N982" s="26" t="s">
        <v>9745</v>
      </c>
      <c r="O982" s="28" t="s">
        <v>9404</v>
      </c>
      <c r="P982" s="26" t="s">
        <v>9299</v>
      </c>
      <c r="Q982" s="26" t="s">
        <v>9775</v>
      </c>
      <c r="R982" s="28" t="s">
        <v>9776</v>
      </c>
      <c r="S982" s="28" t="s">
        <v>156</v>
      </c>
      <c r="T982" s="28" t="s">
        <v>9777</v>
      </c>
      <c r="U982" s="26" t="s">
        <v>9778</v>
      </c>
      <c r="V982" s="26" t="s">
        <v>158</v>
      </c>
      <c r="W982" s="26" t="s">
        <v>141</v>
      </c>
      <c r="X982" s="26" t="s">
        <v>141</v>
      </c>
      <c r="Y982" s="28">
        <v>1739.0</v>
      </c>
      <c r="Z982" s="28">
        <v>284.0</v>
      </c>
      <c r="AA982" s="26" t="s">
        <v>127</v>
      </c>
      <c r="AB982" s="30">
        <v>1000.0</v>
      </c>
      <c r="AC982" s="31" t="s">
        <v>127</v>
      </c>
      <c r="AD982" s="31">
        <v>1000.0</v>
      </c>
      <c r="AE982" s="31" t="s">
        <v>127</v>
      </c>
      <c r="AF982" s="31" t="s">
        <v>127</v>
      </c>
      <c r="AG982" s="30" t="s">
        <v>127</v>
      </c>
      <c r="AH982" s="31" t="s">
        <v>127</v>
      </c>
      <c r="AI982" s="31" t="s">
        <v>127</v>
      </c>
      <c r="AJ982" s="31" t="s">
        <v>127</v>
      </c>
      <c r="AK982" s="31" t="s">
        <v>127</v>
      </c>
      <c r="AL982" s="31" t="s">
        <v>127</v>
      </c>
      <c r="AM982" s="26" t="s">
        <v>159</v>
      </c>
      <c r="AN982" s="26" t="s">
        <v>9693</v>
      </c>
      <c r="AO982" s="26" t="s">
        <v>3026</v>
      </c>
      <c r="AP982" s="31">
        <v>7171.0</v>
      </c>
      <c r="AQ982" s="26">
        <v>2012.0</v>
      </c>
      <c r="AR982" s="26">
        <v>2012.0</v>
      </c>
      <c r="AS982" s="26" t="s">
        <v>127</v>
      </c>
      <c r="AT982" s="28" t="s">
        <v>142</v>
      </c>
      <c r="AU982" s="32" t="s">
        <v>31</v>
      </c>
      <c r="AV982" s="26" t="s">
        <v>9779</v>
      </c>
      <c r="AW982" s="28"/>
      <c r="AX982" s="28"/>
      <c r="AY982" s="28"/>
    </row>
    <row r="983" ht="15.75" customHeight="1">
      <c r="A983" s="26" t="s">
        <v>9780</v>
      </c>
      <c r="B983" s="28" t="s">
        <v>9781</v>
      </c>
      <c r="C983" s="26" t="s">
        <v>9782</v>
      </c>
      <c r="D983" s="26" t="s">
        <v>9783</v>
      </c>
      <c r="E983" s="26" t="s">
        <v>9784</v>
      </c>
      <c r="F983" s="26" t="s">
        <v>127</v>
      </c>
      <c r="G983" s="28"/>
      <c r="H983" s="26" t="s">
        <v>9502</v>
      </c>
      <c r="I983" s="26" t="s">
        <v>9503</v>
      </c>
      <c r="J983" s="59" t="s">
        <v>9785</v>
      </c>
      <c r="K983" s="26">
        <v>5.000001884E9</v>
      </c>
      <c r="L983" s="26" t="s">
        <v>9786</v>
      </c>
      <c r="M983" s="26" t="s">
        <v>9787</v>
      </c>
      <c r="N983" s="26" t="s">
        <v>9745</v>
      </c>
      <c r="O983" s="28" t="s">
        <v>9404</v>
      </c>
      <c r="P983" s="26" t="s">
        <v>9299</v>
      </c>
      <c r="Q983" s="26" t="s">
        <v>9788</v>
      </c>
      <c r="R983" s="28" t="s">
        <v>9789</v>
      </c>
      <c r="S983" s="28" t="s">
        <v>156</v>
      </c>
      <c r="T983" s="29" t="s">
        <v>9790</v>
      </c>
      <c r="U983" s="26" t="s">
        <v>9791</v>
      </c>
      <c r="V983" s="26" t="s">
        <v>158</v>
      </c>
      <c r="W983" s="26" t="s">
        <v>141</v>
      </c>
      <c r="X983" s="26" t="s">
        <v>141</v>
      </c>
      <c r="Y983" s="28">
        <v>2005.0</v>
      </c>
      <c r="Z983" s="28">
        <v>18.0</v>
      </c>
      <c r="AA983" s="26" t="s">
        <v>127</v>
      </c>
      <c r="AB983" s="30">
        <v>2200.0</v>
      </c>
      <c r="AC983" s="31" t="s">
        <v>127</v>
      </c>
      <c r="AD983" s="30">
        <v>2200.0</v>
      </c>
      <c r="AE983" s="31" t="s">
        <v>127</v>
      </c>
      <c r="AF983" s="31" t="s">
        <v>127</v>
      </c>
      <c r="AG983" s="30" t="s">
        <v>127</v>
      </c>
      <c r="AH983" s="31" t="s">
        <v>127</v>
      </c>
      <c r="AI983" s="31" t="s">
        <v>127</v>
      </c>
      <c r="AJ983" s="31" t="s">
        <v>127</v>
      </c>
      <c r="AK983" s="31" t="s">
        <v>127</v>
      </c>
      <c r="AL983" s="31" t="s">
        <v>127</v>
      </c>
      <c r="AM983" s="26" t="s">
        <v>159</v>
      </c>
      <c r="AN983" s="26" t="s">
        <v>9792</v>
      </c>
      <c r="AO983" s="26" t="s">
        <v>141</v>
      </c>
      <c r="AP983" s="31">
        <v>1900.0</v>
      </c>
      <c r="AQ983" s="26">
        <v>2002.0</v>
      </c>
      <c r="AR983" s="26">
        <v>2020.0</v>
      </c>
      <c r="AS983" s="26" t="s">
        <v>127</v>
      </c>
      <c r="AT983" s="28" t="s">
        <v>142</v>
      </c>
      <c r="AU983" s="32" t="s">
        <v>31</v>
      </c>
      <c r="AV983" s="28" t="s">
        <v>8430</v>
      </c>
      <c r="AW983" s="28"/>
      <c r="AX983" s="28"/>
      <c r="AY983" s="28"/>
    </row>
    <row r="984" ht="15.75" customHeight="1">
      <c r="A984" s="26" t="s">
        <v>9793</v>
      </c>
      <c r="B984" s="26" t="s">
        <v>9794</v>
      </c>
      <c r="C984" s="28" t="s">
        <v>9795</v>
      </c>
      <c r="D984" s="26" t="s">
        <v>9796</v>
      </c>
      <c r="E984" s="26" t="s">
        <v>9797</v>
      </c>
      <c r="F984" s="26" t="s">
        <v>127</v>
      </c>
      <c r="G984" s="28"/>
      <c r="H984" s="26" t="s">
        <v>9798</v>
      </c>
      <c r="I984" s="26" t="s">
        <v>9799</v>
      </c>
      <c r="J984" s="26" t="s">
        <v>9800</v>
      </c>
      <c r="K984" s="26">
        <v>4.29622179E9</v>
      </c>
      <c r="L984" s="26" t="s">
        <v>9801</v>
      </c>
      <c r="M984" s="26" t="s">
        <v>9802</v>
      </c>
      <c r="N984" s="26" t="s">
        <v>9745</v>
      </c>
      <c r="O984" s="28" t="s">
        <v>9404</v>
      </c>
      <c r="P984" s="26" t="s">
        <v>9299</v>
      </c>
      <c r="Q984" s="26" t="s">
        <v>9803</v>
      </c>
      <c r="R984" s="26" t="s">
        <v>9804</v>
      </c>
      <c r="S984" s="28" t="s">
        <v>156</v>
      </c>
      <c r="T984" s="28" t="s">
        <v>9805</v>
      </c>
      <c r="U984" s="26" t="s">
        <v>9806</v>
      </c>
      <c r="V984" s="26" t="s">
        <v>158</v>
      </c>
      <c r="W984" s="26" t="s">
        <v>141</v>
      </c>
      <c r="X984" s="26" t="s">
        <v>141</v>
      </c>
      <c r="Y984" s="28">
        <v>1894.0</v>
      </c>
      <c r="Z984" s="28">
        <v>129.0</v>
      </c>
      <c r="AA984" s="26" t="s">
        <v>127</v>
      </c>
      <c r="AB984" s="30">
        <v>756.0</v>
      </c>
      <c r="AC984" s="31" t="s">
        <v>127</v>
      </c>
      <c r="AD984" s="31">
        <v>756.0</v>
      </c>
      <c r="AE984" s="31" t="s">
        <v>127</v>
      </c>
      <c r="AF984" s="31" t="s">
        <v>127</v>
      </c>
      <c r="AG984" s="30" t="s">
        <v>127</v>
      </c>
      <c r="AH984" s="31" t="s">
        <v>127</v>
      </c>
      <c r="AI984" s="31" t="s">
        <v>127</v>
      </c>
      <c r="AJ984" s="31">
        <v>660.0</v>
      </c>
      <c r="AK984" s="31" t="s">
        <v>127</v>
      </c>
      <c r="AL984" s="31" t="s">
        <v>127</v>
      </c>
      <c r="AM984" s="26" t="s">
        <v>278</v>
      </c>
      <c r="AN984" s="26" t="s">
        <v>9807</v>
      </c>
      <c r="AO984" s="26" t="s">
        <v>1966</v>
      </c>
      <c r="AP984" s="31">
        <v>5915.0</v>
      </c>
      <c r="AQ984" s="26">
        <v>2008.0</v>
      </c>
      <c r="AR984" s="26">
        <v>2020.0</v>
      </c>
      <c r="AS984" s="26" t="s">
        <v>127</v>
      </c>
      <c r="AT984" s="28" t="s">
        <v>142</v>
      </c>
      <c r="AU984" s="26" t="s">
        <v>31</v>
      </c>
      <c r="AV984" s="26" t="s">
        <v>9808</v>
      </c>
      <c r="AW984" s="26"/>
      <c r="AX984" s="28"/>
      <c r="AY984" s="28"/>
    </row>
    <row r="985" ht="15.75" customHeight="1">
      <c r="A985" s="26" t="s">
        <v>9809</v>
      </c>
      <c r="B985" s="28" t="s">
        <v>9810</v>
      </c>
      <c r="C985" s="26" t="s">
        <v>9811</v>
      </c>
      <c r="D985" s="26" t="s">
        <v>9812</v>
      </c>
      <c r="E985" s="26" t="s">
        <v>9813</v>
      </c>
      <c r="F985" s="26" t="s">
        <v>127</v>
      </c>
      <c r="G985" s="28"/>
      <c r="H985" s="26" t="s">
        <v>9814</v>
      </c>
      <c r="I985" s="26" t="s">
        <v>9815</v>
      </c>
      <c r="J985" s="26" t="s">
        <v>9816</v>
      </c>
      <c r="K985" s="58">
        <v>4.296696429E9</v>
      </c>
      <c r="L985" s="28" t="s">
        <v>9817</v>
      </c>
      <c r="M985" s="26" t="s">
        <v>9818</v>
      </c>
      <c r="N985" s="26" t="s">
        <v>9818</v>
      </c>
      <c r="O985" s="28" t="s">
        <v>9404</v>
      </c>
      <c r="P985" s="26" t="s">
        <v>9299</v>
      </c>
      <c r="Q985" s="26" t="s">
        <v>9819</v>
      </c>
      <c r="R985" s="28" t="s">
        <v>9820</v>
      </c>
      <c r="S985" s="28" t="s">
        <v>156</v>
      </c>
      <c r="T985" s="26" t="s">
        <v>9821</v>
      </c>
      <c r="U985" s="26" t="s">
        <v>9822</v>
      </c>
      <c r="V985" s="26" t="s">
        <v>158</v>
      </c>
      <c r="W985" s="26" t="s">
        <v>141</v>
      </c>
      <c r="X985" s="26" t="s">
        <v>141</v>
      </c>
      <c r="Y985" s="26">
        <v>1935.0</v>
      </c>
      <c r="Z985" s="28">
        <v>88.0</v>
      </c>
      <c r="AA985" s="26" t="s">
        <v>127</v>
      </c>
      <c r="AB985" s="30">
        <v>1800.0</v>
      </c>
      <c r="AC985" s="31">
        <v>1800.0</v>
      </c>
      <c r="AD985" s="31" t="s">
        <v>127</v>
      </c>
      <c r="AE985" s="31" t="s">
        <v>127</v>
      </c>
      <c r="AF985" s="31">
        <v>3763.0</v>
      </c>
      <c r="AG985" s="31">
        <v>3763.0</v>
      </c>
      <c r="AH985" s="31" t="s">
        <v>127</v>
      </c>
      <c r="AI985" s="31" t="s">
        <v>127</v>
      </c>
      <c r="AJ985" s="31">
        <v>3400.0</v>
      </c>
      <c r="AK985" s="31" t="s">
        <v>127</v>
      </c>
      <c r="AL985" s="31" t="s">
        <v>127</v>
      </c>
      <c r="AM985" s="26" t="s">
        <v>159</v>
      </c>
      <c r="AN985" s="26" t="s">
        <v>9823</v>
      </c>
      <c r="AO985" s="26" t="s">
        <v>1749</v>
      </c>
      <c r="AP985" s="31">
        <v>5651.0</v>
      </c>
      <c r="AQ985" s="26">
        <v>2017.0</v>
      </c>
      <c r="AR985" s="26" t="s">
        <v>127</v>
      </c>
      <c r="AS985" s="26" t="s">
        <v>127</v>
      </c>
      <c r="AT985" s="26" t="s">
        <v>161</v>
      </c>
      <c r="AU985" s="26" t="s">
        <v>263</v>
      </c>
      <c r="AV985" s="26" t="s">
        <v>9824</v>
      </c>
      <c r="AW985" s="28"/>
      <c r="AX985" s="28"/>
      <c r="AY985" s="28"/>
    </row>
    <row r="986" ht="15.75" customHeight="1">
      <c r="A986" s="26" t="s">
        <v>9825</v>
      </c>
      <c r="B986" s="28" t="s">
        <v>9826</v>
      </c>
      <c r="C986" s="26" t="s">
        <v>9827</v>
      </c>
      <c r="D986" s="26" t="s">
        <v>9828</v>
      </c>
      <c r="E986" s="26" t="s">
        <v>9829</v>
      </c>
      <c r="F986" s="26" t="s">
        <v>127</v>
      </c>
      <c r="G986" s="28"/>
      <c r="H986" s="26" t="s">
        <v>9798</v>
      </c>
      <c r="I986" s="26" t="s">
        <v>9799</v>
      </c>
      <c r="J986" s="58" t="s">
        <v>9830</v>
      </c>
      <c r="K986" s="26">
        <v>5.046709098E9</v>
      </c>
      <c r="L986" s="26" t="s">
        <v>9831</v>
      </c>
      <c r="M986" s="26" t="s">
        <v>9832</v>
      </c>
      <c r="N986" s="26" t="s">
        <v>9832</v>
      </c>
      <c r="O986" s="28" t="s">
        <v>9404</v>
      </c>
      <c r="P986" s="26" t="s">
        <v>9299</v>
      </c>
      <c r="Q986" s="26" t="s">
        <v>9833</v>
      </c>
      <c r="R986" s="26" t="s">
        <v>9834</v>
      </c>
      <c r="S986" s="28" t="s">
        <v>156</v>
      </c>
      <c r="T986" s="28" t="s">
        <v>9835</v>
      </c>
      <c r="U986" s="26" t="s">
        <v>9836</v>
      </c>
      <c r="V986" s="26" t="s">
        <v>158</v>
      </c>
      <c r="W986" s="26" t="s">
        <v>141</v>
      </c>
      <c r="X986" s="26" t="s">
        <v>141</v>
      </c>
      <c r="Y986" s="28">
        <v>2013.0</v>
      </c>
      <c r="Z986" s="28">
        <v>10.0</v>
      </c>
      <c r="AA986" s="26" t="s">
        <v>127</v>
      </c>
      <c r="AB986" s="30">
        <v>550.0</v>
      </c>
      <c r="AC986" s="31" t="s">
        <v>127</v>
      </c>
      <c r="AD986" s="30">
        <v>550.0</v>
      </c>
      <c r="AE986" s="31" t="s">
        <v>127</v>
      </c>
      <c r="AF986" s="31" t="s">
        <v>127</v>
      </c>
      <c r="AG986" s="30" t="s">
        <v>127</v>
      </c>
      <c r="AH986" s="31" t="s">
        <v>127</v>
      </c>
      <c r="AI986" s="31" t="s">
        <v>127</v>
      </c>
      <c r="AJ986" s="31" t="s">
        <v>127</v>
      </c>
      <c r="AK986" s="31" t="s">
        <v>127</v>
      </c>
      <c r="AL986" s="31" t="s">
        <v>127</v>
      </c>
      <c r="AM986" s="26" t="s">
        <v>159</v>
      </c>
      <c r="AN986" s="26" t="s">
        <v>9837</v>
      </c>
      <c r="AO986" s="26" t="s">
        <v>141</v>
      </c>
      <c r="AP986" s="31">
        <v>1200.0</v>
      </c>
      <c r="AQ986" s="26" t="s">
        <v>127</v>
      </c>
      <c r="AR986" s="26">
        <v>2020.0</v>
      </c>
      <c r="AS986" s="26" t="s">
        <v>127</v>
      </c>
      <c r="AT986" s="28" t="s">
        <v>142</v>
      </c>
      <c r="AU986" s="32" t="s">
        <v>31</v>
      </c>
      <c r="AV986" s="26" t="s">
        <v>3505</v>
      </c>
      <c r="AW986" s="28"/>
      <c r="AX986" s="28"/>
      <c r="AY986" s="28"/>
    </row>
    <row r="987" ht="15.75" customHeight="1">
      <c r="A987" s="26" t="s">
        <v>9838</v>
      </c>
      <c r="B987" s="28" t="s">
        <v>9839</v>
      </c>
      <c r="C987" s="26" t="s">
        <v>9840</v>
      </c>
      <c r="D987" s="26" t="s">
        <v>9841</v>
      </c>
      <c r="E987" s="26" t="s">
        <v>9842</v>
      </c>
      <c r="F987" s="26" t="s">
        <v>127</v>
      </c>
      <c r="G987" s="28"/>
      <c r="H987" s="26" t="s">
        <v>9843</v>
      </c>
      <c r="I987" s="26" t="s">
        <v>9844</v>
      </c>
      <c r="J987" s="26" t="s">
        <v>9845</v>
      </c>
      <c r="K987" s="26">
        <v>5.054814472E9</v>
      </c>
      <c r="L987" s="26" t="s">
        <v>9846</v>
      </c>
      <c r="M987" s="26" t="s">
        <v>9847</v>
      </c>
      <c r="N987" s="26" t="s">
        <v>9847</v>
      </c>
      <c r="O987" s="28" t="s">
        <v>9404</v>
      </c>
      <c r="P987" s="26" t="s">
        <v>9299</v>
      </c>
      <c r="Q987" s="26" t="s">
        <v>9848</v>
      </c>
      <c r="R987" s="28" t="s">
        <v>9849</v>
      </c>
      <c r="S987" s="28" t="s">
        <v>156</v>
      </c>
      <c r="T987" s="28" t="s">
        <v>9850</v>
      </c>
      <c r="U987" s="29" t="s">
        <v>9851</v>
      </c>
      <c r="V987" s="26" t="s">
        <v>158</v>
      </c>
      <c r="W987" s="26" t="s">
        <v>141</v>
      </c>
      <c r="X987" s="26" t="s">
        <v>141</v>
      </c>
      <c r="Y987" s="28">
        <v>1898.0</v>
      </c>
      <c r="Z987" s="28">
        <v>125.0</v>
      </c>
      <c r="AA987" s="26" t="s">
        <v>127</v>
      </c>
      <c r="AB987" s="31">
        <v>2000.0</v>
      </c>
      <c r="AC987" s="31" t="s">
        <v>127</v>
      </c>
      <c r="AD987" s="31">
        <v>2000.0</v>
      </c>
      <c r="AE987" s="31" t="s">
        <v>127</v>
      </c>
      <c r="AF987" s="31" t="s">
        <v>127</v>
      </c>
      <c r="AG987" s="30" t="s">
        <v>127</v>
      </c>
      <c r="AH987" s="31" t="s">
        <v>127</v>
      </c>
      <c r="AI987" s="31" t="s">
        <v>127</v>
      </c>
      <c r="AJ987" s="31" t="s">
        <v>127</v>
      </c>
      <c r="AK987" s="31" t="s">
        <v>127</v>
      </c>
      <c r="AL987" s="31" t="s">
        <v>127</v>
      </c>
      <c r="AM987" s="26" t="s">
        <v>278</v>
      </c>
      <c r="AN987" s="26" t="s">
        <v>9852</v>
      </c>
      <c r="AO987" s="26" t="s">
        <v>141</v>
      </c>
      <c r="AP987" s="31">
        <v>3000.0</v>
      </c>
      <c r="AQ987" s="26">
        <v>2020.0</v>
      </c>
      <c r="AR987" s="26" t="s">
        <v>127</v>
      </c>
      <c r="AS987" s="26" t="s">
        <v>127</v>
      </c>
      <c r="AT987" s="26" t="s">
        <v>142</v>
      </c>
      <c r="AU987" s="26" t="s">
        <v>31</v>
      </c>
      <c r="AV987" s="26" t="s">
        <v>9853</v>
      </c>
      <c r="AW987" s="28"/>
      <c r="AX987" s="28"/>
      <c r="AY987" s="28"/>
    </row>
    <row r="988" ht="15.75" customHeight="1">
      <c r="A988" s="26" t="s">
        <v>9854</v>
      </c>
      <c r="B988" s="28" t="s">
        <v>9855</v>
      </c>
      <c r="C988" s="26" t="s">
        <v>9856</v>
      </c>
      <c r="D988" s="26" t="s">
        <v>9857</v>
      </c>
      <c r="E988" s="26" t="s">
        <v>9858</v>
      </c>
      <c r="F988" s="26" t="s">
        <v>127</v>
      </c>
      <c r="G988" s="26"/>
      <c r="H988" s="26" t="s">
        <v>9684</v>
      </c>
      <c r="I988" s="26" t="s">
        <v>9685</v>
      </c>
      <c r="J988" s="26" t="s">
        <v>9859</v>
      </c>
      <c r="K988" s="26">
        <v>5.000029576E9</v>
      </c>
      <c r="L988" s="26" t="s">
        <v>9860</v>
      </c>
      <c r="M988" s="26" t="s">
        <v>9861</v>
      </c>
      <c r="N988" s="26" t="s">
        <v>9847</v>
      </c>
      <c r="O988" s="26" t="s">
        <v>9404</v>
      </c>
      <c r="P988" s="26" t="s">
        <v>9299</v>
      </c>
      <c r="Q988" s="26" t="s">
        <v>9862</v>
      </c>
      <c r="R988" s="26" t="s">
        <v>9863</v>
      </c>
      <c r="S988" s="26" t="s">
        <v>156</v>
      </c>
      <c r="T988" s="29" t="s">
        <v>9864</v>
      </c>
      <c r="U988" s="29" t="s">
        <v>9865</v>
      </c>
      <c r="V988" s="26" t="s">
        <v>158</v>
      </c>
      <c r="W988" s="26" t="s">
        <v>141</v>
      </c>
      <c r="X988" s="26" t="s">
        <v>141</v>
      </c>
      <c r="Y988" s="26">
        <v>1990.0</v>
      </c>
      <c r="Z988" s="28">
        <v>33.0</v>
      </c>
      <c r="AA988" s="26" t="s">
        <v>127</v>
      </c>
      <c r="AB988" s="30">
        <v>900.0</v>
      </c>
      <c r="AC988" s="31" t="s">
        <v>127</v>
      </c>
      <c r="AD988" s="31">
        <v>900.0</v>
      </c>
      <c r="AE988" s="31" t="s">
        <v>127</v>
      </c>
      <c r="AF988" s="31" t="s">
        <v>127</v>
      </c>
      <c r="AG988" s="30" t="s">
        <v>127</v>
      </c>
      <c r="AH988" s="31" t="s">
        <v>127</v>
      </c>
      <c r="AI988" s="31" t="s">
        <v>127</v>
      </c>
      <c r="AJ988" s="31" t="s">
        <v>127</v>
      </c>
      <c r="AK988" s="31" t="s">
        <v>127</v>
      </c>
      <c r="AL988" s="31" t="s">
        <v>127</v>
      </c>
      <c r="AM988" s="26" t="s">
        <v>159</v>
      </c>
      <c r="AN988" s="26" t="s">
        <v>9693</v>
      </c>
      <c r="AO988" s="26" t="s">
        <v>3026</v>
      </c>
      <c r="AP988" s="31">
        <v>10000.0</v>
      </c>
      <c r="AQ988" s="26">
        <v>2021.0</v>
      </c>
      <c r="AR988" s="26">
        <v>2020.0</v>
      </c>
      <c r="AS988" s="26" t="s">
        <v>127</v>
      </c>
      <c r="AT988" s="28" t="s">
        <v>142</v>
      </c>
      <c r="AU988" s="26" t="s">
        <v>31</v>
      </c>
      <c r="AV988" s="26" t="s">
        <v>9866</v>
      </c>
      <c r="AW988" s="28"/>
      <c r="AX988" s="28"/>
      <c r="AY988" s="28"/>
    </row>
    <row r="989" ht="15.75" customHeight="1">
      <c r="A989" s="26" t="s">
        <v>9867</v>
      </c>
      <c r="B989" s="28" t="s">
        <v>9868</v>
      </c>
      <c r="C989" s="26" t="s">
        <v>9869</v>
      </c>
      <c r="D989" s="26" t="s">
        <v>9870</v>
      </c>
      <c r="E989" s="26" t="s">
        <v>9871</v>
      </c>
      <c r="F989" s="26" t="s">
        <v>173</v>
      </c>
      <c r="G989" s="26" t="s">
        <v>9872</v>
      </c>
      <c r="H989" s="26" t="s">
        <v>9873</v>
      </c>
      <c r="I989" s="26" t="s">
        <v>9874</v>
      </c>
      <c r="J989" s="59" t="s">
        <v>9875</v>
      </c>
      <c r="K989" s="26">
        <v>4.295887053E9</v>
      </c>
      <c r="L989" s="28" t="s">
        <v>9876</v>
      </c>
      <c r="M989" s="26" t="s">
        <v>9877</v>
      </c>
      <c r="N989" s="26" t="s">
        <v>9878</v>
      </c>
      <c r="O989" s="28" t="s">
        <v>9404</v>
      </c>
      <c r="P989" s="26" t="s">
        <v>9299</v>
      </c>
      <c r="Q989" s="26" t="s">
        <v>9879</v>
      </c>
      <c r="R989" s="28" t="s">
        <v>9880</v>
      </c>
      <c r="S989" s="28" t="s">
        <v>156</v>
      </c>
      <c r="T989" s="28" t="s">
        <v>9881</v>
      </c>
      <c r="U989" s="29" t="s">
        <v>9882</v>
      </c>
      <c r="V989" s="26" t="s">
        <v>158</v>
      </c>
      <c r="W989" s="26" t="s">
        <v>141</v>
      </c>
      <c r="X989" s="26" t="s">
        <v>141</v>
      </c>
      <c r="Y989" s="28">
        <v>1955.0</v>
      </c>
      <c r="Z989" s="28">
        <v>68.0</v>
      </c>
      <c r="AA989" s="26" t="s">
        <v>127</v>
      </c>
      <c r="AB989" s="30">
        <v>12000.0</v>
      </c>
      <c r="AC989" s="31">
        <v>9800.0</v>
      </c>
      <c r="AD989" s="31">
        <v>2200.0</v>
      </c>
      <c r="AE989" s="31" t="s">
        <v>127</v>
      </c>
      <c r="AF989" s="31">
        <v>11400.0</v>
      </c>
      <c r="AG989" s="31">
        <v>11400.0</v>
      </c>
      <c r="AH989" s="31" t="s">
        <v>127</v>
      </c>
      <c r="AI989" s="31" t="s">
        <v>127</v>
      </c>
      <c r="AJ989" s="31">
        <v>4000.0</v>
      </c>
      <c r="AK989" s="31">
        <v>4702.0</v>
      </c>
      <c r="AL989" s="31">
        <v>11000.0</v>
      </c>
      <c r="AM989" s="26" t="s">
        <v>159</v>
      </c>
      <c r="AN989" s="26" t="s">
        <v>9883</v>
      </c>
      <c r="AO989" s="26" t="s">
        <v>416</v>
      </c>
      <c r="AP989" s="31">
        <v>23000.0</v>
      </c>
      <c r="AQ989" s="26">
        <v>2021.0</v>
      </c>
      <c r="AR989" s="26" t="s">
        <v>127</v>
      </c>
      <c r="AS989" s="26" t="s">
        <v>127</v>
      </c>
      <c r="AT989" s="26" t="s">
        <v>161</v>
      </c>
      <c r="AU989" s="26" t="s">
        <v>817</v>
      </c>
      <c r="AV989" s="26" t="s">
        <v>9884</v>
      </c>
      <c r="AW989" s="28"/>
      <c r="AX989" s="28" t="s">
        <v>9885</v>
      </c>
      <c r="AY989" s="28" t="s">
        <v>9886</v>
      </c>
    </row>
    <row r="990" ht="15.75" customHeight="1">
      <c r="A990" s="26" t="s">
        <v>9887</v>
      </c>
      <c r="B990" s="26" t="s">
        <v>9888</v>
      </c>
      <c r="C990" s="26" t="s">
        <v>9889</v>
      </c>
      <c r="D990" s="26"/>
      <c r="E990" s="26" t="s">
        <v>9890</v>
      </c>
      <c r="F990" s="26" t="s">
        <v>148</v>
      </c>
      <c r="G990" s="26" t="s">
        <v>9891</v>
      </c>
      <c r="H990" s="26" t="s">
        <v>9892</v>
      </c>
      <c r="I990" s="26" t="s">
        <v>9893</v>
      </c>
      <c r="J990" s="26" t="s">
        <v>9894</v>
      </c>
      <c r="K990" s="26">
        <v>5.044027932E9</v>
      </c>
      <c r="L990" s="26" t="s">
        <v>9895</v>
      </c>
      <c r="M990" s="26" t="s">
        <v>9896</v>
      </c>
      <c r="N990" s="26" t="s">
        <v>9897</v>
      </c>
      <c r="O990" s="26" t="s">
        <v>9898</v>
      </c>
      <c r="P990" s="26" t="s">
        <v>9299</v>
      </c>
      <c r="Q990" s="26"/>
      <c r="R990" s="26" t="s">
        <v>9899</v>
      </c>
      <c r="S990" s="26" t="s">
        <v>137</v>
      </c>
      <c r="T990" s="26"/>
      <c r="U990" s="29"/>
      <c r="V990" s="26" t="s">
        <v>139</v>
      </c>
      <c r="W990" s="26">
        <v>2021.0</v>
      </c>
      <c r="X990" s="26">
        <v>2021.0</v>
      </c>
      <c r="Y990" s="26">
        <v>2024.0</v>
      </c>
      <c r="Z990" s="28">
        <v>-1.0</v>
      </c>
      <c r="AA990" s="26" t="s">
        <v>127</v>
      </c>
      <c r="AB990" s="30">
        <v>1500.0</v>
      </c>
      <c r="AC990" s="31" t="s">
        <v>127</v>
      </c>
      <c r="AD990" s="31">
        <v>1500.0</v>
      </c>
      <c r="AE990" s="31" t="s">
        <v>127</v>
      </c>
      <c r="AF990" s="31">
        <v>3600.0</v>
      </c>
      <c r="AG990" s="31" t="s">
        <v>127</v>
      </c>
      <c r="AH990" s="31">
        <v>3600.0</v>
      </c>
      <c r="AI990" s="31" t="s">
        <v>141</v>
      </c>
      <c r="AJ990" s="31" t="s">
        <v>141</v>
      </c>
      <c r="AK990" s="31" t="s">
        <v>127</v>
      </c>
      <c r="AL990" s="31" t="s">
        <v>141</v>
      </c>
      <c r="AM990" s="26" t="s">
        <v>278</v>
      </c>
      <c r="AN990" s="26" t="s">
        <v>9900</v>
      </c>
      <c r="AO990" s="26" t="s">
        <v>141</v>
      </c>
      <c r="AP990" s="31">
        <v>3000.0</v>
      </c>
      <c r="AQ990" s="26" t="s">
        <v>127</v>
      </c>
      <c r="AR990" s="26" t="s">
        <v>127</v>
      </c>
      <c r="AS990" s="26" t="s">
        <v>127</v>
      </c>
      <c r="AT990" s="26" t="s">
        <v>184</v>
      </c>
      <c r="AU990" s="26" t="s">
        <v>185</v>
      </c>
      <c r="AV990" s="26" t="s">
        <v>9901</v>
      </c>
      <c r="AW990" s="28"/>
      <c r="AX990" s="26" t="s">
        <v>9902</v>
      </c>
      <c r="AY990" s="28"/>
    </row>
    <row r="991" ht="15.75" customHeight="1">
      <c r="A991" s="26" t="s">
        <v>9903</v>
      </c>
      <c r="B991" s="28" t="s">
        <v>9904</v>
      </c>
      <c r="C991" s="26" t="s">
        <v>9905</v>
      </c>
      <c r="D991" s="26" t="s">
        <v>9906</v>
      </c>
      <c r="E991" s="26" t="s">
        <v>9907</v>
      </c>
      <c r="F991" s="26" t="s">
        <v>148</v>
      </c>
      <c r="G991" s="26" t="s">
        <v>9891</v>
      </c>
      <c r="H991" s="26" t="s">
        <v>9908</v>
      </c>
      <c r="I991" s="26" t="s">
        <v>9909</v>
      </c>
      <c r="J991" s="26" t="s">
        <v>9910</v>
      </c>
      <c r="K991" s="26">
        <v>4.298103938E9</v>
      </c>
      <c r="L991" s="26" t="s">
        <v>9911</v>
      </c>
      <c r="M991" s="26" t="s">
        <v>9912</v>
      </c>
      <c r="N991" s="26" t="s">
        <v>9913</v>
      </c>
      <c r="O991" s="26" t="s">
        <v>9898</v>
      </c>
      <c r="P991" s="26" t="s">
        <v>9299</v>
      </c>
      <c r="Q991" s="26"/>
      <c r="R991" s="26" t="s">
        <v>9914</v>
      </c>
      <c r="S991" s="26" t="s">
        <v>156</v>
      </c>
      <c r="T991" s="26" t="s">
        <v>9915</v>
      </c>
      <c r="U991" s="29"/>
      <c r="V991" s="26" t="s">
        <v>158</v>
      </c>
      <c r="W991" s="26" t="s">
        <v>141</v>
      </c>
      <c r="X991" s="26" t="s">
        <v>141</v>
      </c>
      <c r="Y991" s="26">
        <v>1944.0</v>
      </c>
      <c r="Z991" s="28">
        <v>79.0</v>
      </c>
      <c r="AA991" s="26" t="s">
        <v>127</v>
      </c>
      <c r="AB991" s="30">
        <v>1000.0</v>
      </c>
      <c r="AC991" s="31" t="s">
        <v>127</v>
      </c>
      <c r="AD991" s="31">
        <v>1000.0</v>
      </c>
      <c r="AE991" s="31" t="s">
        <v>468</v>
      </c>
      <c r="AF991" s="31" t="s">
        <v>127</v>
      </c>
      <c r="AG991" s="30" t="s">
        <v>127</v>
      </c>
      <c r="AH991" s="31" t="s">
        <v>127</v>
      </c>
      <c r="AI991" s="31" t="s">
        <v>127</v>
      </c>
      <c r="AJ991" s="31" t="s">
        <v>127</v>
      </c>
      <c r="AK991" s="31" t="s">
        <v>127</v>
      </c>
      <c r="AL991" s="31" t="s">
        <v>127</v>
      </c>
      <c r="AM991" s="26" t="s">
        <v>140</v>
      </c>
      <c r="AN991" s="26" t="s">
        <v>9916</v>
      </c>
      <c r="AO991" s="26" t="s">
        <v>141</v>
      </c>
      <c r="AP991" s="31">
        <v>12000.0</v>
      </c>
      <c r="AQ991" s="26" t="s">
        <v>127</v>
      </c>
      <c r="AR991" s="26">
        <v>2019.0</v>
      </c>
      <c r="AS991" s="26" t="s">
        <v>127</v>
      </c>
      <c r="AT991" s="26" t="s">
        <v>2388</v>
      </c>
      <c r="AU991" s="26" t="s">
        <v>9917</v>
      </c>
      <c r="AV991" s="26" t="s">
        <v>9918</v>
      </c>
      <c r="AW991" s="28"/>
      <c r="AX991" s="28"/>
      <c r="AY991" s="28"/>
    </row>
    <row r="992" ht="15.75" customHeight="1">
      <c r="A992" s="26" t="s">
        <v>9919</v>
      </c>
      <c r="B992" s="28" t="s">
        <v>9920</v>
      </c>
      <c r="C992" s="26" t="s">
        <v>9921</v>
      </c>
      <c r="D992" s="26" t="s">
        <v>9906</v>
      </c>
      <c r="E992" s="26" t="s">
        <v>9907</v>
      </c>
      <c r="F992" s="26" t="s">
        <v>148</v>
      </c>
      <c r="G992" s="26" t="s">
        <v>9891</v>
      </c>
      <c r="H992" s="26" t="s">
        <v>9908</v>
      </c>
      <c r="I992" s="26" t="s">
        <v>9909</v>
      </c>
      <c r="J992" s="26" t="s">
        <v>9910</v>
      </c>
      <c r="K992" s="26">
        <v>4.298103938E9</v>
      </c>
      <c r="L992" s="26" t="s">
        <v>9911</v>
      </c>
      <c r="M992" s="26" t="s">
        <v>9912</v>
      </c>
      <c r="N992" s="26" t="s">
        <v>9913</v>
      </c>
      <c r="O992" s="26" t="s">
        <v>9898</v>
      </c>
      <c r="P992" s="26" t="s">
        <v>9299</v>
      </c>
      <c r="Q992" s="28"/>
      <c r="R992" s="26" t="s">
        <v>9914</v>
      </c>
      <c r="S992" s="26" t="s">
        <v>156</v>
      </c>
      <c r="T992" s="26" t="s">
        <v>9915</v>
      </c>
      <c r="U992" s="28"/>
      <c r="V992" s="26" t="s">
        <v>139</v>
      </c>
      <c r="W992" s="26" t="s">
        <v>141</v>
      </c>
      <c r="X992" s="26" t="s">
        <v>141</v>
      </c>
      <c r="Y992" s="26">
        <v>2024.0</v>
      </c>
      <c r="Z992" s="28">
        <v>-1.0</v>
      </c>
      <c r="AA992" s="26" t="s">
        <v>127</v>
      </c>
      <c r="AB992" s="30">
        <v>1000.0</v>
      </c>
      <c r="AC992" s="31" t="s">
        <v>127</v>
      </c>
      <c r="AD992" s="31">
        <v>1000.0</v>
      </c>
      <c r="AE992" s="31" t="s">
        <v>127</v>
      </c>
      <c r="AF992" s="31" t="s">
        <v>127</v>
      </c>
      <c r="AG992" s="31" t="s">
        <v>127</v>
      </c>
      <c r="AH992" s="31" t="s">
        <v>127</v>
      </c>
      <c r="AI992" s="31" t="s">
        <v>127</v>
      </c>
      <c r="AJ992" s="31" t="s">
        <v>127</v>
      </c>
      <c r="AK992" s="31" t="s">
        <v>127</v>
      </c>
      <c r="AL992" s="31" t="s">
        <v>127</v>
      </c>
      <c r="AM992" s="26" t="s">
        <v>140</v>
      </c>
      <c r="AN992" s="26" t="s">
        <v>9922</v>
      </c>
      <c r="AO992" s="26" t="s">
        <v>2213</v>
      </c>
      <c r="AP992" s="35">
        <v>1250.0</v>
      </c>
      <c r="AQ992" s="26" t="s">
        <v>127</v>
      </c>
      <c r="AR992" s="26" t="s">
        <v>127</v>
      </c>
      <c r="AS992" s="26" t="s">
        <v>127</v>
      </c>
      <c r="AT992" s="26" t="s">
        <v>142</v>
      </c>
      <c r="AU992" s="26" t="s">
        <v>31</v>
      </c>
      <c r="AV992" s="26" t="s">
        <v>9923</v>
      </c>
      <c r="AW992" s="26" t="s">
        <v>9924</v>
      </c>
      <c r="AX992" s="28"/>
      <c r="AY992" s="28"/>
    </row>
    <row r="993" ht="15.75" customHeight="1">
      <c r="A993" s="26" t="s">
        <v>9925</v>
      </c>
      <c r="B993" s="26" t="s">
        <v>9926</v>
      </c>
      <c r="C993" s="26" t="s">
        <v>9927</v>
      </c>
      <c r="D993" s="26"/>
      <c r="E993" s="26"/>
      <c r="F993" s="26" t="s">
        <v>127</v>
      </c>
      <c r="G993" s="28"/>
      <c r="H993" s="26" t="s">
        <v>9928</v>
      </c>
      <c r="I993" s="26" t="s">
        <v>9929</v>
      </c>
      <c r="J993" s="26" t="s">
        <v>9930</v>
      </c>
      <c r="K993" s="26">
        <v>5.037939021E9</v>
      </c>
      <c r="L993" s="26" t="s">
        <v>9931</v>
      </c>
      <c r="M993" s="26" t="s">
        <v>9932</v>
      </c>
      <c r="N993" s="26" t="s">
        <v>9933</v>
      </c>
      <c r="O993" s="26" t="s">
        <v>9934</v>
      </c>
      <c r="P993" s="26" t="s">
        <v>9935</v>
      </c>
      <c r="Q993" s="28"/>
      <c r="R993" s="26" t="s">
        <v>9936</v>
      </c>
      <c r="S993" s="26" t="s">
        <v>156</v>
      </c>
      <c r="T993" s="26" t="s">
        <v>9937</v>
      </c>
      <c r="U993" s="29"/>
      <c r="V993" s="26" t="s">
        <v>158</v>
      </c>
      <c r="W993" s="26" t="s">
        <v>141</v>
      </c>
      <c r="X993" s="26" t="s">
        <v>141</v>
      </c>
      <c r="Y993" s="26">
        <v>1998.0</v>
      </c>
      <c r="Z993" s="28">
        <v>25.0</v>
      </c>
      <c r="AA993" s="26" t="s">
        <v>127</v>
      </c>
      <c r="AB993" s="30">
        <v>700.0</v>
      </c>
      <c r="AC993" s="31" t="s">
        <v>127</v>
      </c>
      <c r="AD993" s="31">
        <v>700.0</v>
      </c>
      <c r="AE993" s="31" t="s">
        <v>127</v>
      </c>
      <c r="AF993" s="31" t="s">
        <v>141</v>
      </c>
      <c r="AG993" s="31" t="s">
        <v>141</v>
      </c>
      <c r="AH993" s="31" t="s">
        <v>127</v>
      </c>
      <c r="AI993" s="31" t="s">
        <v>127</v>
      </c>
      <c r="AJ993" s="31" t="s">
        <v>141</v>
      </c>
      <c r="AK993" s="31" t="s">
        <v>141</v>
      </c>
      <c r="AL993" s="31" t="s">
        <v>141</v>
      </c>
      <c r="AM993" s="26" t="s">
        <v>6528</v>
      </c>
      <c r="AN993" s="26" t="s">
        <v>9938</v>
      </c>
      <c r="AO993" s="26" t="s">
        <v>141</v>
      </c>
      <c r="AP993" s="31">
        <v>1000.0</v>
      </c>
      <c r="AQ993" s="26" t="s">
        <v>327</v>
      </c>
      <c r="AR993" s="26" t="s">
        <v>127</v>
      </c>
      <c r="AS993" s="26" t="s">
        <v>127</v>
      </c>
      <c r="AT993" s="26" t="s">
        <v>161</v>
      </c>
      <c r="AU993" s="26" t="s">
        <v>162</v>
      </c>
      <c r="AV993" s="26" t="s">
        <v>9939</v>
      </c>
      <c r="AW993" s="26" t="s">
        <v>9940</v>
      </c>
      <c r="AX993" s="28"/>
      <c r="AY993" s="28"/>
    </row>
    <row r="994" ht="15.75" customHeight="1">
      <c r="A994" s="26" t="s">
        <v>9941</v>
      </c>
      <c r="B994" s="26" t="s">
        <v>9942</v>
      </c>
      <c r="C994" s="28"/>
      <c r="D994" s="28" t="s">
        <v>9943</v>
      </c>
      <c r="E994" s="26" t="s">
        <v>9944</v>
      </c>
      <c r="F994" s="26" t="s">
        <v>127</v>
      </c>
      <c r="G994" s="28"/>
      <c r="H994" s="26" t="s">
        <v>9945</v>
      </c>
      <c r="I994" s="26" t="s">
        <v>9946</v>
      </c>
      <c r="J994" s="26" t="s">
        <v>9947</v>
      </c>
      <c r="K994" s="26">
        <v>5.000038424E9</v>
      </c>
      <c r="L994" s="28" t="s">
        <v>9948</v>
      </c>
      <c r="M994" s="26" t="s">
        <v>9949</v>
      </c>
      <c r="N994" s="26" t="s">
        <v>9950</v>
      </c>
      <c r="O994" s="28" t="s">
        <v>9951</v>
      </c>
      <c r="P994" s="26" t="s">
        <v>9935</v>
      </c>
      <c r="Q994" s="28"/>
      <c r="R994" s="28" t="s">
        <v>9952</v>
      </c>
      <c r="S994" s="28" t="s">
        <v>156</v>
      </c>
      <c r="T994" s="26" t="s">
        <v>9953</v>
      </c>
      <c r="U994" s="29"/>
      <c r="V994" s="26" t="s">
        <v>189</v>
      </c>
      <c r="W994" s="26">
        <v>2023.0</v>
      </c>
      <c r="X994" s="26">
        <v>2024.0</v>
      </c>
      <c r="Y994" s="26">
        <v>2027.0</v>
      </c>
      <c r="Z994" s="28">
        <v>-4.0</v>
      </c>
      <c r="AA994" s="26" t="s">
        <v>127</v>
      </c>
      <c r="AB994" s="30">
        <v>850.0</v>
      </c>
      <c r="AC994" s="31" t="s">
        <v>127</v>
      </c>
      <c r="AD994" s="31">
        <v>850.0</v>
      </c>
      <c r="AE994" s="31" t="s">
        <v>127</v>
      </c>
      <c r="AF994" s="31" t="s">
        <v>127</v>
      </c>
      <c r="AG994" s="31" t="s">
        <v>127</v>
      </c>
      <c r="AH994" s="31" t="s">
        <v>127</v>
      </c>
      <c r="AI994" s="31" t="s">
        <v>127</v>
      </c>
      <c r="AJ994" s="31" t="s">
        <v>141</v>
      </c>
      <c r="AK994" s="31" t="s">
        <v>127</v>
      </c>
      <c r="AL994" s="31" t="s">
        <v>141</v>
      </c>
      <c r="AM994" s="26" t="s">
        <v>159</v>
      </c>
      <c r="AN994" s="26" t="s">
        <v>9954</v>
      </c>
      <c r="AO994" s="26" t="s">
        <v>141</v>
      </c>
      <c r="AP994" s="31" t="s">
        <v>141</v>
      </c>
      <c r="AQ994" s="26" t="s">
        <v>127</v>
      </c>
      <c r="AR994" s="26" t="s">
        <v>127</v>
      </c>
      <c r="AS994" s="26" t="s">
        <v>127</v>
      </c>
      <c r="AT994" s="26" t="s">
        <v>142</v>
      </c>
      <c r="AU994" s="26" t="s">
        <v>31</v>
      </c>
      <c r="AV994" s="26" t="s">
        <v>697</v>
      </c>
      <c r="AW994" s="28"/>
      <c r="AX994" s="28"/>
      <c r="AY994" s="28"/>
    </row>
    <row r="995" ht="15.75" customHeight="1">
      <c r="A995" s="26" t="s">
        <v>9955</v>
      </c>
      <c r="B995" s="26" t="s">
        <v>9956</v>
      </c>
      <c r="C995" s="28"/>
      <c r="D995" s="28" t="s">
        <v>9943</v>
      </c>
      <c r="E995" s="26" t="s">
        <v>9944</v>
      </c>
      <c r="F995" s="26" t="s">
        <v>127</v>
      </c>
      <c r="G995" s="28"/>
      <c r="H995" s="26" t="s">
        <v>9945</v>
      </c>
      <c r="I995" s="26" t="s">
        <v>9946</v>
      </c>
      <c r="J995" s="26" t="s">
        <v>9947</v>
      </c>
      <c r="K995" s="26">
        <v>5.000038424E9</v>
      </c>
      <c r="L995" s="28" t="s">
        <v>9948</v>
      </c>
      <c r="M995" s="26" t="s">
        <v>9949</v>
      </c>
      <c r="N995" s="26" t="s">
        <v>9950</v>
      </c>
      <c r="O995" s="28" t="s">
        <v>9951</v>
      </c>
      <c r="P995" s="26" t="s">
        <v>9935</v>
      </c>
      <c r="Q995" s="28"/>
      <c r="R995" s="28" t="s">
        <v>9952</v>
      </c>
      <c r="S995" s="28" t="s">
        <v>156</v>
      </c>
      <c r="T995" s="26" t="s">
        <v>9953</v>
      </c>
      <c r="U995" s="29"/>
      <c r="V995" s="26" t="s">
        <v>261</v>
      </c>
      <c r="W995" s="26" t="s">
        <v>127</v>
      </c>
      <c r="X995" s="26" t="s">
        <v>127</v>
      </c>
      <c r="Y995" s="26" t="s">
        <v>127</v>
      </c>
      <c r="Z995" s="28" t="s">
        <v>127</v>
      </c>
      <c r="AA995" s="26">
        <v>2027.0</v>
      </c>
      <c r="AB995" s="30">
        <v>850.0</v>
      </c>
      <c r="AC995" s="31">
        <v>850.0</v>
      </c>
      <c r="AD995" s="31" t="s">
        <v>127</v>
      </c>
      <c r="AE995" s="31" t="s">
        <v>127</v>
      </c>
      <c r="AF995" s="31">
        <v>825.0</v>
      </c>
      <c r="AG995" s="31">
        <f>1650/2</f>
        <v>825</v>
      </c>
      <c r="AH995" s="31" t="s">
        <v>127</v>
      </c>
      <c r="AI995" s="31" t="s">
        <v>127</v>
      </c>
      <c r="AJ995" s="31">
        <v>1700.0</v>
      </c>
      <c r="AK995" s="31" t="s">
        <v>141</v>
      </c>
      <c r="AL995" s="31" t="s">
        <v>141</v>
      </c>
      <c r="AM995" s="26" t="s">
        <v>159</v>
      </c>
      <c r="AN995" s="26" t="s">
        <v>9954</v>
      </c>
      <c r="AO995" s="26" t="s">
        <v>141</v>
      </c>
      <c r="AP995" s="31" t="s">
        <v>141</v>
      </c>
      <c r="AQ995" s="26" t="s">
        <v>127</v>
      </c>
      <c r="AR995" s="26" t="s">
        <v>127</v>
      </c>
      <c r="AS995" s="26" t="s">
        <v>127</v>
      </c>
      <c r="AT995" s="26" t="s">
        <v>161</v>
      </c>
      <c r="AU995" s="32" t="s">
        <v>263</v>
      </c>
      <c r="AV995" s="26" t="s">
        <v>9957</v>
      </c>
      <c r="AW995" s="28"/>
      <c r="AX995" s="28"/>
      <c r="AY995" s="28"/>
    </row>
    <row r="996" ht="15.75" customHeight="1">
      <c r="A996" s="26" t="s">
        <v>9958</v>
      </c>
      <c r="B996" s="26" t="s">
        <v>9959</v>
      </c>
      <c r="C996" s="28"/>
      <c r="D996" s="28" t="s">
        <v>9943</v>
      </c>
      <c r="E996" s="26" t="s">
        <v>9944</v>
      </c>
      <c r="F996" s="26" t="s">
        <v>127</v>
      </c>
      <c r="G996" s="28"/>
      <c r="H996" s="26" t="s">
        <v>9945</v>
      </c>
      <c r="I996" s="26" t="s">
        <v>9946</v>
      </c>
      <c r="J996" s="26" t="s">
        <v>9947</v>
      </c>
      <c r="K996" s="26">
        <v>5.000038424E9</v>
      </c>
      <c r="L996" s="28" t="s">
        <v>9948</v>
      </c>
      <c r="M996" s="26" t="s">
        <v>9949</v>
      </c>
      <c r="N996" s="26" t="s">
        <v>9950</v>
      </c>
      <c r="O996" s="28" t="s">
        <v>9951</v>
      </c>
      <c r="P996" s="26" t="s">
        <v>9935</v>
      </c>
      <c r="Q996" s="28"/>
      <c r="R996" s="28" t="s">
        <v>9952</v>
      </c>
      <c r="S996" s="28" t="s">
        <v>156</v>
      </c>
      <c r="T996" s="26" t="s">
        <v>9953</v>
      </c>
      <c r="U996" s="29"/>
      <c r="V996" s="26" t="s">
        <v>158</v>
      </c>
      <c r="W996" s="26" t="s">
        <v>141</v>
      </c>
      <c r="X996" s="26" t="s">
        <v>141</v>
      </c>
      <c r="Y996" s="28">
        <v>1878.0</v>
      </c>
      <c r="Z996" s="28">
        <v>145.0</v>
      </c>
      <c r="AA996" s="26" t="s">
        <v>127</v>
      </c>
      <c r="AB996" s="30">
        <v>1570.0</v>
      </c>
      <c r="AC996" s="31">
        <v>1570.0</v>
      </c>
      <c r="AD996" s="31" t="s">
        <v>127</v>
      </c>
      <c r="AE996" s="31" t="s">
        <v>127</v>
      </c>
      <c r="AF996" s="31">
        <v>1650.0</v>
      </c>
      <c r="AG996" s="31">
        <v>1650.0</v>
      </c>
      <c r="AH996" s="31" t="s">
        <v>127</v>
      </c>
      <c r="AI996" s="31" t="s">
        <v>127</v>
      </c>
      <c r="AJ996" s="31">
        <v>1700.0</v>
      </c>
      <c r="AK996" s="31" t="s">
        <v>141</v>
      </c>
      <c r="AL996" s="31" t="s">
        <v>141</v>
      </c>
      <c r="AM996" s="26" t="s">
        <v>159</v>
      </c>
      <c r="AN996" s="26" t="s">
        <v>9954</v>
      </c>
      <c r="AO996" s="26" t="s">
        <v>141</v>
      </c>
      <c r="AP996" s="31">
        <v>1356.0</v>
      </c>
      <c r="AQ996" s="26">
        <v>2020.0</v>
      </c>
      <c r="AR996" s="26">
        <v>2020.0</v>
      </c>
      <c r="AS996" s="26" t="s">
        <v>127</v>
      </c>
      <c r="AT996" s="26" t="s">
        <v>161</v>
      </c>
      <c r="AU996" s="32" t="s">
        <v>263</v>
      </c>
      <c r="AV996" s="26" t="s">
        <v>9960</v>
      </c>
      <c r="AW996" s="28" t="s">
        <v>6531</v>
      </c>
      <c r="AX996" s="28"/>
      <c r="AY996" s="28"/>
    </row>
    <row r="997" ht="15.75" customHeight="1">
      <c r="A997" s="26" t="s">
        <v>9961</v>
      </c>
      <c r="B997" s="26" t="s">
        <v>9962</v>
      </c>
      <c r="C997" s="28"/>
      <c r="D997" s="28" t="s">
        <v>9963</v>
      </c>
      <c r="E997" s="28"/>
      <c r="F997" s="26" t="s">
        <v>127</v>
      </c>
      <c r="G997" s="28"/>
      <c r="H997" s="26" t="s">
        <v>9945</v>
      </c>
      <c r="I997" s="26" t="s">
        <v>9946</v>
      </c>
      <c r="J997" s="26" t="s">
        <v>9964</v>
      </c>
      <c r="K997" s="26">
        <v>5.035949909E9</v>
      </c>
      <c r="L997" s="28" t="s">
        <v>9965</v>
      </c>
      <c r="M997" s="26" t="s">
        <v>9966</v>
      </c>
      <c r="N997" s="26" t="s">
        <v>9967</v>
      </c>
      <c r="O997" s="28" t="s">
        <v>9951</v>
      </c>
      <c r="P997" s="26" t="s">
        <v>9935</v>
      </c>
      <c r="Q997" s="28"/>
      <c r="R997" s="28" t="s">
        <v>9968</v>
      </c>
      <c r="S997" s="28" t="s">
        <v>156</v>
      </c>
      <c r="T997" s="26" t="s">
        <v>9969</v>
      </c>
      <c r="U997" s="29"/>
      <c r="V997" s="26" t="s">
        <v>189</v>
      </c>
      <c r="W997" s="26">
        <v>2023.0</v>
      </c>
      <c r="X997" s="26">
        <v>2024.0</v>
      </c>
      <c r="Y997" s="26">
        <v>2027.0</v>
      </c>
      <c r="Z997" s="28">
        <v>-4.0</v>
      </c>
      <c r="AA997" s="26" t="s">
        <v>127</v>
      </c>
      <c r="AB997" s="30">
        <v>1600.0</v>
      </c>
      <c r="AC997" s="31" t="s">
        <v>127</v>
      </c>
      <c r="AD997" s="31">
        <v>1600.0</v>
      </c>
      <c r="AE997" s="31" t="s">
        <v>127</v>
      </c>
      <c r="AF997" s="31" t="s">
        <v>127</v>
      </c>
      <c r="AG997" s="31" t="s">
        <v>127</v>
      </c>
      <c r="AH997" s="31" t="s">
        <v>127</v>
      </c>
      <c r="AI997" s="31" t="s">
        <v>127</v>
      </c>
      <c r="AJ997" s="31" t="s">
        <v>141</v>
      </c>
      <c r="AK997" s="31" t="s">
        <v>127</v>
      </c>
      <c r="AL997" s="31" t="s">
        <v>141</v>
      </c>
      <c r="AM997" s="26" t="s">
        <v>159</v>
      </c>
      <c r="AN997" s="26" t="s">
        <v>9954</v>
      </c>
      <c r="AO997" s="26" t="s">
        <v>141</v>
      </c>
      <c r="AP997" s="31" t="s">
        <v>141</v>
      </c>
      <c r="AQ997" s="26" t="s">
        <v>127</v>
      </c>
      <c r="AR997" s="26" t="s">
        <v>127</v>
      </c>
      <c r="AS997" s="26" t="s">
        <v>127</v>
      </c>
      <c r="AT997" s="26" t="s">
        <v>142</v>
      </c>
      <c r="AU997" s="26" t="s">
        <v>31</v>
      </c>
      <c r="AV997" s="26" t="s">
        <v>697</v>
      </c>
      <c r="AW997" s="28"/>
      <c r="AX997" s="28"/>
      <c r="AY997" s="28"/>
    </row>
    <row r="998" ht="15.75" customHeight="1">
      <c r="A998" s="26" t="s">
        <v>9970</v>
      </c>
      <c r="B998" s="26" t="s">
        <v>9971</v>
      </c>
      <c r="C998" s="28"/>
      <c r="D998" s="28" t="s">
        <v>9963</v>
      </c>
      <c r="E998" s="28"/>
      <c r="F998" s="26" t="s">
        <v>127</v>
      </c>
      <c r="G998" s="28"/>
      <c r="H998" s="26" t="s">
        <v>9945</v>
      </c>
      <c r="I998" s="26" t="s">
        <v>9946</v>
      </c>
      <c r="J998" s="26" t="s">
        <v>9964</v>
      </c>
      <c r="K998" s="26">
        <v>5.035949909E9</v>
      </c>
      <c r="L998" s="28" t="s">
        <v>9965</v>
      </c>
      <c r="M998" s="26" t="s">
        <v>9966</v>
      </c>
      <c r="N998" s="26" t="s">
        <v>9967</v>
      </c>
      <c r="O998" s="28" t="s">
        <v>9951</v>
      </c>
      <c r="P998" s="26" t="s">
        <v>9935</v>
      </c>
      <c r="Q998" s="28"/>
      <c r="R998" s="28" t="s">
        <v>9968</v>
      </c>
      <c r="S998" s="28" t="s">
        <v>156</v>
      </c>
      <c r="T998" s="26" t="s">
        <v>9969</v>
      </c>
      <c r="U998" s="29"/>
      <c r="V998" s="26" t="s">
        <v>261</v>
      </c>
      <c r="W998" s="26" t="s">
        <v>127</v>
      </c>
      <c r="X998" s="26" t="s">
        <v>127</v>
      </c>
      <c r="Y998" s="26" t="s">
        <v>127</v>
      </c>
      <c r="Z998" s="28" t="s">
        <v>127</v>
      </c>
      <c r="AA998" s="26">
        <v>2027.0</v>
      </c>
      <c r="AB998" s="30">
        <v>1650.0</v>
      </c>
      <c r="AC998" s="31">
        <v>1650.0</v>
      </c>
      <c r="AD998" s="31" t="s">
        <v>127</v>
      </c>
      <c r="AE998" s="31" t="s">
        <v>127</v>
      </c>
      <c r="AF998" s="31">
        <v>1666.6666666666667</v>
      </c>
      <c r="AG998" s="31">
        <f>5000/3</f>
        <v>1666.666667</v>
      </c>
      <c r="AH998" s="31" t="s">
        <v>127</v>
      </c>
      <c r="AI998" s="31" t="s">
        <v>127</v>
      </c>
      <c r="AJ998" s="31" t="s">
        <v>141</v>
      </c>
      <c r="AK998" s="31" t="s">
        <v>141</v>
      </c>
      <c r="AL998" s="31" t="s">
        <v>141</v>
      </c>
      <c r="AM998" s="26" t="s">
        <v>159</v>
      </c>
      <c r="AN998" s="26" t="s">
        <v>9954</v>
      </c>
      <c r="AO998" s="26" t="s">
        <v>141</v>
      </c>
      <c r="AP998" s="31" t="s">
        <v>141</v>
      </c>
      <c r="AQ998" s="26" t="s">
        <v>127</v>
      </c>
      <c r="AR998" s="26" t="s">
        <v>127</v>
      </c>
      <c r="AS998" s="26" t="s">
        <v>127</v>
      </c>
      <c r="AT998" s="26" t="s">
        <v>161</v>
      </c>
      <c r="AU998" s="32" t="s">
        <v>263</v>
      </c>
      <c r="AV998" s="26" t="s">
        <v>9957</v>
      </c>
      <c r="AW998" s="28"/>
      <c r="AX998" s="28"/>
      <c r="AY998" s="28"/>
    </row>
    <row r="999" ht="15.75" customHeight="1">
      <c r="A999" s="26" t="s">
        <v>9972</v>
      </c>
      <c r="B999" s="26" t="s">
        <v>9973</v>
      </c>
      <c r="C999" s="28"/>
      <c r="D999" s="28" t="s">
        <v>9963</v>
      </c>
      <c r="E999" s="28"/>
      <c r="F999" s="26" t="s">
        <v>127</v>
      </c>
      <c r="G999" s="28"/>
      <c r="H999" s="26" t="s">
        <v>9945</v>
      </c>
      <c r="I999" s="26" t="s">
        <v>9946</v>
      </c>
      <c r="J999" s="26" t="s">
        <v>9964</v>
      </c>
      <c r="K999" s="26">
        <v>5.035949909E9</v>
      </c>
      <c r="L999" s="28" t="s">
        <v>9965</v>
      </c>
      <c r="M999" s="26" t="s">
        <v>9966</v>
      </c>
      <c r="N999" s="26" t="s">
        <v>9967</v>
      </c>
      <c r="O999" s="28" t="s">
        <v>9951</v>
      </c>
      <c r="P999" s="26" t="s">
        <v>9935</v>
      </c>
      <c r="Q999" s="28"/>
      <c r="R999" s="28" t="s">
        <v>9968</v>
      </c>
      <c r="S999" s="28" t="s">
        <v>156</v>
      </c>
      <c r="T999" s="26" t="s">
        <v>9969</v>
      </c>
      <c r="U999" s="29"/>
      <c r="V999" s="26" t="s">
        <v>158</v>
      </c>
      <c r="W999" s="26" t="s">
        <v>141</v>
      </c>
      <c r="X999" s="26" t="s">
        <v>141</v>
      </c>
      <c r="Y999" s="26">
        <v>1940.0</v>
      </c>
      <c r="Z999" s="28">
        <v>83.0</v>
      </c>
      <c r="AA999" s="26" t="s">
        <v>127</v>
      </c>
      <c r="AB999" s="30">
        <v>6000.0</v>
      </c>
      <c r="AC999" s="30">
        <v>6000.0</v>
      </c>
      <c r="AD999" s="31" t="s">
        <v>127</v>
      </c>
      <c r="AE999" s="31" t="s">
        <v>127</v>
      </c>
      <c r="AF999" s="31">
        <v>5000.0</v>
      </c>
      <c r="AG999" s="31">
        <v>5000.0</v>
      </c>
      <c r="AH999" s="31" t="s">
        <v>127</v>
      </c>
      <c r="AI999" s="31" t="s">
        <v>127</v>
      </c>
      <c r="AJ999" s="31" t="s">
        <v>141</v>
      </c>
      <c r="AK999" s="31" t="s">
        <v>141</v>
      </c>
      <c r="AL999" s="31" t="s">
        <v>141</v>
      </c>
      <c r="AM999" s="26" t="s">
        <v>159</v>
      </c>
      <c r="AN999" s="26" t="s">
        <v>9954</v>
      </c>
      <c r="AO999" s="26" t="s">
        <v>141</v>
      </c>
      <c r="AP999" s="31">
        <v>9150.0</v>
      </c>
      <c r="AQ999" s="26">
        <v>2020.0</v>
      </c>
      <c r="AR999" s="26" t="s">
        <v>127</v>
      </c>
      <c r="AS999" s="33">
        <v>44470.0</v>
      </c>
      <c r="AT999" s="26" t="s">
        <v>161</v>
      </c>
      <c r="AU999" s="32" t="s">
        <v>263</v>
      </c>
      <c r="AV999" s="26" t="s">
        <v>8717</v>
      </c>
      <c r="AW999" s="28"/>
      <c r="AX999" s="28"/>
      <c r="AY999" s="28"/>
    </row>
    <row r="1000" ht="15.75" customHeight="1">
      <c r="A1000" s="26" t="s">
        <v>9974</v>
      </c>
      <c r="B1000" s="28" t="s">
        <v>9975</v>
      </c>
      <c r="C1000" s="26" t="s">
        <v>9976</v>
      </c>
      <c r="D1000" s="28" t="s">
        <v>9977</v>
      </c>
      <c r="E1000" s="26" t="s">
        <v>9978</v>
      </c>
      <c r="F1000" s="26" t="s">
        <v>148</v>
      </c>
      <c r="G1000" s="26" t="s">
        <v>9979</v>
      </c>
      <c r="H1000" s="26" t="s">
        <v>9980</v>
      </c>
      <c r="I1000" s="26" t="s">
        <v>9981</v>
      </c>
      <c r="J1000" s="26" t="s">
        <v>9982</v>
      </c>
      <c r="K1000" s="58">
        <v>5.00123426E9</v>
      </c>
      <c r="L1000" s="26" t="s">
        <v>9983</v>
      </c>
      <c r="M1000" s="26" t="s">
        <v>9984</v>
      </c>
      <c r="N1000" s="26" t="s">
        <v>9985</v>
      </c>
      <c r="O1000" s="28" t="s">
        <v>9986</v>
      </c>
      <c r="P1000" s="26" t="s">
        <v>9935</v>
      </c>
      <c r="Q1000" s="28"/>
      <c r="R1000" s="28" t="s">
        <v>9987</v>
      </c>
      <c r="S1000" s="28" t="s">
        <v>156</v>
      </c>
      <c r="T1000" s="29" t="s">
        <v>9988</v>
      </c>
      <c r="U1000" s="28"/>
      <c r="V1000" s="26" t="s">
        <v>158</v>
      </c>
      <c r="W1000" s="26" t="s">
        <v>141</v>
      </c>
      <c r="X1000" s="26" t="s">
        <v>141</v>
      </c>
      <c r="Y1000" s="28">
        <v>1984.0</v>
      </c>
      <c r="Z1000" s="28">
        <v>39.0</v>
      </c>
      <c r="AA1000" s="26" t="s">
        <v>127</v>
      </c>
      <c r="AB1000" s="30">
        <v>3000.0</v>
      </c>
      <c r="AC1000" s="31" t="s">
        <v>127</v>
      </c>
      <c r="AD1000" s="30">
        <v>3000.0</v>
      </c>
      <c r="AE1000" s="31" t="s">
        <v>127</v>
      </c>
      <c r="AF1000" s="31" t="s">
        <v>127</v>
      </c>
      <c r="AG1000" s="30" t="s">
        <v>127</v>
      </c>
      <c r="AH1000" s="31" t="s">
        <v>127</v>
      </c>
      <c r="AI1000" s="31" t="s">
        <v>127</v>
      </c>
      <c r="AJ1000" s="31" t="s">
        <v>127</v>
      </c>
      <c r="AK1000" s="31" t="s">
        <v>127</v>
      </c>
      <c r="AL1000" s="31" t="s">
        <v>127</v>
      </c>
      <c r="AM1000" s="26" t="s">
        <v>159</v>
      </c>
      <c r="AN1000" s="26" t="s">
        <v>9989</v>
      </c>
      <c r="AO1000" s="26" t="s">
        <v>6738</v>
      </c>
      <c r="AP1000" s="31">
        <v>9171.0</v>
      </c>
      <c r="AQ1000" s="26">
        <v>2021.0</v>
      </c>
      <c r="AR1000" s="26" t="s">
        <v>127</v>
      </c>
      <c r="AS1000" s="26" t="s">
        <v>127</v>
      </c>
      <c r="AT1000" s="28" t="s">
        <v>142</v>
      </c>
      <c r="AU1000" s="32" t="s">
        <v>31</v>
      </c>
      <c r="AV1000" s="26" t="s">
        <v>3011</v>
      </c>
      <c r="AW1000" s="28"/>
      <c r="AX1000" s="28"/>
      <c r="AY1000" s="28"/>
    </row>
    <row r="1001" ht="15.75" customHeight="1">
      <c r="A1001" s="26" t="s">
        <v>9990</v>
      </c>
      <c r="B1001" s="26" t="s">
        <v>9991</v>
      </c>
      <c r="C1001" s="28"/>
      <c r="D1001" s="28" t="s">
        <v>9992</v>
      </c>
      <c r="E1001" s="28"/>
      <c r="F1001" s="26" t="s">
        <v>127</v>
      </c>
      <c r="G1001" s="28"/>
      <c r="H1001" s="26" t="s">
        <v>8972</v>
      </c>
      <c r="I1001" s="26" t="s">
        <v>8973</v>
      </c>
      <c r="J1001" s="26" t="s">
        <v>9993</v>
      </c>
      <c r="K1001" s="26">
        <v>5.00004772E9</v>
      </c>
      <c r="L1001" s="28" t="s">
        <v>9994</v>
      </c>
      <c r="M1001" s="26" t="s">
        <v>9995</v>
      </c>
      <c r="N1001" s="26" t="s">
        <v>9996</v>
      </c>
      <c r="O1001" s="28" t="s">
        <v>9997</v>
      </c>
      <c r="P1001" s="26" t="s">
        <v>9935</v>
      </c>
      <c r="Q1001" s="28"/>
      <c r="R1001" s="28" t="s">
        <v>9998</v>
      </c>
      <c r="S1001" s="28" t="s">
        <v>156</v>
      </c>
      <c r="T1001" s="26" t="s">
        <v>9999</v>
      </c>
      <c r="U1001" s="28"/>
      <c r="V1001" s="26" t="s">
        <v>158</v>
      </c>
      <c r="W1001" s="26" t="s">
        <v>141</v>
      </c>
      <c r="X1001" s="26" t="s">
        <v>141</v>
      </c>
      <c r="Y1001" s="26" t="s">
        <v>141</v>
      </c>
      <c r="Z1001" s="28" t="s">
        <v>141</v>
      </c>
      <c r="AA1001" s="26" t="s">
        <v>127</v>
      </c>
      <c r="AB1001" s="30">
        <v>1200.0</v>
      </c>
      <c r="AC1001" s="31" t="s">
        <v>127</v>
      </c>
      <c r="AD1001" s="31">
        <v>1200.0</v>
      </c>
      <c r="AE1001" s="31" t="s">
        <v>127</v>
      </c>
      <c r="AF1001" s="31" t="s">
        <v>127</v>
      </c>
      <c r="AG1001" s="30" t="s">
        <v>127</v>
      </c>
      <c r="AH1001" s="31" t="s">
        <v>127</v>
      </c>
      <c r="AI1001" s="31" t="s">
        <v>127</v>
      </c>
      <c r="AJ1001" s="31" t="s">
        <v>127</v>
      </c>
      <c r="AK1001" s="31" t="s">
        <v>127</v>
      </c>
      <c r="AL1001" s="31" t="s">
        <v>127</v>
      </c>
      <c r="AM1001" s="26" t="s">
        <v>159</v>
      </c>
      <c r="AN1001" s="28" t="s">
        <v>10000</v>
      </c>
      <c r="AO1001" s="26" t="s">
        <v>141</v>
      </c>
      <c r="AP1001" s="31">
        <v>1138.0</v>
      </c>
      <c r="AQ1001" s="26">
        <v>2021.0</v>
      </c>
      <c r="AR1001" s="26" t="s">
        <v>127</v>
      </c>
      <c r="AS1001" s="33">
        <v>44440.0</v>
      </c>
      <c r="AT1001" s="28" t="s">
        <v>142</v>
      </c>
      <c r="AU1001" s="32" t="s">
        <v>31</v>
      </c>
      <c r="AV1001" s="28" t="s">
        <v>8430</v>
      </c>
      <c r="AW1001" s="28"/>
      <c r="AX1001" s="28"/>
      <c r="AY1001" s="28"/>
    </row>
    <row r="1002" ht="15.75" customHeight="1">
      <c r="A1002" s="26" t="s">
        <v>10001</v>
      </c>
      <c r="B1002" s="26" t="s">
        <v>10002</v>
      </c>
      <c r="C1002" s="28"/>
      <c r="D1002" s="26" t="s">
        <v>10003</v>
      </c>
      <c r="E1002" s="28"/>
      <c r="F1002" s="26" t="s">
        <v>127</v>
      </c>
      <c r="G1002" s="28"/>
      <c r="H1002" s="26" t="s">
        <v>383</v>
      </c>
      <c r="I1002" s="26" t="s">
        <v>384</v>
      </c>
      <c r="J1002" s="26" t="s">
        <v>385</v>
      </c>
      <c r="K1002" s="26">
        <v>5.000030092E9</v>
      </c>
      <c r="L1002" s="28" t="s">
        <v>10004</v>
      </c>
      <c r="M1002" s="26" t="s">
        <v>10005</v>
      </c>
      <c r="N1002" s="28" t="s">
        <v>10006</v>
      </c>
      <c r="O1002" s="28" t="s">
        <v>9997</v>
      </c>
      <c r="P1002" s="26" t="s">
        <v>9935</v>
      </c>
      <c r="Q1002" s="28"/>
      <c r="R1002" s="28" t="s">
        <v>10007</v>
      </c>
      <c r="S1002" s="28" t="s">
        <v>156</v>
      </c>
      <c r="T1002" s="26" t="s">
        <v>10008</v>
      </c>
      <c r="U1002" s="29"/>
      <c r="V1002" s="26" t="s">
        <v>261</v>
      </c>
      <c r="W1002" s="34">
        <v>44440.0</v>
      </c>
      <c r="X1002" s="26" t="s">
        <v>141</v>
      </c>
      <c r="Y1002" s="26" t="s">
        <v>127</v>
      </c>
      <c r="Z1002" s="28" t="s">
        <v>127</v>
      </c>
      <c r="AA1002" s="26">
        <v>2030.0</v>
      </c>
      <c r="AB1002" s="30">
        <v>2500.0</v>
      </c>
      <c r="AC1002" s="31">
        <v>2500.0</v>
      </c>
      <c r="AD1002" s="31" t="s">
        <v>127</v>
      </c>
      <c r="AE1002" s="31" t="s">
        <v>127</v>
      </c>
      <c r="AF1002" s="31">
        <v>2700.0</v>
      </c>
      <c r="AG1002" s="31">
        <v>2700.0</v>
      </c>
      <c r="AH1002" s="31" t="s">
        <v>127</v>
      </c>
      <c r="AI1002" s="31" t="s">
        <v>127</v>
      </c>
      <c r="AJ1002" s="31" t="s">
        <v>127</v>
      </c>
      <c r="AK1002" s="31" t="s">
        <v>127</v>
      </c>
      <c r="AL1002" s="31" t="s">
        <v>127</v>
      </c>
      <c r="AM1002" s="26" t="s">
        <v>127</v>
      </c>
      <c r="AN1002" s="26" t="s">
        <v>127</v>
      </c>
      <c r="AO1002" s="26" t="s">
        <v>127</v>
      </c>
      <c r="AP1002" s="31" t="s">
        <v>141</v>
      </c>
      <c r="AQ1002" s="26" t="s">
        <v>127</v>
      </c>
      <c r="AR1002" s="26" t="s">
        <v>127</v>
      </c>
      <c r="AS1002" s="26" t="s">
        <v>127</v>
      </c>
      <c r="AT1002" s="26" t="s">
        <v>161</v>
      </c>
      <c r="AU1002" s="32" t="s">
        <v>263</v>
      </c>
      <c r="AV1002" s="26" t="s">
        <v>10009</v>
      </c>
      <c r="AW1002" s="28"/>
      <c r="AX1002" s="28"/>
      <c r="AY1002" s="28"/>
    </row>
    <row r="1003" ht="15.75" customHeight="1">
      <c r="A1003" s="26" t="s">
        <v>10010</v>
      </c>
      <c r="B1003" s="26" t="s">
        <v>10011</v>
      </c>
      <c r="C1003" s="28"/>
      <c r="D1003" s="26" t="s">
        <v>10003</v>
      </c>
      <c r="E1003" s="28"/>
      <c r="F1003" s="26" t="s">
        <v>127</v>
      </c>
      <c r="G1003" s="28"/>
      <c r="H1003" s="26" t="s">
        <v>383</v>
      </c>
      <c r="I1003" s="26" t="s">
        <v>384</v>
      </c>
      <c r="J1003" s="26" t="s">
        <v>385</v>
      </c>
      <c r="K1003" s="26">
        <v>5.000030092E9</v>
      </c>
      <c r="L1003" s="28" t="s">
        <v>10004</v>
      </c>
      <c r="M1003" s="26" t="s">
        <v>10005</v>
      </c>
      <c r="N1003" s="28" t="s">
        <v>10006</v>
      </c>
      <c r="O1003" s="28" t="s">
        <v>9997</v>
      </c>
      <c r="P1003" s="26" t="s">
        <v>9935</v>
      </c>
      <c r="Q1003" s="28"/>
      <c r="R1003" s="28" t="s">
        <v>10007</v>
      </c>
      <c r="S1003" s="28" t="s">
        <v>156</v>
      </c>
      <c r="T1003" s="26" t="s">
        <v>10008</v>
      </c>
      <c r="U1003" s="29"/>
      <c r="V1003" s="26" t="s">
        <v>158</v>
      </c>
      <c r="W1003" s="26" t="s">
        <v>141</v>
      </c>
      <c r="X1003" s="26" t="s">
        <v>141</v>
      </c>
      <c r="Y1003" s="28">
        <v>1966.0</v>
      </c>
      <c r="Z1003" s="28">
        <v>57.0</v>
      </c>
      <c r="AA1003" s="26" t="s">
        <v>127</v>
      </c>
      <c r="AB1003" s="30">
        <v>5000.0</v>
      </c>
      <c r="AC1003" s="31">
        <v>5000.0</v>
      </c>
      <c r="AD1003" s="31" t="s">
        <v>127</v>
      </c>
      <c r="AE1003" s="31" t="s">
        <v>127</v>
      </c>
      <c r="AF1003" s="31">
        <v>5000.0</v>
      </c>
      <c r="AG1003" s="31">
        <v>5000.0</v>
      </c>
      <c r="AH1003" s="31" t="s">
        <v>127</v>
      </c>
      <c r="AI1003" s="31" t="s">
        <v>127</v>
      </c>
      <c r="AJ1003" s="30">
        <v>6935.0</v>
      </c>
      <c r="AK1003" s="30">
        <v>1200.0</v>
      </c>
      <c r="AL1003" s="31" t="s">
        <v>127</v>
      </c>
      <c r="AM1003" s="26" t="s">
        <v>159</v>
      </c>
      <c r="AN1003" s="26" t="s">
        <v>10012</v>
      </c>
      <c r="AO1003" s="26" t="s">
        <v>416</v>
      </c>
      <c r="AP1003" s="31">
        <f>5800/3</f>
        <v>1933.333333</v>
      </c>
      <c r="AQ1003" s="26">
        <v>2020.0</v>
      </c>
      <c r="AR1003" s="26">
        <v>2021.0</v>
      </c>
      <c r="AS1003" s="33">
        <v>44378.0</v>
      </c>
      <c r="AT1003" s="26" t="s">
        <v>161</v>
      </c>
      <c r="AU1003" s="32" t="s">
        <v>263</v>
      </c>
      <c r="AV1003" s="26" t="s">
        <v>10013</v>
      </c>
      <c r="AW1003" s="28"/>
      <c r="AX1003" s="28"/>
      <c r="AY1003" s="28"/>
    </row>
    <row r="1004" ht="15.75" customHeight="1">
      <c r="A1004" s="26" t="s">
        <v>10014</v>
      </c>
      <c r="B1004" s="26" t="s">
        <v>10015</v>
      </c>
      <c r="C1004" s="28"/>
      <c r="D1004" s="26" t="s">
        <v>10003</v>
      </c>
      <c r="E1004" s="28"/>
      <c r="F1004" s="26" t="s">
        <v>127</v>
      </c>
      <c r="G1004" s="28"/>
      <c r="H1004" s="26" t="s">
        <v>383</v>
      </c>
      <c r="I1004" s="26" t="s">
        <v>384</v>
      </c>
      <c r="J1004" s="26" t="s">
        <v>385</v>
      </c>
      <c r="K1004" s="26">
        <v>5.000030092E9</v>
      </c>
      <c r="L1004" s="28" t="s">
        <v>10004</v>
      </c>
      <c r="M1004" s="26" t="s">
        <v>10005</v>
      </c>
      <c r="N1004" s="28" t="s">
        <v>10006</v>
      </c>
      <c r="O1004" s="28" t="s">
        <v>9997</v>
      </c>
      <c r="P1004" s="26" t="s">
        <v>9935</v>
      </c>
      <c r="Q1004" s="28"/>
      <c r="R1004" s="28" t="s">
        <v>10007</v>
      </c>
      <c r="S1004" s="28" t="s">
        <v>156</v>
      </c>
      <c r="T1004" s="26" t="s">
        <v>10008</v>
      </c>
      <c r="U1004" s="29"/>
      <c r="V1004" s="26" t="s">
        <v>189</v>
      </c>
      <c r="W1004" s="34">
        <v>44440.0</v>
      </c>
      <c r="X1004" s="26" t="s">
        <v>141</v>
      </c>
      <c r="Y1004" s="26">
        <v>2030.0</v>
      </c>
      <c r="Z1004" s="28">
        <v>-7.0</v>
      </c>
      <c r="AA1004" s="26" t="s">
        <v>127</v>
      </c>
      <c r="AB1004" s="30">
        <v>2500.0</v>
      </c>
      <c r="AC1004" s="31" t="s">
        <v>127</v>
      </c>
      <c r="AD1004" s="31">
        <v>2500.0</v>
      </c>
      <c r="AE1004" s="31" t="s">
        <v>127</v>
      </c>
      <c r="AF1004" s="31">
        <v>2500.0</v>
      </c>
      <c r="AG1004" s="30" t="s">
        <v>127</v>
      </c>
      <c r="AH1004" s="31">
        <v>2500.0</v>
      </c>
      <c r="AI1004" s="31" t="s">
        <v>141</v>
      </c>
      <c r="AJ1004" s="31" t="s">
        <v>141</v>
      </c>
      <c r="AK1004" s="31" t="s">
        <v>127</v>
      </c>
      <c r="AL1004" s="31" t="s">
        <v>141</v>
      </c>
      <c r="AM1004" s="26" t="s">
        <v>127</v>
      </c>
      <c r="AN1004" s="26" t="s">
        <v>127</v>
      </c>
      <c r="AO1004" s="26" t="s">
        <v>127</v>
      </c>
      <c r="AP1004" s="31" t="s">
        <v>141</v>
      </c>
      <c r="AQ1004" s="26" t="s">
        <v>127</v>
      </c>
      <c r="AR1004" s="26" t="s">
        <v>127</v>
      </c>
      <c r="AS1004" s="26" t="s">
        <v>127</v>
      </c>
      <c r="AT1004" s="26" t="s">
        <v>184</v>
      </c>
      <c r="AU1004" s="26" t="s">
        <v>185</v>
      </c>
      <c r="AV1004" s="26" t="s">
        <v>10016</v>
      </c>
      <c r="AW1004" s="28"/>
      <c r="AX1004" s="28"/>
      <c r="AY1004" s="28"/>
    </row>
    <row r="1005" ht="15.75" customHeight="1">
      <c r="A1005" s="26" t="s">
        <v>10017</v>
      </c>
      <c r="B1005" s="26" t="s">
        <v>10018</v>
      </c>
      <c r="C1005" s="26"/>
      <c r="D1005" s="26"/>
      <c r="E1005" s="26"/>
      <c r="F1005" s="26" t="s">
        <v>127</v>
      </c>
      <c r="G1005" s="28"/>
      <c r="H1005" s="26" t="s">
        <v>10019</v>
      </c>
      <c r="I1005" s="26" t="s">
        <v>10020</v>
      </c>
      <c r="J1005" s="26" t="s">
        <v>10021</v>
      </c>
      <c r="K1005" s="26">
        <v>4.296671968E9</v>
      </c>
      <c r="L1005" s="26" t="s">
        <v>10022</v>
      </c>
      <c r="M1005" s="26" t="s">
        <v>10023</v>
      </c>
      <c r="N1005" s="28" t="s">
        <v>10024</v>
      </c>
      <c r="O1005" s="28" t="s">
        <v>9997</v>
      </c>
      <c r="P1005" s="26" t="s">
        <v>9935</v>
      </c>
      <c r="Q1005" s="26"/>
      <c r="R1005" s="26" t="s">
        <v>10025</v>
      </c>
      <c r="S1005" s="26" t="s">
        <v>156</v>
      </c>
      <c r="T1005" s="29" t="s">
        <v>10026</v>
      </c>
      <c r="U1005" s="29"/>
      <c r="V1005" s="26" t="s">
        <v>158</v>
      </c>
      <c r="W1005" s="26" t="s">
        <v>141</v>
      </c>
      <c r="X1005" s="26" t="s">
        <v>141</v>
      </c>
      <c r="Y1005" s="26">
        <v>1989.0</v>
      </c>
      <c r="Z1005" s="28">
        <v>34.0</v>
      </c>
      <c r="AA1005" s="26" t="s">
        <v>127</v>
      </c>
      <c r="AB1005" s="30">
        <v>850.0</v>
      </c>
      <c r="AC1005" s="31" t="s">
        <v>127</v>
      </c>
      <c r="AD1005" s="31">
        <v>850.0</v>
      </c>
      <c r="AE1005" s="31" t="s">
        <v>127</v>
      </c>
      <c r="AF1005" s="31" t="s">
        <v>127</v>
      </c>
      <c r="AG1005" s="30" t="s">
        <v>127</v>
      </c>
      <c r="AH1005" s="31" t="s">
        <v>127</v>
      </c>
      <c r="AI1005" s="31" t="s">
        <v>127</v>
      </c>
      <c r="AJ1005" s="31" t="s">
        <v>127</v>
      </c>
      <c r="AK1005" s="31" t="s">
        <v>127</v>
      </c>
      <c r="AL1005" s="31" t="s">
        <v>127</v>
      </c>
      <c r="AM1005" s="26" t="s">
        <v>140</v>
      </c>
      <c r="AN1005" s="26" t="s">
        <v>10027</v>
      </c>
      <c r="AO1005" s="26" t="s">
        <v>246</v>
      </c>
      <c r="AP1005" s="31">
        <v>445.0</v>
      </c>
      <c r="AQ1005" s="26" t="s">
        <v>127</v>
      </c>
      <c r="AR1005" s="26" t="s">
        <v>127</v>
      </c>
      <c r="AS1005" s="26" t="s">
        <v>127</v>
      </c>
      <c r="AT1005" s="26" t="s">
        <v>142</v>
      </c>
      <c r="AU1005" s="26" t="s">
        <v>31</v>
      </c>
      <c r="AV1005" s="26" t="s">
        <v>697</v>
      </c>
      <c r="AW1005" s="28"/>
      <c r="AX1005" s="28"/>
      <c r="AY1005" s="28"/>
    </row>
    <row r="1006" ht="15.75" customHeight="1">
      <c r="A1006" s="26" t="s">
        <v>10028</v>
      </c>
      <c r="B1006" s="26" t="s">
        <v>10029</v>
      </c>
      <c r="C1006" s="28"/>
      <c r="D1006" s="28" t="s">
        <v>10030</v>
      </c>
      <c r="E1006" s="28"/>
      <c r="F1006" s="26" t="s">
        <v>127</v>
      </c>
      <c r="G1006" s="28"/>
      <c r="H1006" s="26" t="s">
        <v>8972</v>
      </c>
      <c r="I1006" s="26" t="s">
        <v>8973</v>
      </c>
      <c r="J1006" s="26" t="s">
        <v>9993</v>
      </c>
      <c r="K1006" s="26">
        <v>5.00004772E9</v>
      </c>
      <c r="L1006" s="28" t="s">
        <v>10031</v>
      </c>
      <c r="M1006" s="26" t="s">
        <v>10032</v>
      </c>
      <c r="N1006" s="28" t="s">
        <v>10024</v>
      </c>
      <c r="O1006" s="28" t="s">
        <v>9997</v>
      </c>
      <c r="P1006" s="26" t="s">
        <v>9935</v>
      </c>
      <c r="Q1006" s="28"/>
      <c r="R1006" s="28" t="s">
        <v>10033</v>
      </c>
      <c r="S1006" s="28" t="s">
        <v>156</v>
      </c>
      <c r="T1006" s="26" t="s">
        <v>10034</v>
      </c>
      <c r="U1006" s="28"/>
      <c r="V1006" s="26" t="s">
        <v>158</v>
      </c>
      <c r="W1006" s="26" t="s">
        <v>141</v>
      </c>
      <c r="X1006" s="26" t="s">
        <v>141</v>
      </c>
      <c r="Y1006" s="28">
        <v>1976.0</v>
      </c>
      <c r="Z1006" s="28">
        <v>47.0</v>
      </c>
      <c r="AA1006" s="26" t="s">
        <v>127</v>
      </c>
      <c r="AB1006" s="30">
        <v>1000.0</v>
      </c>
      <c r="AC1006" s="31" t="s">
        <v>127</v>
      </c>
      <c r="AD1006" s="30">
        <v>1000.0</v>
      </c>
      <c r="AE1006" s="31" t="s">
        <v>127</v>
      </c>
      <c r="AF1006" s="31" t="s">
        <v>127</v>
      </c>
      <c r="AG1006" s="30" t="s">
        <v>127</v>
      </c>
      <c r="AH1006" s="31" t="s">
        <v>127</v>
      </c>
      <c r="AI1006" s="31" t="s">
        <v>127</v>
      </c>
      <c r="AJ1006" s="31" t="s">
        <v>127</v>
      </c>
      <c r="AK1006" s="31" t="s">
        <v>127</v>
      </c>
      <c r="AL1006" s="31" t="s">
        <v>127</v>
      </c>
      <c r="AM1006" s="26" t="s">
        <v>159</v>
      </c>
      <c r="AN1006" s="28" t="s">
        <v>10000</v>
      </c>
      <c r="AO1006" s="26" t="s">
        <v>141</v>
      </c>
      <c r="AP1006" s="31">
        <v>712.0</v>
      </c>
      <c r="AQ1006" s="26">
        <v>2019.0</v>
      </c>
      <c r="AR1006" s="26" t="s">
        <v>127</v>
      </c>
      <c r="AS1006" s="33">
        <v>44440.0</v>
      </c>
      <c r="AT1006" s="28" t="s">
        <v>142</v>
      </c>
      <c r="AU1006" s="32" t="s">
        <v>31</v>
      </c>
      <c r="AV1006" s="26" t="s">
        <v>10035</v>
      </c>
      <c r="AW1006" s="28"/>
      <c r="AX1006" s="28"/>
      <c r="AY1006" s="28"/>
    </row>
    <row r="1007" ht="15.75" customHeight="1">
      <c r="A1007" s="26" t="s">
        <v>10036</v>
      </c>
      <c r="B1007" s="28" t="s">
        <v>10037</v>
      </c>
      <c r="C1007" s="28"/>
      <c r="D1007" s="28"/>
      <c r="E1007" s="28"/>
      <c r="F1007" s="26" t="s">
        <v>127</v>
      </c>
      <c r="G1007" s="28"/>
      <c r="H1007" s="26" t="s">
        <v>383</v>
      </c>
      <c r="I1007" s="26" t="s">
        <v>384</v>
      </c>
      <c r="J1007" s="26" t="s">
        <v>10038</v>
      </c>
      <c r="K1007" s="26">
        <v>5.000032006E9</v>
      </c>
      <c r="L1007" s="28" t="s">
        <v>10039</v>
      </c>
      <c r="M1007" s="26" t="s">
        <v>10040</v>
      </c>
      <c r="N1007" s="26" t="s">
        <v>10041</v>
      </c>
      <c r="O1007" s="28" t="s">
        <v>10042</v>
      </c>
      <c r="P1007" s="26" t="s">
        <v>9935</v>
      </c>
      <c r="Q1007" s="28"/>
      <c r="R1007" s="28" t="s">
        <v>10043</v>
      </c>
      <c r="S1007" s="28" t="s">
        <v>156</v>
      </c>
      <c r="T1007" s="26" t="s">
        <v>10044</v>
      </c>
      <c r="U1007" s="28"/>
      <c r="V1007" s="26" t="s">
        <v>158</v>
      </c>
      <c r="W1007" s="26" t="s">
        <v>141</v>
      </c>
      <c r="X1007" s="26" t="s">
        <v>141</v>
      </c>
      <c r="Y1007" s="28">
        <v>1892.0</v>
      </c>
      <c r="Z1007" s="28">
        <v>131.0</v>
      </c>
      <c r="AA1007" s="26" t="s">
        <v>127</v>
      </c>
      <c r="AB1007" s="30">
        <v>1940.0</v>
      </c>
      <c r="AC1007" s="31">
        <v>1140.0</v>
      </c>
      <c r="AD1007" s="31">
        <v>800.0</v>
      </c>
      <c r="AE1007" s="31" t="s">
        <v>127</v>
      </c>
      <c r="AF1007" s="31">
        <v>1100.0</v>
      </c>
      <c r="AG1007" s="30">
        <v>1100.0</v>
      </c>
      <c r="AH1007" s="31" t="s">
        <v>127</v>
      </c>
      <c r="AI1007" s="31" t="s">
        <v>127</v>
      </c>
      <c r="AJ1007" s="31">
        <v>1875.0</v>
      </c>
      <c r="AK1007" s="31">
        <v>630.0</v>
      </c>
      <c r="AL1007" s="31" t="s">
        <v>127</v>
      </c>
      <c r="AM1007" s="26" t="s">
        <v>159</v>
      </c>
      <c r="AN1007" s="28" t="s">
        <v>10045</v>
      </c>
      <c r="AO1007" s="26" t="s">
        <v>1518</v>
      </c>
      <c r="AP1007" s="31">
        <v>2300.0</v>
      </c>
      <c r="AQ1007" s="26">
        <v>2019.0</v>
      </c>
      <c r="AR1007" s="26" t="s">
        <v>127</v>
      </c>
      <c r="AS1007" s="26" t="s">
        <v>127</v>
      </c>
      <c r="AT1007" s="26" t="s">
        <v>161</v>
      </c>
      <c r="AU1007" s="32" t="s">
        <v>817</v>
      </c>
      <c r="AV1007" s="26" t="s">
        <v>10046</v>
      </c>
      <c r="AW1007" s="26" t="s">
        <v>10047</v>
      </c>
      <c r="AX1007" s="28" t="s">
        <v>10048</v>
      </c>
      <c r="AY1007" s="28"/>
    </row>
    <row r="1008" ht="15.75" customHeight="1">
      <c r="A1008" s="26" t="s">
        <v>10049</v>
      </c>
      <c r="B1008" s="26" t="s">
        <v>10050</v>
      </c>
      <c r="C1008" s="28"/>
      <c r="D1008" s="28" t="s">
        <v>10051</v>
      </c>
      <c r="E1008" s="28"/>
      <c r="F1008" s="26" t="s">
        <v>127</v>
      </c>
      <c r="G1008" s="28"/>
      <c r="H1008" s="26" t="s">
        <v>10052</v>
      </c>
      <c r="I1008" s="26" t="s">
        <v>10053</v>
      </c>
      <c r="J1008" s="26" t="s">
        <v>10054</v>
      </c>
      <c r="K1008" s="26">
        <v>5.000901585E9</v>
      </c>
      <c r="L1008" s="28" t="s">
        <v>10055</v>
      </c>
      <c r="M1008" s="26" t="s">
        <v>10056</v>
      </c>
      <c r="N1008" s="26" t="s">
        <v>10056</v>
      </c>
      <c r="O1008" s="28" t="s">
        <v>10057</v>
      </c>
      <c r="P1008" s="26" t="s">
        <v>9935</v>
      </c>
      <c r="Q1008" s="28"/>
      <c r="R1008" s="28" t="s">
        <v>10058</v>
      </c>
      <c r="S1008" s="28" t="s">
        <v>156</v>
      </c>
      <c r="T1008" s="26" t="s">
        <v>10059</v>
      </c>
      <c r="U1008" s="28"/>
      <c r="V1008" s="26" t="s">
        <v>158</v>
      </c>
      <c r="W1008" s="26" t="s">
        <v>141</v>
      </c>
      <c r="X1008" s="26" t="s">
        <v>141</v>
      </c>
      <c r="Y1008" s="28">
        <v>1958.0</v>
      </c>
      <c r="Z1008" s="28">
        <v>65.0</v>
      </c>
      <c r="AA1008" s="26" t="s">
        <v>127</v>
      </c>
      <c r="AB1008" s="30">
        <v>1200.0</v>
      </c>
      <c r="AC1008" s="31" t="s">
        <v>127</v>
      </c>
      <c r="AD1008" s="31">
        <v>1200.0</v>
      </c>
      <c r="AE1008" s="31" t="s">
        <v>127</v>
      </c>
      <c r="AF1008" s="31" t="s">
        <v>127</v>
      </c>
      <c r="AG1008" s="30" t="s">
        <v>127</v>
      </c>
      <c r="AH1008" s="31" t="s">
        <v>127</v>
      </c>
      <c r="AI1008" s="31" t="s">
        <v>127</v>
      </c>
      <c r="AJ1008" s="31" t="s">
        <v>127</v>
      </c>
      <c r="AK1008" s="31" t="s">
        <v>127</v>
      </c>
      <c r="AL1008" s="31" t="s">
        <v>127</v>
      </c>
      <c r="AM1008" s="26" t="s">
        <v>159</v>
      </c>
      <c r="AN1008" s="28" t="s">
        <v>10060</v>
      </c>
      <c r="AO1008" s="26" t="s">
        <v>141</v>
      </c>
      <c r="AP1008" s="31">
        <v>1200.0</v>
      </c>
      <c r="AQ1008" s="26">
        <v>2021.0</v>
      </c>
      <c r="AR1008" s="26" t="s">
        <v>127</v>
      </c>
      <c r="AS1008" s="26" t="s">
        <v>127</v>
      </c>
      <c r="AT1008" s="28" t="s">
        <v>142</v>
      </c>
      <c r="AU1008" s="32" t="s">
        <v>31</v>
      </c>
      <c r="AV1008" s="28" t="s">
        <v>8430</v>
      </c>
      <c r="AW1008" s="28"/>
      <c r="AX1008" s="28"/>
      <c r="AY1008" s="28"/>
    </row>
    <row r="1009" ht="15.75" customHeight="1">
      <c r="A1009" s="26" t="s">
        <v>10061</v>
      </c>
      <c r="B1009" s="26" t="s">
        <v>10062</v>
      </c>
      <c r="C1009" s="26" t="s">
        <v>10063</v>
      </c>
      <c r="D1009" s="26"/>
      <c r="E1009" s="26"/>
      <c r="F1009" s="26" t="s">
        <v>127</v>
      </c>
      <c r="G1009" s="26"/>
      <c r="H1009" s="26" t="s">
        <v>10064</v>
      </c>
      <c r="I1009" s="26" t="s">
        <v>10065</v>
      </c>
      <c r="J1009" s="26" t="s">
        <v>10066</v>
      </c>
      <c r="K1009" s="26">
        <v>4.296968864E9</v>
      </c>
      <c r="L1009" s="26" t="s">
        <v>10067</v>
      </c>
      <c r="M1009" s="26" t="s">
        <v>10068</v>
      </c>
      <c r="N1009" s="26" t="s">
        <v>10069</v>
      </c>
      <c r="O1009" s="26" t="s">
        <v>10070</v>
      </c>
      <c r="P1009" s="26" t="s">
        <v>9935</v>
      </c>
      <c r="Q1009" s="26"/>
      <c r="R1009" s="26" t="s">
        <v>10071</v>
      </c>
      <c r="S1009" s="26" t="s">
        <v>156</v>
      </c>
      <c r="T1009" s="26"/>
      <c r="U1009" s="29"/>
      <c r="V1009" s="26" t="s">
        <v>189</v>
      </c>
      <c r="W1009" s="26" t="s">
        <v>141</v>
      </c>
      <c r="X1009" s="26">
        <v>2022.0</v>
      </c>
      <c r="Y1009" s="26" t="s">
        <v>141</v>
      </c>
      <c r="Z1009" s="28" t="s">
        <v>141</v>
      </c>
      <c r="AA1009" s="26" t="s">
        <v>127</v>
      </c>
      <c r="AB1009" s="30">
        <v>200.0</v>
      </c>
      <c r="AC1009" s="31" t="s">
        <v>127</v>
      </c>
      <c r="AD1009" s="31">
        <v>200.0</v>
      </c>
      <c r="AE1009" s="31" t="s">
        <v>127</v>
      </c>
      <c r="AF1009" s="31" t="s">
        <v>127</v>
      </c>
      <c r="AG1009" s="31" t="s">
        <v>127</v>
      </c>
      <c r="AH1009" s="31" t="s">
        <v>127</v>
      </c>
      <c r="AI1009" s="31" t="s">
        <v>127</v>
      </c>
      <c r="AJ1009" s="39" t="s">
        <v>127</v>
      </c>
      <c r="AK1009" s="31" t="s">
        <v>127</v>
      </c>
      <c r="AL1009" s="31" t="s">
        <v>127</v>
      </c>
      <c r="AM1009" s="26" t="s">
        <v>2284</v>
      </c>
      <c r="AN1009" s="26" t="s">
        <v>7348</v>
      </c>
      <c r="AO1009" s="26" t="s">
        <v>3889</v>
      </c>
      <c r="AP1009" s="31">
        <v>100.0</v>
      </c>
      <c r="AQ1009" s="26" t="s">
        <v>127</v>
      </c>
      <c r="AR1009" s="26" t="s">
        <v>127</v>
      </c>
      <c r="AS1009" s="26" t="s">
        <v>127</v>
      </c>
      <c r="AT1009" s="26" t="s">
        <v>142</v>
      </c>
      <c r="AU1009" s="26" t="s">
        <v>31</v>
      </c>
      <c r="AV1009" s="26" t="s">
        <v>10072</v>
      </c>
      <c r="AW1009" s="28"/>
      <c r="AX1009" s="28"/>
      <c r="AY1009" s="28"/>
    </row>
    <row r="1010" ht="15.75" customHeight="1">
      <c r="A1010" s="26" t="s">
        <v>10073</v>
      </c>
      <c r="B1010" s="26" t="s">
        <v>10074</v>
      </c>
      <c r="C1010" s="26" t="s">
        <v>10063</v>
      </c>
      <c r="D1010" s="26"/>
      <c r="E1010" s="26"/>
      <c r="F1010" s="26" t="s">
        <v>127</v>
      </c>
      <c r="G1010" s="26"/>
      <c r="H1010" s="26" t="s">
        <v>10064</v>
      </c>
      <c r="I1010" s="26" t="s">
        <v>10065</v>
      </c>
      <c r="J1010" s="26" t="s">
        <v>10066</v>
      </c>
      <c r="K1010" s="26">
        <v>4.296968864E9</v>
      </c>
      <c r="L1010" s="26" t="s">
        <v>10067</v>
      </c>
      <c r="M1010" s="26" t="s">
        <v>10068</v>
      </c>
      <c r="N1010" s="26" t="s">
        <v>10069</v>
      </c>
      <c r="O1010" s="26" t="s">
        <v>10070</v>
      </c>
      <c r="P1010" s="26" t="s">
        <v>9935</v>
      </c>
      <c r="Q1010" s="26"/>
      <c r="R1010" s="26" t="s">
        <v>10071</v>
      </c>
      <c r="S1010" s="26" t="s">
        <v>156</v>
      </c>
      <c r="T1010" s="26"/>
      <c r="U1010" s="29"/>
      <c r="V1010" s="26" t="s">
        <v>158</v>
      </c>
      <c r="W1010" s="26" t="s">
        <v>141</v>
      </c>
      <c r="X1010" s="26" t="s">
        <v>141</v>
      </c>
      <c r="Y1010" s="26">
        <v>1954.0</v>
      </c>
      <c r="Z1010" s="28">
        <v>69.0</v>
      </c>
      <c r="AA1010" s="26" t="s">
        <v>127</v>
      </c>
      <c r="AB1010" s="30">
        <v>350.0</v>
      </c>
      <c r="AC1010" s="31" t="s">
        <v>127</v>
      </c>
      <c r="AD1010" s="31">
        <v>350.0</v>
      </c>
      <c r="AE1010" s="31" t="s">
        <v>127</v>
      </c>
      <c r="AF1010" s="31" t="s">
        <v>127</v>
      </c>
      <c r="AG1010" s="31" t="s">
        <v>127</v>
      </c>
      <c r="AH1010" s="31" t="s">
        <v>127</v>
      </c>
      <c r="AI1010" s="31" t="s">
        <v>127</v>
      </c>
      <c r="AJ1010" s="39" t="s">
        <v>127</v>
      </c>
      <c r="AK1010" s="31" t="s">
        <v>127</v>
      </c>
      <c r="AL1010" s="31" t="s">
        <v>127</v>
      </c>
      <c r="AM1010" s="26" t="s">
        <v>2284</v>
      </c>
      <c r="AN1010" s="26" t="s">
        <v>7348</v>
      </c>
      <c r="AO1010" s="26" t="s">
        <v>3889</v>
      </c>
      <c r="AP1010" s="31">
        <v>170.0</v>
      </c>
      <c r="AQ1010" s="26">
        <v>2022.0</v>
      </c>
      <c r="AR1010" s="26" t="s">
        <v>127</v>
      </c>
      <c r="AS1010" s="26" t="s">
        <v>127</v>
      </c>
      <c r="AT1010" s="26" t="s">
        <v>142</v>
      </c>
      <c r="AU1010" s="26" t="s">
        <v>31</v>
      </c>
      <c r="AV1010" s="26" t="s">
        <v>10075</v>
      </c>
      <c r="AW1010" s="28"/>
      <c r="AX1010" s="28"/>
      <c r="AY1010" s="28"/>
    </row>
    <row r="1011" ht="15.75" customHeight="1">
      <c r="A1011" s="26" t="s">
        <v>10076</v>
      </c>
      <c r="B1011" s="26" t="s">
        <v>10077</v>
      </c>
      <c r="C1011" s="28"/>
      <c r="D1011" s="28" t="s">
        <v>10078</v>
      </c>
      <c r="E1011" s="28"/>
      <c r="F1011" s="26" t="s">
        <v>127</v>
      </c>
      <c r="G1011" s="28"/>
      <c r="H1011" s="26" t="s">
        <v>607</v>
      </c>
      <c r="I1011" s="26" t="s">
        <v>608</v>
      </c>
      <c r="J1011" s="26" t="s">
        <v>10079</v>
      </c>
      <c r="K1011" s="26">
        <v>5.001068852E9</v>
      </c>
      <c r="L1011" s="28" t="s">
        <v>10080</v>
      </c>
      <c r="M1011" s="26" t="s">
        <v>10081</v>
      </c>
      <c r="N1011" s="26" t="s">
        <v>10082</v>
      </c>
      <c r="O1011" s="26" t="s">
        <v>10083</v>
      </c>
      <c r="P1011" s="26" t="s">
        <v>9935</v>
      </c>
      <c r="Q1011" s="28"/>
      <c r="R1011" s="28" t="s">
        <v>10084</v>
      </c>
      <c r="S1011" s="28" t="s">
        <v>156</v>
      </c>
      <c r="T1011" s="29" t="s">
        <v>10085</v>
      </c>
      <c r="U1011" s="29"/>
      <c r="V1011" s="26" t="s">
        <v>261</v>
      </c>
      <c r="W1011" s="33">
        <v>44136.0</v>
      </c>
      <c r="X1011" s="33">
        <v>44743.0</v>
      </c>
      <c r="Y1011" s="57" t="s">
        <v>127</v>
      </c>
      <c r="Z1011" s="28" t="s">
        <v>127</v>
      </c>
      <c r="AA1011" s="26">
        <v>2025.0</v>
      </c>
      <c r="AB1011" s="30">
        <v>3600.0</v>
      </c>
      <c r="AC1011" s="31">
        <v>3600.0</v>
      </c>
      <c r="AD1011" s="31" t="s">
        <v>127</v>
      </c>
      <c r="AE1011" s="31" t="s">
        <v>127</v>
      </c>
      <c r="AF1011" s="31" t="s">
        <v>127</v>
      </c>
      <c r="AG1011" s="31" t="s">
        <v>127</v>
      </c>
      <c r="AH1011" s="31" t="s">
        <v>127</v>
      </c>
      <c r="AI1011" s="31" t="s">
        <v>127</v>
      </c>
      <c r="AJ1011" s="31" t="s">
        <v>127</v>
      </c>
      <c r="AK1011" s="31" t="s">
        <v>127</v>
      </c>
      <c r="AL1011" s="31" t="s">
        <v>127</v>
      </c>
      <c r="AM1011" s="26" t="s">
        <v>141</v>
      </c>
      <c r="AN1011" s="26" t="s">
        <v>141</v>
      </c>
      <c r="AO1011" s="26" t="s">
        <v>141</v>
      </c>
      <c r="AP1011" s="31" t="s">
        <v>141</v>
      </c>
      <c r="AQ1011" s="26" t="s">
        <v>127</v>
      </c>
      <c r="AR1011" s="26" t="s">
        <v>127</v>
      </c>
      <c r="AS1011" s="26" t="s">
        <v>127</v>
      </c>
      <c r="AT1011" s="26" t="s">
        <v>161</v>
      </c>
      <c r="AU1011" s="32" t="s">
        <v>263</v>
      </c>
      <c r="AV1011" s="26" t="s">
        <v>10086</v>
      </c>
      <c r="AW1011" s="28"/>
      <c r="AX1011" s="28"/>
      <c r="AY1011" s="28"/>
    </row>
    <row r="1012" ht="15.75" customHeight="1">
      <c r="A1012" s="26" t="s">
        <v>10087</v>
      </c>
      <c r="B1012" s="26" t="s">
        <v>10088</v>
      </c>
      <c r="C1012" s="28"/>
      <c r="D1012" s="28" t="s">
        <v>10078</v>
      </c>
      <c r="E1012" s="28"/>
      <c r="F1012" s="26" t="s">
        <v>127</v>
      </c>
      <c r="G1012" s="28"/>
      <c r="H1012" s="26" t="s">
        <v>607</v>
      </c>
      <c r="I1012" s="26" t="s">
        <v>608</v>
      </c>
      <c r="J1012" s="26" t="s">
        <v>10079</v>
      </c>
      <c r="K1012" s="26">
        <v>5.001068852E9</v>
      </c>
      <c r="L1012" s="28" t="s">
        <v>10080</v>
      </c>
      <c r="M1012" s="26" t="s">
        <v>10081</v>
      </c>
      <c r="N1012" s="26" t="s">
        <v>10082</v>
      </c>
      <c r="O1012" s="26" t="s">
        <v>10083</v>
      </c>
      <c r="P1012" s="26" t="s">
        <v>9935</v>
      </c>
      <c r="Q1012" s="28"/>
      <c r="R1012" s="28" t="s">
        <v>10084</v>
      </c>
      <c r="S1012" s="28" t="s">
        <v>156</v>
      </c>
      <c r="T1012" s="29" t="s">
        <v>10085</v>
      </c>
      <c r="U1012" s="29"/>
      <c r="V1012" s="26" t="s">
        <v>139</v>
      </c>
      <c r="W1012" s="33">
        <v>44136.0</v>
      </c>
      <c r="X1012" s="33">
        <v>44743.0</v>
      </c>
      <c r="Y1012" s="26">
        <v>2025.0</v>
      </c>
      <c r="Z1012" s="28">
        <v>-2.0</v>
      </c>
      <c r="AA1012" s="26" t="s">
        <v>127</v>
      </c>
      <c r="AB1012" s="30">
        <v>3500.0</v>
      </c>
      <c r="AC1012" s="31" t="s">
        <v>127</v>
      </c>
      <c r="AD1012" s="31">
        <v>3500.0</v>
      </c>
      <c r="AE1012" s="31" t="s">
        <v>127</v>
      </c>
      <c r="AF1012" s="31" t="s">
        <v>127</v>
      </c>
      <c r="AG1012" s="31" t="s">
        <v>127</v>
      </c>
      <c r="AH1012" s="31" t="s">
        <v>127</v>
      </c>
      <c r="AI1012" s="31" t="s">
        <v>127</v>
      </c>
      <c r="AJ1012" s="31" t="s">
        <v>127</v>
      </c>
      <c r="AK1012" s="31" t="s">
        <v>127</v>
      </c>
      <c r="AL1012" s="31" t="s">
        <v>127</v>
      </c>
      <c r="AM1012" s="26" t="s">
        <v>159</v>
      </c>
      <c r="AN1012" s="26" t="s">
        <v>10089</v>
      </c>
      <c r="AO1012" s="26" t="s">
        <v>141</v>
      </c>
      <c r="AP1012" s="31" t="s">
        <v>141</v>
      </c>
      <c r="AQ1012" s="26" t="s">
        <v>127</v>
      </c>
      <c r="AR1012" s="26" t="s">
        <v>127</v>
      </c>
      <c r="AS1012" s="26" t="s">
        <v>127</v>
      </c>
      <c r="AT1012" s="26" t="s">
        <v>142</v>
      </c>
      <c r="AU1012" s="26" t="s">
        <v>31</v>
      </c>
      <c r="AV1012" s="26" t="s">
        <v>10090</v>
      </c>
      <c r="AW1012" s="28"/>
      <c r="AX1012" s="28"/>
      <c r="AY1012" s="28"/>
    </row>
    <row r="1013" ht="15.75" customHeight="1">
      <c r="A1013" s="26" t="s">
        <v>10091</v>
      </c>
      <c r="B1013" s="26" t="s">
        <v>10092</v>
      </c>
      <c r="C1013" s="28"/>
      <c r="D1013" s="28" t="s">
        <v>10078</v>
      </c>
      <c r="E1013" s="28"/>
      <c r="F1013" s="26" t="s">
        <v>127</v>
      </c>
      <c r="G1013" s="28"/>
      <c r="H1013" s="26" t="s">
        <v>607</v>
      </c>
      <c r="I1013" s="26" t="s">
        <v>608</v>
      </c>
      <c r="J1013" s="26" t="s">
        <v>10079</v>
      </c>
      <c r="K1013" s="26">
        <v>5.001068852E9</v>
      </c>
      <c r="L1013" s="28" t="s">
        <v>10080</v>
      </c>
      <c r="M1013" s="26" t="s">
        <v>10081</v>
      </c>
      <c r="N1013" s="26" t="s">
        <v>10082</v>
      </c>
      <c r="O1013" s="26" t="s">
        <v>10083</v>
      </c>
      <c r="P1013" s="26" t="s">
        <v>9935</v>
      </c>
      <c r="Q1013" s="28"/>
      <c r="R1013" s="28" t="s">
        <v>10084</v>
      </c>
      <c r="S1013" s="28" t="s">
        <v>156</v>
      </c>
      <c r="T1013" s="29" t="s">
        <v>10085</v>
      </c>
      <c r="U1013" s="29"/>
      <c r="V1013" s="26" t="s">
        <v>158</v>
      </c>
      <c r="W1013" s="26" t="s">
        <v>141</v>
      </c>
      <c r="X1013" s="26" t="s">
        <v>141</v>
      </c>
      <c r="Y1013" s="26" t="s">
        <v>141</v>
      </c>
      <c r="Z1013" s="28" t="s">
        <v>141</v>
      </c>
      <c r="AA1013" s="26" t="s">
        <v>127</v>
      </c>
      <c r="AB1013" s="30">
        <v>3600.0</v>
      </c>
      <c r="AC1013" s="31">
        <v>3600.0</v>
      </c>
      <c r="AD1013" s="31" t="s">
        <v>127</v>
      </c>
      <c r="AE1013" s="31" t="s">
        <v>127</v>
      </c>
      <c r="AF1013" s="31">
        <v>2100.0</v>
      </c>
      <c r="AG1013" s="31">
        <v>2100.0</v>
      </c>
      <c r="AH1013" s="31" t="s">
        <v>127</v>
      </c>
      <c r="AI1013" s="31" t="s">
        <v>127</v>
      </c>
      <c r="AJ1013" s="31" t="s">
        <v>468</v>
      </c>
      <c r="AK1013" s="31">
        <v>1200.0</v>
      </c>
      <c r="AL1013" s="31" t="s">
        <v>127</v>
      </c>
      <c r="AM1013" s="26" t="s">
        <v>159</v>
      </c>
      <c r="AN1013" s="26" t="s">
        <v>10089</v>
      </c>
      <c r="AO1013" s="26" t="s">
        <v>141</v>
      </c>
      <c r="AP1013" s="31">
        <v>6000.0</v>
      </c>
      <c r="AQ1013" s="26">
        <v>2019.0</v>
      </c>
      <c r="AR1013" s="26" t="s">
        <v>127</v>
      </c>
      <c r="AS1013" s="26" t="s">
        <v>127</v>
      </c>
      <c r="AT1013" s="26" t="s">
        <v>161</v>
      </c>
      <c r="AU1013" s="32" t="s">
        <v>263</v>
      </c>
      <c r="AV1013" s="26" t="s">
        <v>10093</v>
      </c>
      <c r="AW1013" s="28"/>
      <c r="AX1013" s="28"/>
      <c r="AY1013" s="28"/>
    </row>
    <row r="1014" ht="15.75" customHeight="1">
      <c r="A1014" s="26" t="s">
        <v>10094</v>
      </c>
      <c r="B1014" s="26" t="s">
        <v>10095</v>
      </c>
      <c r="C1014" s="28"/>
      <c r="D1014" s="28" t="s">
        <v>10096</v>
      </c>
      <c r="E1014" s="28"/>
      <c r="F1014" s="26" t="s">
        <v>127</v>
      </c>
      <c r="G1014" s="28"/>
      <c r="H1014" s="26" t="s">
        <v>10097</v>
      </c>
      <c r="I1014" s="26" t="s">
        <v>10098</v>
      </c>
      <c r="J1014" s="28" t="s">
        <v>10099</v>
      </c>
      <c r="K1014" s="26">
        <v>4.295865795E9</v>
      </c>
      <c r="L1014" s="28" t="s">
        <v>10100</v>
      </c>
      <c r="M1014" s="26" t="s">
        <v>10101</v>
      </c>
      <c r="N1014" s="26" t="s">
        <v>10082</v>
      </c>
      <c r="O1014" s="26" t="s">
        <v>10083</v>
      </c>
      <c r="P1014" s="26" t="s">
        <v>9935</v>
      </c>
      <c r="Q1014" s="28"/>
      <c r="R1014" s="28" t="s">
        <v>10102</v>
      </c>
      <c r="S1014" s="28" t="s">
        <v>156</v>
      </c>
      <c r="T1014" s="26" t="s">
        <v>10103</v>
      </c>
      <c r="U1014" s="29"/>
      <c r="V1014" s="26" t="s">
        <v>158</v>
      </c>
      <c r="W1014" s="26" t="s">
        <v>141</v>
      </c>
      <c r="X1014" s="26" t="s">
        <v>141</v>
      </c>
      <c r="Y1014" s="28">
        <v>1906.0</v>
      </c>
      <c r="Z1014" s="28">
        <v>117.0</v>
      </c>
      <c r="AA1014" s="26" t="s">
        <v>127</v>
      </c>
      <c r="AB1014" s="30">
        <v>2800.0</v>
      </c>
      <c r="AC1014" s="31">
        <v>2600.0</v>
      </c>
      <c r="AD1014" s="31">
        <v>200.0</v>
      </c>
      <c r="AE1014" s="31" t="s">
        <v>127</v>
      </c>
      <c r="AF1014" s="31">
        <v>2100.0</v>
      </c>
      <c r="AG1014" s="30">
        <v>2100.0</v>
      </c>
      <c r="AH1014" s="31" t="s">
        <v>127</v>
      </c>
      <c r="AI1014" s="31" t="s">
        <v>127</v>
      </c>
      <c r="AJ1014" s="31" t="s">
        <v>468</v>
      </c>
      <c r="AK1014" s="30">
        <v>700.0</v>
      </c>
      <c r="AL1014" s="31" t="s">
        <v>127</v>
      </c>
      <c r="AM1014" s="26" t="s">
        <v>159</v>
      </c>
      <c r="AN1014" s="26" t="s">
        <v>10104</v>
      </c>
      <c r="AO1014" s="26" t="s">
        <v>141</v>
      </c>
      <c r="AP1014" s="31">
        <v>6000.0</v>
      </c>
      <c r="AQ1014" s="26">
        <v>2019.0</v>
      </c>
      <c r="AR1014" s="26">
        <v>2019.0</v>
      </c>
      <c r="AS1014" s="26" t="s">
        <v>127</v>
      </c>
      <c r="AT1014" s="26" t="s">
        <v>161</v>
      </c>
      <c r="AU1014" s="32" t="s">
        <v>817</v>
      </c>
      <c r="AV1014" s="26" t="s">
        <v>10105</v>
      </c>
      <c r="AW1014" s="28"/>
      <c r="AX1014" s="28"/>
      <c r="AY1014" s="28"/>
    </row>
    <row r="1015" ht="15.75" customHeight="1">
      <c r="A1015" s="26" t="s">
        <v>10106</v>
      </c>
      <c r="B1015" s="26" t="s">
        <v>10107</v>
      </c>
      <c r="C1015" s="28"/>
      <c r="D1015" s="28"/>
      <c r="E1015" s="28"/>
      <c r="F1015" s="26" t="s">
        <v>127</v>
      </c>
      <c r="G1015" s="28"/>
      <c r="H1015" s="26" t="s">
        <v>7545</v>
      </c>
      <c r="I1015" s="26" t="s">
        <v>7546</v>
      </c>
      <c r="J1015" s="26" t="s">
        <v>10108</v>
      </c>
      <c r="K1015" s="26">
        <v>5.000843682E9</v>
      </c>
      <c r="L1015" s="26" t="s">
        <v>10109</v>
      </c>
      <c r="M1015" s="26" t="s">
        <v>10110</v>
      </c>
      <c r="N1015" s="26" t="s">
        <v>10111</v>
      </c>
      <c r="O1015" s="28" t="s">
        <v>10112</v>
      </c>
      <c r="P1015" s="26" t="s">
        <v>9935</v>
      </c>
      <c r="Q1015" s="28"/>
      <c r="R1015" s="26" t="s">
        <v>10113</v>
      </c>
      <c r="S1015" s="28" t="s">
        <v>156</v>
      </c>
      <c r="T1015" s="26" t="s">
        <v>10114</v>
      </c>
      <c r="U1015" s="28"/>
      <c r="V1015" s="26" t="s">
        <v>158</v>
      </c>
      <c r="W1015" s="26" t="s">
        <v>141</v>
      </c>
      <c r="X1015" s="26" t="s">
        <v>141</v>
      </c>
      <c r="Y1015" s="26">
        <v>1935.0</v>
      </c>
      <c r="Z1015" s="28">
        <v>88.0</v>
      </c>
      <c r="AA1015" s="26" t="s">
        <v>127</v>
      </c>
      <c r="AB1015" s="30">
        <v>862.4999999999999</v>
      </c>
      <c r="AC1015" s="31" t="s">
        <v>127</v>
      </c>
      <c r="AD1015" s="30">
        <f>75*10000*1.15/1000</f>
        <v>862.5</v>
      </c>
      <c r="AE1015" s="31" t="s">
        <v>127</v>
      </c>
      <c r="AF1015" s="31" t="s">
        <v>127</v>
      </c>
      <c r="AG1015" s="30" t="s">
        <v>127</v>
      </c>
      <c r="AH1015" s="31" t="s">
        <v>127</v>
      </c>
      <c r="AI1015" s="31" t="s">
        <v>141</v>
      </c>
      <c r="AJ1015" s="31" t="s">
        <v>127</v>
      </c>
      <c r="AK1015" s="31" t="s">
        <v>127</v>
      </c>
      <c r="AL1015" s="31" t="s">
        <v>127</v>
      </c>
      <c r="AM1015" s="26" t="s">
        <v>159</v>
      </c>
      <c r="AN1015" s="28" t="s">
        <v>10115</v>
      </c>
      <c r="AO1015" s="26" t="s">
        <v>816</v>
      </c>
      <c r="AP1015" s="31">
        <v>600.0</v>
      </c>
      <c r="AQ1015" s="26">
        <v>2020.0</v>
      </c>
      <c r="AR1015" s="26" t="s">
        <v>327</v>
      </c>
      <c r="AS1015" s="26" t="s">
        <v>127</v>
      </c>
      <c r="AT1015" s="26" t="s">
        <v>142</v>
      </c>
      <c r="AU1015" s="26" t="s">
        <v>31</v>
      </c>
      <c r="AV1015" s="26" t="s">
        <v>10116</v>
      </c>
      <c r="AW1015" s="28"/>
      <c r="AX1015" s="28"/>
      <c r="AY1015" s="28"/>
    </row>
    <row r="1016" ht="15.75" customHeight="1">
      <c r="A1016" s="26" t="s">
        <v>10117</v>
      </c>
      <c r="B1016" s="26" t="s">
        <v>10118</v>
      </c>
      <c r="C1016" s="28"/>
      <c r="D1016" s="28" t="s">
        <v>10119</v>
      </c>
      <c r="E1016" s="28"/>
      <c r="F1016" s="26" t="s">
        <v>127</v>
      </c>
      <c r="G1016" s="28"/>
      <c r="H1016" s="26" t="s">
        <v>10120</v>
      </c>
      <c r="I1016" s="26" t="s">
        <v>10121</v>
      </c>
      <c r="J1016" s="26" t="s">
        <v>10122</v>
      </c>
      <c r="K1016" s="26">
        <v>4.29831686E9</v>
      </c>
      <c r="L1016" s="28" t="s">
        <v>10123</v>
      </c>
      <c r="M1016" s="26" t="s">
        <v>10124</v>
      </c>
      <c r="N1016" s="26" t="s">
        <v>10125</v>
      </c>
      <c r="O1016" s="28" t="s">
        <v>10112</v>
      </c>
      <c r="P1016" s="26" t="s">
        <v>9935</v>
      </c>
      <c r="Q1016" s="28"/>
      <c r="R1016" s="28" t="s">
        <v>10126</v>
      </c>
      <c r="S1016" s="28" t="s">
        <v>156</v>
      </c>
      <c r="T1016" s="29" t="s">
        <v>10127</v>
      </c>
      <c r="U1016" s="29"/>
      <c r="V1016" s="26" t="s">
        <v>158</v>
      </c>
      <c r="W1016" s="26" t="s">
        <v>141</v>
      </c>
      <c r="X1016" s="26" t="s">
        <v>141</v>
      </c>
      <c r="Y1016" s="28">
        <v>1976.0</v>
      </c>
      <c r="Z1016" s="28">
        <v>47.0</v>
      </c>
      <c r="AA1016" s="26" t="s">
        <v>127</v>
      </c>
      <c r="AB1016" s="30">
        <v>1200.0</v>
      </c>
      <c r="AC1016" s="31" t="s">
        <v>127</v>
      </c>
      <c r="AD1016" s="30">
        <v>1200.0</v>
      </c>
      <c r="AE1016" s="31" t="s">
        <v>127</v>
      </c>
      <c r="AF1016" s="31" t="s">
        <v>127</v>
      </c>
      <c r="AG1016" s="30" t="s">
        <v>127</v>
      </c>
      <c r="AH1016" s="31" t="s">
        <v>127</v>
      </c>
      <c r="AI1016" s="31" t="s">
        <v>468</v>
      </c>
      <c r="AJ1016" s="31" t="s">
        <v>127</v>
      </c>
      <c r="AK1016" s="31" t="s">
        <v>127</v>
      </c>
      <c r="AL1016" s="31" t="s">
        <v>127</v>
      </c>
      <c r="AM1016" s="26" t="s">
        <v>278</v>
      </c>
      <c r="AN1016" s="28" t="s">
        <v>10128</v>
      </c>
      <c r="AO1016" s="26" t="s">
        <v>416</v>
      </c>
      <c r="AP1016" s="31">
        <v>2150.0</v>
      </c>
      <c r="AQ1016" s="26">
        <v>2020.0</v>
      </c>
      <c r="AR1016" s="26" t="s">
        <v>127</v>
      </c>
      <c r="AS1016" s="26" t="s">
        <v>127</v>
      </c>
      <c r="AT1016" s="28" t="s">
        <v>142</v>
      </c>
      <c r="AU1016" s="32" t="s">
        <v>31</v>
      </c>
      <c r="AV1016" s="26" t="s">
        <v>10129</v>
      </c>
      <c r="AW1016" s="26" t="s">
        <v>10130</v>
      </c>
      <c r="AX1016" s="28"/>
      <c r="AY1016" s="28"/>
    </row>
    <row r="1017" ht="15.75" customHeight="1">
      <c r="A1017" s="26" t="s">
        <v>10131</v>
      </c>
      <c r="B1017" s="26" t="s">
        <v>10132</v>
      </c>
      <c r="C1017" s="28"/>
      <c r="D1017" s="28" t="s">
        <v>10133</v>
      </c>
      <c r="E1017" s="28"/>
      <c r="F1017" s="26" t="s">
        <v>127</v>
      </c>
      <c r="G1017" s="28"/>
      <c r="H1017" s="26" t="s">
        <v>10134</v>
      </c>
      <c r="I1017" s="26" t="s">
        <v>10135</v>
      </c>
      <c r="J1017" s="26" t="s">
        <v>10136</v>
      </c>
      <c r="K1017" s="26">
        <v>4.295889873E9</v>
      </c>
      <c r="L1017" s="28" t="s">
        <v>10137</v>
      </c>
      <c r="M1017" s="26" t="s">
        <v>10138</v>
      </c>
      <c r="N1017" s="26" t="s">
        <v>10139</v>
      </c>
      <c r="O1017" s="28" t="s">
        <v>10112</v>
      </c>
      <c r="P1017" s="26" t="s">
        <v>9935</v>
      </c>
      <c r="Q1017" s="28"/>
      <c r="R1017" s="28" t="s">
        <v>10140</v>
      </c>
      <c r="S1017" s="28" t="s">
        <v>156</v>
      </c>
      <c r="T1017" s="26" t="s">
        <v>10141</v>
      </c>
      <c r="U1017" s="26"/>
      <c r="V1017" s="26" t="s">
        <v>189</v>
      </c>
      <c r="W1017" s="33">
        <v>44562.0</v>
      </c>
      <c r="X1017" s="26" t="s">
        <v>141</v>
      </c>
      <c r="Y1017" s="26" t="s">
        <v>141</v>
      </c>
      <c r="Z1017" s="28" t="s">
        <v>141</v>
      </c>
      <c r="AA1017" s="26">
        <v>2030.0</v>
      </c>
      <c r="AB1017" s="30">
        <v>2600.0</v>
      </c>
      <c r="AC1017" s="31">
        <v>2600.0</v>
      </c>
      <c r="AD1017" s="31" t="s">
        <v>127</v>
      </c>
      <c r="AE1017" s="31" t="s">
        <v>127</v>
      </c>
      <c r="AF1017" s="31">
        <v>2600.0</v>
      </c>
      <c r="AG1017" s="31">
        <v>2600.0</v>
      </c>
      <c r="AH1017" s="31" t="s">
        <v>127</v>
      </c>
      <c r="AI1017" s="31" t="s">
        <v>127</v>
      </c>
      <c r="AJ1017" s="31" t="s">
        <v>127</v>
      </c>
      <c r="AK1017" s="31" t="s">
        <v>127</v>
      </c>
      <c r="AL1017" s="31" t="s">
        <v>141</v>
      </c>
      <c r="AM1017" s="26" t="s">
        <v>141</v>
      </c>
      <c r="AN1017" s="26" t="s">
        <v>141</v>
      </c>
      <c r="AO1017" s="26" t="s">
        <v>141</v>
      </c>
      <c r="AP1017" s="31" t="s">
        <v>141</v>
      </c>
      <c r="AQ1017" s="26" t="s">
        <v>127</v>
      </c>
      <c r="AR1017" s="26" t="s">
        <v>127</v>
      </c>
      <c r="AS1017" s="26" t="s">
        <v>127</v>
      </c>
      <c r="AT1017" s="26" t="s">
        <v>161</v>
      </c>
      <c r="AU1017" s="32" t="s">
        <v>263</v>
      </c>
      <c r="AV1017" s="26" t="s">
        <v>10142</v>
      </c>
      <c r="AW1017" s="28"/>
      <c r="AX1017" s="28"/>
      <c r="AY1017" s="28"/>
    </row>
    <row r="1018" ht="15.75" customHeight="1">
      <c r="A1018" s="26" t="s">
        <v>10143</v>
      </c>
      <c r="B1018" s="26" t="s">
        <v>10132</v>
      </c>
      <c r="C1018" s="28"/>
      <c r="D1018" s="28" t="s">
        <v>10133</v>
      </c>
      <c r="E1018" s="28"/>
      <c r="F1018" s="26" t="s">
        <v>127</v>
      </c>
      <c r="G1018" s="28"/>
      <c r="H1018" s="26" t="s">
        <v>10134</v>
      </c>
      <c r="I1018" s="26" t="s">
        <v>10135</v>
      </c>
      <c r="J1018" s="26" t="s">
        <v>10136</v>
      </c>
      <c r="K1018" s="26">
        <v>4.295889873E9</v>
      </c>
      <c r="L1018" s="28" t="s">
        <v>10137</v>
      </c>
      <c r="M1018" s="26" t="s">
        <v>10138</v>
      </c>
      <c r="N1018" s="26" t="s">
        <v>10139</v>
      </c>
      <c r="O1018" s="28" t="s">
        <v>10112</v>
      </c>
      <c r="P1018" s="26" t="s">
        <v>9935</v>
      </c>
      <c r="Q1018" s="28"/>
      <c r="R1018" s="28" t="s">
        <v>10140</v>
      </c>
      <c r="S1018" s="28" t="s">
        <v>156</v>
      </c>
      <c r="T1018" s="26" t="s">
        <v>10141</v>
      </c>
      <c r="U1018" s="26"/>
      <c r="V1018" s="26" t="s">
        <v>189</v>
      </c>
      <c r="W1018" s="33">
        <v>44562.0</v>
      </c>
      <c r="X1018" s="26" t="s">
        <v>141</v>
      </c>
      <c r="Y1018" s="26">
        <v>2030.0</v>
      </c>
      <c r="Z1018" s="28">
        <v>-7.0</v>
      </c>
      <c r="AA1018" s="26" t="s">
        <v>127</v>
      </c>
      <c r="AB1018" s="30">
        <v>2600.0</v>
      </c>
      <c r="AC1018" s="31" t="s">
        <v>127</v>
      </c>
      <c r="AD1018" s="31">
        <v>2600.0</v>
      </c>
      <c r="AE1018" s="31" t="s">
        <v>127</v>
      </c>
      <c r="AF1018" s="31" t="s">
        <v>141</v>
      </c>
      <c r="AG1018" s="31" t="s">
        <v>127</v>
      </c>
      <c r="AH1018" s="31" t="s">
        <v>141</v>
      </c>
      <c r="AI1018" s="31" t="s">
        <v>127</v>
      </c>
      <c r="AJ1018" s="31" t="s">
        <v>127</v>
      </c>
      <c r="AK1018" s="31" t="s">
        <v>127</v>
      </c>
      <c r="AL1018" s="31" t="s">
        <v>141</v>
      </c>
      <c r="AM1018" s="26" t="s">
        <v>141</v>
      </c>
      <c r="AN1018" s="26" t="s">
        <v>141</v>
      </c>
      <c r="AO1018" s="26" t="s">
        <v>141</v>
      </c>
      <c r="AP1018" s="31" t="s">
        <v>141</v>
      </c>
      <c r="AQ1018" s="26" t="s">
        <v>127</v>
      </c>
      <c r="AR1018" s="26" t="s">
        <v>127</v>
      </c>
      <c r="AS1018" s="26" t="s">
        <v>127</v>
      </c>
      <c r="AT1018" s="26" t="s">
        <v>142</v>
      </c>
      <c r="AU1018" s="26" t="s">
        <v>31</v>
      </c>
      <c r="AV1018" s="26" t="s">
        <v>10144</v>
      </c>
      <c r="AW1018" s="28"/>
      <c r="AX1018" s="28"/>
      <c r="AY1018" s="28"/>
    </row>
    <row r="1019" ht="15.75" customHeight="1">
      <c r="A1019" s="26" t="s">
        <v>10145</v>
      </c>
      <c r="B1019" s="26" t="s">
        <v>10146</v>
      </c>
      <c r="C1019" s="28"/>
      <c r="D1019" s="28" t="s">
        <v>10133</v>
      </c>
      <c r="E1019" s="28"/>
      <c r="F1019" s="26" t="s">
        <v>127</v>
      </c>
      <c r="G1019" s="28"/>
      <c r="H1019" s="26" t="s">
        <v>10134</v>
      </c>
      <c r="I1019" s="26" t="s">
        <v>10135</v>
      </c>
      <c r="J1019" s="26" t="s">
        <v>10136</v>
      </c>
      <c r="K1019" s="26">
        <v>4.295889873E9</v>
      </c>
      <c r="L1019" s="28" t="s">
        <v>10137</v>
      </c>
      <c r="M1019" s="26" t="s">
        <v>10138</v>
      </c>
      <c r="N1019" s="26" t="s">
        <v>10139</v>
      </c>
      <c r="O1019" s="28" t="s">
        <v>10112</v>
      </c>
      <c r="P1019" s="26" t="s">
        <v>9935</v>
      </c>
      <c r="Q1019" s="28"/>
      <c r="R1019" s="28" t="s">
        <v>10140</v>
      </c>
      <c r="S1019" s="28" t="s">
        <v>156</v>
      </c>
      <c r="T1019" s="26" t="s">
        <v>10141</v>
      </c>
      <c r="U1019" s="26"/>
      <c r="V1019" s="26" t="s">
        <v>158</v>
      </c>
      <c r="W1019" s="26" t="s">
        <v>141</v>
      </c>
      <c r="X1019" s="26" t="s">
        <v>141</v>
      </c>
      <c r="Y1019" s="28">
        <v>1964.0</v>
      </c>
      <c r="Z1019" s="28">
        <v>59.0</v>
      </c>
      <c r="AA1019" s="26" t="s">
        <v>127</v>
      </c>
      <c r="AB1019" s="30">
        <v>2600.0</v>
      </c>
      <c r="AC1019" s="30">
        <v>2600.0</v>
      </c>
      <c r="AD1019" s="31" t="s">
        <v>127</v>
      </c>
      <c r="AE1019" s="31" t="s">
        <v>127</v>
      </c>
      <c r="AF1019" s="31">
        <v>2600.0</v>
      </c>
      <c r="AG1019" s="30">
        <v>2600.0</v>
      </c>
      <c r="AH1019" s="31" t="s">
        <v>127</v>
      </c>
      <c r="AI1019" s="31" t="s">
        <v>127</v>
      </c>
      <c r="AJ1019" s="31" t="s">
        <v>468</v>
      </c>
      <c r="AK1019" s="31" t="s">
        <v>468</v>
      </c>
      <c r="AL1019" s="31" t="s">
        <v>141</v>
      </c>
      <c r="AM1019" s="26" t="s">
        <v>159</v>
      </c>
      <c r="AN1019" s="26" t="s">
        <v>10147</v>
      </c>
      <c r="AO1019" s="26" t="s">
        <v>141</v>
      </c>
      <c r="AP1019" s="31">
        <v>2500.0</v>
      </c>
      <c r="AQ1019" s="26">
        <v>2021.0</v>
      </c>
      <c r="AR1019" s="26" t="s">
        <v>127</v>
      </c>
      <c r="AS1019" s="26" t="s">
        <v>127</v>
      </c>
      <c r="AT1019" s="26" t="s">
        <v>161</v>
      </c>
      <c r="AU1019" s="32" t="s">
        <v>263</v>
      </c>
      <c r="AV1019" s="26" t="s">
        <v>10148</v>
      </c>
      <c r="AW1019" s="28"/>
      <c r="AX1019" s="28"/>
      <c r="AY1019" s="28"/>
    </row>
    <row r="1020" ht="15.75" customHeight="1">
      <c r="A1020" s="26" t="s">
        <v>10149</v>
      </c>
      <c r="B1020" s="26" t="s">
        <v>10150</v>
      </c>
      <c r="C1020" s="28"/>
      <c r="D1020" s="28"/>
      <c r="E1020" s="28"/>
      <c r="F1020" s="26" t="s">
        <v>127</v>
      </c>
      <c r="G1020" s="28"/>
      <c r="H1020" s="26" t="s">
        <v>10151</v>
      </c>
      <c r="I1020" s="26" t="s">
        <v>10152</v>
      </c>
      <c r="J1020" s="26" t="s">
        <v>10153</v>
      </c>
      <c r="K1020" s="26">
        <v>5.082554864E9</v>
      </c>
      <c r="L1020" s="26" t="s">
        <v>10154</v>
      </c>
      <c r="M1020" s="26" t="s">
        <v>10155</v>
      </c>
      <c r="N1020" s="26" t="s">
        <v>10156</v>
      </c>
      <c r="O1020" s="26" t="s">
        <v>10112</v>
      </c>
      <c r="P1020" s="26" t="s">
        <v>9935</v>
      </c>
      <c r="Q1020" s="26" t="s">
        <v>10157</v>
      </c>
      <c r="R1020" s="26" t="s">
        <v>10158</v>
      </c>
      <c r="S1020" s="26" t="s">
        <v>156</v>
      </c>
      <c r="T1020" s="26"/>
      <c r="U1020" s="28"/>
      <c r="V1020" s="26" t="s">
        <v>189</v>
      </c>
      <c r="W1020" s="33">
        <v>44927.0</v>
      </c>
      <c r="X1020" s="26" t="s">
        <v>141</v>
      </c>
      <c r="Y1020" s="26">
        <v>2026.0</v>
      </c>
      <c r="Z1020" s="28">
        <v>-3.0</v>
      </c>
      <c r="AA1020" s="26" t="s">
        <v>127</v>
      </c>
      <c r="AB1020" s="30">
        <v>2500.0</v>
      </c>
      <c r="AC1020" s="31" t="s">
        <v>127</v>
      </c>
      <c r="AD1020" s="31">
        <v>2500.0</v>
      </c>
      <c r="AE1020" s="31" t="s">
        <v>127</v>
      </c>
      <c r="AF1020" s="31" t="s">
        <v>468</v>
      </c>
      <c r="AG1020" s="31" t="s">
        <v>127</v>
      </c>
      <c r="AH1020" s="31" t="s">
        <v>468</v>
      </c>
      <c r="AI1020" s="31" t="s">
        <v>141</v>
      </c>
      <c r="AJ1020" s="31" t="s">
        <v>141</v>
      </c>
      <c r="AK1020" s="31" t="s">
        <v>141</v>
      </c>
      <c r="AL1020" s="31" t="s">
        <v>127</v>
      </c>
      <c r="AM1020" s="26" t="s">
        <v>140</v>
      </c>
      <c r="AN1020" s="26" t="s">
        <v>10159</v>
      </c>
      <c r="AO1020" s="26" t="s">
        <v>6738</v>
      </c>
      <c r="AP1020" s="31">
        <v>1200.0</v>
      </c>
      <c r="AQ1020" s="26" t="s">
        <v>127</v>
      </c>
      <c r="AR1020" s="26" t="s">
        <v>127</v>
      </c>
      <c r="AS1020" s="26" t="s">
        <v>127</v>
      </c>
      <c r="AT1020" s="26" t="s">
        <v>184</v>
      </c>
      <c r="AU1020" s="26" t="s">
        <v>185</v>
      </c>
      <c r="AV1020" s="26" t="s">
        <v>190</v>
      </c>
      <c r="AW1020" s="28"/>
      <c r="AX1020" s="28"/>
      <c r="AY1020" s="28"/>
    </row>
    <row r="1021" ht="15.75" customHeight="1">
      <c r="A1021" s="26" t="s">
        <v>10160</v>
      </c>
      <c r="B1021" s="28" t="s">
        <v>10161</v>
      </c>
      <c r="C1021" s="28"/>
      <c r="D1021" s="28"/>
      <c r="E1021" s="28"/>
      <c r="F1021" s="26" t="s">
        <v>127</v>
      </c>
      <c r="G1021" s="28"/>
      <c r="H1021" s="26" t="s">
        <v>383</v>
      </c>
      <c r="I1021" s="26" t="s">
        <v>384</v>
      </c>
      <c r="J1021" s="26" t="s">
        <v>10162</v>
      </c>
      <c r="K1021" s="26">
        <v>4.298163524E9</v>
      </c>
      <c r="L1021" s="28" t="s">
        <v>10163</v>
      </c>
      <c r="M1021" s="26" t="s">
        <v>10164</v>
      </c>
      <c r="N1021" s="26" t="s">
        <v>10165</v>
      </c>
      <c r="O1021" s="28" t="s">
        <v>10166</v>
      </c>
      <c r="P1021" s="26" t="s">
        <v>9935</v>
      </c>
      <c r="Q1021" s="28"/>
      <c r="R1021" s="28" t="s">
        <v>10167</v>
      </c>
      <c r="S1021" s="28" t="s">
        <v>156</v>
      </c>
      <c r="T1021" s="28" t="s">
        <v>10168</v>
      </c>
      <c r="U1021" s="28"/>
      <c r="V1021" s="26" t="s">
        <v>261</v>
      </c>
      <c r="W1021" s="26" t="s">
        <v>141</v>
      </c>
      <c r="X1021" s="26" t="s">
        <v>141</v>
      </c>
      <c r="Y1021" s="26">
        <v>2013.0</v>
      </c>
      <c r="Z1021" s="28">
        <v>10.0</v>
      </c>
      <c r="AA1021" s="26">
        <v>2013.0</v>
      </c>
      <c r="AB1021" s="30">
        <v>2400.0</v>
      </c>
      <c r="AC1021" s="31">
        <v>2400.0</v>
      </c>
      <c r="AD1021" s="31" t="s">
        <v>127</v>
      </c>
      <c r="AE1021" s="31" t="s">
        <v>127</v>
      </c>
      <c r="AF1021" s="31">
        <v>2847.0</v>
      </c>
      <c r="AG1021" s="30">
        <v>2847.0</v>
      </c>
      <c r="AH1021" s="31" t="s">
        <v>127</v>
      </c>
      <c r="AI1021" s="31" t="s">
        <v>127</v>
      </c>
      <c r="AJ1021" s="31">
        <v>4400.0</v>
      </c>
      <c r="AK1021" s="31">
        <v>700.0</v>
      </c>
      <c r="AL1021" s="31" t="s">
        <v>127</v>
      </c>
      <c r="AM1021" s="26" t="s">
        <v>159</v>
      </c>
      <c r="AN1021" s="26" t="s">
        <v>10169</v>
      </c>
      <c r="AO1021" s="26" t="s">
        <v>141</v>
      </c>
      <c r="AP1021" s="31">
        <v>2300.0</v>
      </c>
      <c r="AQ1021" s="26" t="s">
        <v>141</v>
      </c>
      <c r="AR1021" s="26" t="s">
        <v>327</v>
      </c>
      <c r="AS1021" s="33">
        <v>44682.0</v>
      </c>
      <c r="AT1021" s="26" t="s">
        <v>161</v>
      </c>
      <c r="AU1021" s="32" t="s">
        <v>263</v>
      </c>
      <c r="AV1021" s="26" t="s">
        <v>10170</v>
      </c>
      <c r="AW1021" s="28"/>
      <c r="AX1021" s="28"/>
      <c r="AY1021" s="28"/>
    </row>
    <row r="1022" ht="15.75" customHeight="1">
      <c r="A1022" s="26" t="s">
        <v>10171</v>
      </c>
      <c r="B1022" s="26" t="s">
        <v>10172</v>
      </c>
      <c r="C1022" s="28"/>
      <c r="D1022" s="28"/>
      <c r="E1022" s="28"/>
      <c r="F1022" s="26" t="s">
        <v>127</v>
      </c>
      <c r="G1022" s="28"/>
      <c r="H1022" s="26" t="s">
        <v>10019</v>
      </c>
      <c r="I1022" s="26" t="s">
        <v>10020</v>
      </c>
      <c r="J1022" s="26" t="s">
        <v>10173</v>
      </c>
      <c r="K1022" s="26">
        <v>4.296704272E9</v>
      </c>
      <c r="L1022" s="26" t="s">
        <v>10174</v>
      </c>
      <c r="M1022" s="26" t="s">
        <v>10175</v>
      </c>
      <c r="N1022" s="26" t="s">
        <v>10165</v>
      </c>
      <c r="O1022" s="28" t="s">
        <v>10166</v>
      </c>
      <c r="P1022" s="26" t="s">
        <v>9935</v>
      </c>
      <c r="Q1022" s="28"/>
      <c r="R1022" s="26" t="s">
        <v>10176</v>
      </c>
      <c r="S1022" s="28" t="s">
        <v>156</v>
      </c>
      <c r="T1022" s="26" t="s">
        <v>10177</v>
      </c>
      <c r="U1022" s="28"/>
      <c r="V1022" s="26" t="s">
        <v>158</v>
      </c>
      <c r="W1022" s="26" t="s">
        <v>141</v>
      </c>
      <c r="X1022" s="26" t="s">
        <v>141</v>
      </c>
      <c r="Y1022" s="26">
        <v>1872.0</v>
      </c>
      <c r="Z1022" s="28">
        <v>151.0</v>
      </c>
      <c r="AA1022" s="26" t="s">
        <v>127</v>
      </c>
      <c r="AB1022" s="30">
        <v>850.0</v>
      </c>
      <c r="AC1022" s="31" t="s">
        <v>127</v>
      </c>
      <c r="AD1022" s="31">
        <v>850.0</v>
      </c>
      <c r="AE1022" s="31" t="s">
        <v>127</v>
      </c>
      <c r="AF1022" s="31" t="s">
        <v>127</v>
      </c>
      <c r="AG1022" s="30" t="s">
        <v>127</v>
      </c>
      <c r="AH1022" s="31" t="s">
        <v>127</v>
      </c>
      <c r="AI1022" s="31" t="s">
        <v>127</v>
      </c>
      <c r="AJ1022" s="31" t="s">
        <v>127</v>
      </c>
      <c r="AK1022" s="31" t="s">
        <v>127</v>
      </c>
      <c r="AL1022" s="31" t="s">
        <v>127</v>
      </c>
      <c r="AM1022" s="26" t="s">
        <v>159</v>
      </c>
      <c r="AN1022" s="26" t="s">
        <v>10178</v>
      </c>
      <c r="AO1022" s="26" t="s">
        <v>141</v>
      </c>
      <c r="AP1022" s="31">
        <v>328.0</v>
      </c>
      <c r="AQ1022" s="26">
        <v>2021.0</v>
      </c>
      <c r="AR1022" s="26">
        <v>2021.0</v>
      </c>
      <c r="AS1022" s="26" t="s">
        <v>127</v>
      </c>
      <c r="AT1022" s="26" t="s">
        <v>142</v>
      </c>
      <c r="AU1022" s="26" t="s">
        <v>31</v>
      </c>
      <c r="AV1022" s="26" t="s">
        <v>10179</v>
      </c>
      <c r="AW1022" s="28"/>
      <c r="AX1022" s="28"/>
      <c r="AY1022" s="28"/>
    </row>
    <row r="1023" ht="15.75" customHeight="1">
      <c r="A1023" s="26" t="s">
        <v>10180</v>
      </c>
      <c r="B1023" s="26" t="s">
        <v>10181</v>
      </c>
      <c r="C1023" s="28"/>
      <c r="D1023" s="28" t="s">
        <v>10182</v>
      </c>
      <c r="E1023" s="28"/>
      <c r="F1023" s="26" t="s">
        <v>127</v>
      </c>
      <c r="G1023" s="28"/>
      <c r="H1023" s="26" t="s">
        <v>383</v>
      </c>
      <c r="I1023" s="26" t="s">
        <v>384</v>
      </c>
      <c r="J1023" s="26" t="s">
        <v>10162</v>
      </c>
      <c r="K1023" s="26">
        <v>4.298163524E9</v>
      </c>
      <c r="L1023" s="28" t="s">
        <v>10183</v>
      </c>
      <c r="M1023" s="26" t="s">
        <v>10184</v>
      </c>
      <c r="N1023" s="26" t="s">
        <v>10185</v>
      </c>
      <c r="O1023" s="28" t="s">
        <v>10166</v>
      </c>
      <c r="P1023" s="26" t="s">
        <v>9935</v>
      </c>
      <c r="Q1023" s="28"/>
      <c r="R1023" s="28" t="s">
        <v>10186</v>
      </c>
      <c r="S1023" s="28" t="s">
        <v>156</v>
      </c>
      <c r="T1023" s="26" t="s">
        <v>10187</v>
      </c>
      <c r="U1023" s="28"/>
      <c r="V1023" s="26" t="s">
        <v>261</v>
      </c>
      <c r="W1023" s="26" t="s">
        <v>127</v>
      </c>
      <c r="X1023" s="26" t="s">
        <v>127</v>
      </c>
      <c r="Y1023" s="26" t="s">
        <v>127</v>
      </c>
      <c r="Z1023" s="28" t="s">
        <v>127</v>
      </c>
      <c r="AA1023" s="26">
        <v>2030.0</v>
      </c>
      <c r="AB1023" s="30">
        <v>2250.0</v>
      </c>
      <c r="AC1023" s="31">
        <f>6750*1/3</f>
        <v>2250</v>
      </c>
      <c r="AD1023" s="31" t="s">
        <v>127</v>
      </c>
      <c r="AE1023" s="31" t="s">
        <v>127</v>
      </c>
      <c r="AF1023" s="31">
        <v>3200.0</v>
      </c>
      <c r="AG1023" s="31">
        <f>1400+1800</f>
        <v>3200</v>
      </c>
      <c r="AH1023" s="31" t="s">
        <v>127</v>
      </c>
      <c r="AI1023" s="31" t="s">
        <v>127</v>
      </c>
      <c r="AJ1023" s="31" t="s">
        <v>141</v>
      </c>
      <c r="AK1023" s="31" t="s">
        <v>141</v>
      </c>
      <c r="AL1023" s="31" t="s">
        <v>141</v>
      </c>
      <c r="AM1023" s="26" t="s">
        <v>141</v>
      </c>
      <c r="AN1023" s="26" t="s">
        <v>141</v>
      </c>
      <c r="AO1023" s="26" t="s">
        <v>141</v>
      </c>
      <c r="AP1023" s="31" t="s">
        <v>127</v>
      </c>
      <c r="AQ1023" s="26" t="s">
        <v>127</v>
      </c>
      <c r="AR1023" s="26" t="s">
        <v>127</v>
      </c>
      <c r="AS1023" s="26" t="s">
        <v>127</v>
      </c>
      <c r="AT1023" s="26" t="s">
        <v>161</v>
      </c>
      <c r="AU1023" s="26" t="s">
        <v>263</v>
      </c>
      <c r="AV1023" s="26" t="s">
        <v>727</v>
      </c>
      <c r="AW1023" s="28"/>
      <c r="AX1023" s="28"/>
      <c r="AY1023" s="28"/>
    </row>
    <row r="1024" ht="15.75" customHeight="1">
      <c r="A1024" s="26" t="s">
        <v>10188</v>
      </c>
      <c r="B1024" s="26" t="s">
        <v>10189</v>
      </c>
      <c r="C1024" s="28"/>
      <c r="D1024" s="28" t="s">
        <v>10182</v>
      </c>
      <c r="E1024" s="28"/>
      <c r="F1024" s="26" t="s">
        <v>127</v>
      </c>
      <c r="G1024" s="28"/>
      <c r="H1024" s="26" t="s">
        <v>383</v>
      </c>
      <c r="I1024" s="26" t="s">
        <v>384</v>
      </c>
      <c r="J1024" s="26" t="s">
        <v>10162</v>
      </c>
      <c r="K1024" s="26">
        <v>4.298163524E9</v>
      </c>
      <c r="L1024" s="28" t="s">
        <v>10183</v>
      </c>
      <c r="M1024" s="26" t="s">
        <v>10184</v>
      </c>
      <c r="N1024" s="26" t="s">
        <v>10185</v>
      </c>
      <c r="O1024" s="28" t="s">
        <v>10166</v>
      </c>
      <c r="P1024" s="26" t="s">
        <v>9935</v>
      </c>
      <c r="Q1024" s="28"/>
      <c r="R1024" s="28" t="s">
        <v>10186</v>
      </c>
      <c r="S1024" s="28" t="s">
        <v>156</v>
      </c>
      <c r="T1024" s="26" t="s">
        <v>10187</v>
      </c>
      <c r="U1024" s="28"/>
      <c r="V1024" s="26" t="s">
        <v>189</v>
      </c>
      <c r="W1024" s="33">
        <v>44593.0</v>
      </c>
      <c r="X1024" s="26" t="s">
        <v>141</v>
      </c>
      <c r="Y1024" s="26">
        <v>2027.0</v>
      </c>
      <c r="Z1024" s="28">
        <v>-4.0</v>
      </c>
      <c r="AA1024" s="26" t="s">
        <v>127</v>
      </c>
      <c r="AB1024" s="30">
        <v>4500.0</v>
      </c>
      <c r="AC1024" s="31" t="s">
        <v>127</v>
      </c>
      <c r="AD1024" s="31">
        <f>6750*2/3</f>
        <v>4500</v>
      </c>
      <c r="AE1024" s="31" t="s">
        <v>127</v>
      </c>
      <c r="AF1024" s="31">
        <v>2500.0</v>
      </c>
      <c r="AG1024" s="31" t="s">
        <v>127</v>
      </c>
      <c r="AH1024" s="31">
        <v>2500.0</v>
      </c>
      <c r="AI1024" s="31" t="s">
        <v>127</v>
      </c>
      <c r="AJ1024" s="31" t="s">
        <v>127</v>
      </c>
      <c r="AK1024" s="31" t="s">
        <v>127</v>
      </c>
      <c r="AL1024" s="31" t="s">
        <v>127</v>
      </c>
      <c r="AM1024" s="26" t="s">
        <v>141</v>
      </c>
      <c r="AN1024" s="26" t="s">
        <v>141</v>
      </c>
      <c r="AO1024" s="26" t="s">
        <v>141</v>
      </c>
      <c r="AP1024" s="31" t="s">
        <v>127</v>
      </c>
      <c r="AQ1024" s="26" t="s">
        <v>127</v>
      </c>
      <c r="AR1024" s="26" t="s">
        <v>127</v>
      </c>
      <c r="AS1024" s="26" t="s">
        <v>127</v>
      </c>
      <c r="AT1024" s="26" t="s">
        <v>184</v>
      </c>
      <c r="AU1024" s="26" t="s">
        <v>185</v>
      </c>
      <c r="AV1024" s="26" t="s">
        <v>10190</v>
      </c>
      <c r="AW1024" s="28"/>
      <c r="AX1024" s="28"/>
      <c r="AY1024" s="28"/>
    </row>
    <row r="1025" ht="15.75" customHeight="1">
      <c r="A1025" s="26" t="s">
        <v>10191</v>
      </c>
      <c r="B1025" s="26" t="s">
        <v>10192</v>
      </c>
      <c r="C1025" s="28"/>
      <c r="D1025" s="28" t="s">
        <v>10182</v>
      </c>
      <c r="E1025" s="28"/>
      <c r="F1025" s="26" t="s">
        <v>127</v>
      </c>
      <c r="G1025" s="28"/>
      <c r="H1025" s="26" t="s">
        <v>383</v>
      </c>
      <c r="I1025" s="26" t="s">
        <v>384</v>
      </c>
      <c r="J1025" s="26" t="s">
        <v>10162</v>
      </c>
      <c r="K1025" s="26">
        <v>4.298163524E9</v>
      </c>
      <c r="L1025" s="28" t="s">
        <v>10183</v>
      </c>
      <c r="M1025" s="26" t="s">
        <v>10184</v>
      </c>
      <c r="N1025" s="26" t="s">
        <v>10185</v>
      </c>
      <c r="O1025" s="28" t="s">
        <v>10166</v>
      </c>
      <c r="P1025" s="26" t="s">
        <v>9935</v>
      </c>
      <c r="Q1025" s="28"/>
      <c r="R1025" s="28" t="s">
        <v>10186</v>
      </c>
      <c r="S1025" s="28" t="s">
        <v>156</v>
      </c>
      <c r="T1025" s="26" t="s">
        <v>10187</v>
      </c>
      <c r="U1025" s="28"/>
      <c r="V1025" s="26" t="s">
        <v>158</v>
      </c>
      <c r="W1025" s="26" t="s">
        <v>141</v>
      </c>
      <c r="X1025" s="26" t="s">
        <v>141</v>
      </c>
      <c r="Y1025" s="26" t="s">
        <v>141</v>
      </c>
      <c r="Z1025" s="28" t="s">
        <v>141</v>
      </c>
      <c r="AA1025" s="26" t="s">
        <v>127</v>
      </c>
      <c r="AB1025" s="30">
        <v>6750.0</v>
      </c>
      <c r="AC1025" s="31">
        <v>6750.0</v>
      </c>
      <c r="AD1025" s="31" t="s">
        <v>127</v>
      </c>
      <c r="AE1025" s="31" t="s">
        <v>127</v>
      </c>
      <c r="AF1025" s="31">
        <v>6900.0</v>
      </c>
      <c r="AG1025" s="31">
        <v>6900.0</v>
      </c>
      <c r="AH1025" s="31" t="s">
        <v>127</v>
      </c>
      <c r="AI1025" s="31" t="s">
        <v>127</v>
      </c>
      <c r="AJ1025" s="31">
        <v>9600.0</v>
      </c>
      <c r="AK1025" s="31">
        <v>1380.0</v>
      </c>
      <c r="AL1025" s="31" t="s">
        <v>127</v>
      </c>
      <c r="AM1025" s="26" t="s">
        <v>159</v>
      </c>
      <c r="AN1025" s="26" t="s">
        <v>10169</v>
      </c>
      <c r="AO1025" s="26" t="s">
        <v>141</v>
      </c>
      <c r="AP1025" s="31">
        <v>3200.0</v>
      </c>
      <c r="AQ1025" s="26" t="s">
        <v>327</v>
      </c>
      <c r="AR1025" s="26" t="s">
        <v>127</v>
      </c>
      <c r="AS1025" s="33">
        <v>44682.0</v>
      </c>
      <c r="AT1025" s="26" t="s">
        <v>161</v>
      </c>
      <c r="AU1025" s="32" t="s">
        <v>263</v>
      </c>
      <c r="AV1025" s="26" t="s">
        <v>10193</v>
      </c>
      <c r="AW1025" s="28"/>
      <c r="AX1025" s="28"/>
      <c r="AY1025" s="28"/>
    </row>
    <row r="1026" ht="15.75" customHeight="1">
      <c r="A1026" s="26" t="s">
        <v>10194</v>
      </c>
      <c r="B1026" s="26" t="s">
        <v>10195</v>
      </c>
      <c r="C1026" s="28"/>
      <c r="D1026" s="26" t="s">
        <v>10196</v>
      </c>
      <c r="E1026" s="28"/>
      <c r="F1026" s="26" t="s">
        <v>127</v>
      </c>
      <c r="G1026" s="28"/>
      <c r="H1026" s="26" t="s">
        <v>10197</v>
      </c>
      <c r="I1026" s="26" t="s">
        <v>10198</v>
      </c>
      <c r="J1026" s="26" t="s">
        <v>10199</v>
      </c>
      <c r="K1026" s="26">
        <v>4.296258509E9</v>
      </c>
      <c r="L1026" s="26" t="s">
        <v>10200</v>
      </c>
      <c r="M1026" s="26" t="s">
        <v>10201</v>
      </c>
      <c r="N1026" s="26" t="s">
        <v>10202</v>
      </c>
      <c r="O1026" s="28" t="s">
        <v>10166</v>
      </c>
      <c r="P1026" s="26" t="s">
        <v>9935</v>
      </c>
      <c r="Q1026" s="28"/>
      <c r="R1026" s="26" t="s">
        <v>10203</v>
      </c>
      <c r="S1026" s="28" t="s">
        <v>156</v>
      </c>
      <c r="T1026" s="26" t="s">
        <v>10204</v>
      </c>
      <c r="U1026" s="28"/>
      <c r="V1026" s="26" t="s">
        <v>158</v>
      </c>
      <c r="W1026" s="26" t="s">
        <v>141</v>
      </c>
      <c r="X1026" s="26" t="s">
        <v>141</v>
      </c>
      <c r="Y1026" s="26" t="s">
        <v>141</v>
      </c>
      <c r="Z1026" s="28" t="s">
        <v>141</v>
      </c>
      <c r="AA1026" s="26" t="s">
        <v>127</v>
      </c>
      <c r="AB1026" s="30">
        <v>730.0</v>
      </c>
      <c r="AC1026" s="31" t="s">
        <v>127</v>
      </c>
      <c r="AD1026" s="31">
        <v>730.0</v>
      </c>
      <c r="AE1026" s="31" t="s">
        <v>127</v>
      </c>
      <c r="AF1026" s="31" t="s">
        <v>127</v>
      </c>
      <c r="AG1026" s="30" t="s">
        <v>127</v>
      </c>
      <c r="AH1026" s="31" t="s">
        <v>127</v>
      </c>
      <c r="AI1026" s="31" t="s">
        <v>127</v>
      </c>
      <c r="AJ1026" s="31" t="s">
        <v>127</v>
      </c>
      <c r="AK1026" s="31" t="s">
        <v>127</v>
      </c>
      <c r="AL1026" s="31" t="s">
        <v>127</v>
      </c>
      <c r="AM1026" s="26" t="s">
        <v>159</v>
      </c>
      <c r="AN1026" s="26" t="s">
        <v>10205</v>
      </c>
      <c r="AO1026" s="26" t="s">
        <v>141</v>
      </c>
      <c r="AP1026" s="31">
        <v>300.0</v>
      </c>
      <c r="AQ1026" s="26" t="s">
        <v>327</v>
      </c>
      <c r="AR1026" s="26" t="s">
        <v>327</v>
      </c>
      <c r="AS1026" s="26" t="s">
        <v>127</v>
      </c>
      <c r="AT1026" s="26" t="s">
        <v>142</v>
      </c>
      <c r="AU1026" s="26" t="s">
        <v>31</v>
      </c>
      <c r="AV1026" s="26" t="s">
        <v>10206</v>
      </c>
      <c r="AW1026" s="28"/>
      <c r="AX1026" s="28"/>
      <c r="AY1026" s="28"/>
    </row>
    <row r="1027" ht="15.75" customHeight="1">
      <c r="A1027" s="26" t="s">
        <v>10207</v>
      </c>
      <c r="B1027" s="26" t="s">
        <v>10208</v>
      </c>
      <c r="C1027" s="28"/>
      <c r="D1027" s="26" t="s">
        <v>10209</v>
      </c>
      <c r="E1027" s="28"/>
      <c r="F1027" s="26" t="s">
        <v>127</v>
      </c>
      <c r="G1027" s="28"/>
      <c r="H1027" s="26" t="s">
        <v>10210</v>
      </c>
      <c r="I1027" s="26" t="s">
        <v>10211</v>
      </c>
      <c r="J1027" s="26" t="s">
        <v>10212</v>
      </c>
      <c r="K1027" s="26">
        <v>4.297020249E9</v>
      </c>
      <c r="L1027" s="26" t="s">
        <v>10213</v>
      </c>
      <c r="M1027" s="26" t="s">
        <v>10214</v>
      </c>
      <c r="N1027" s="26" t="s">
        <v>10202</v>
      </c>
      <c r="O1027" s="28" t="s">
        <v>10166</v>
      </c>
      <c r="P1027" s="26" t="s">
        <v>9935</v>
      </c>
      <c r="Q1027" s="28"/>
      <c r="R1027" s="26" t="s">
        <v>10215</v>
      </c>
      <c r="S1027" s="28" t="s">
        <v>156</v>
      </c>
      <c r="T1027" s="26" t="s">
        <v>10216</v>
      </c>
      <c r="U1027" s="28"/>
      <c r="V1027" s="26" t="s">
        <v>158</v>
      </c>
      <c r="W1027" s="26" t="s">
        <v>141</v>
      </c>
      <c r="X1027" s="26" t="s">
        <v>141</v>
      </c>
      <c r="Y1027" s="26" t="s">
        <v>141</v>
      </c>
      <c r="Z1027" s="28" t="s">
        <v>141</v>
      </c>
      <c r="AA1027" s="26" t="s">
        <v>127</v>
      </c>
      <c r="AB1027" s="30">
        <v>850.0</v>
      </c>
      <c r="AC1027" s="31" t="s">
        <v>127</v>
      </c>
      <c r="AD1027" s="31">
        <v>850.0</v>
      </c>
      <c r="AE1027" s="31" t="s">
        <v>127</v>
      </c>
      <c r="AF1027" s="31" t="s">
        <v>127</v>
      </c>
      <c r="AG1027" s="30" t="s">
        <v>127</v>
      </c>
      <c r="AH1027" s="31" t="s">
        <v>127</v>
      </c>
      <c r="AI1027" s="31" t="s">
        <v>127</v>
      </c>
      <c r="AJ1027" s="31" t="s">
        <v>127</v>
      </c>
      <c r="AK1027" s="31" t="s">
        <v>127</v>
      </c>
      <c r="AL1027" s="31" t="s">
        <v>127</v>
      </c>
      <c r="AM1027" s="26" t="s">
        <v>159</v>
      </c>
      <c r="AN1027" s="26" t="s">
        <v>10169</v>
      </c>
      <c r="AO1027" s="26" t="s">
        <v>141</v>
      </c>
      <c r="AP1027" s="31">
        <v>522.0</v>
      </c>
      <c r="AQ1027" s="26">
        <v>2018.0</v>
      </c>
      <c r="AR1027" s="26">
        <v>2018.0</v>
      </c>
      <c r="AS1027" s="26" t="s">
        <v>127</v>
      </c>
      <c r="AT1027" s="26" t="s">
        <v>142</v>
      </c>
      <c r="AU1027" s="26" t="s">
        <v>31</v>
      </c>
      <c r="AV1027" s="26" t="s">
        <v>299</v>
      </c>
      <c r="AW1027" s="28"/>
      <c r="AX1027" s="28"/>
      <c r="AY1027" s="28"/>
    </row>
    <row r="1028" ht="15.75" customHeight="1">
      <c r="A1028" s="26" t="s">
        <v>10217</v>
      </c>
      <c r="B1028" s="26" t="s">
        <v>10218</v>
      </c>
      <c r="C1028" s="28"/>
      <c r="D1028" s="28"/>
      <c r="E1028" s="28"/>
      <c r="F1028" s="26" t="s">
        <v>127</v>
      </c>
      <c r="G1028" s="28"/>
      <c r="H1028" s="26" t="s">
        <v>10019</v>
      </c>
      <c r="I1028" s="26" t="s">
        <v>10020</v>
      </c>
      <c r="J1028" s="26" t="s">
        <v>10219</v>
      </c>
      <c r="K1028" s="26">
        <v>4.298163471E9</v>
      </c>
      <c r="L1028" s="26" t="s">
        <v>10220</v>
      </c>
      <c r="M1028" s="26" t="s">
        <v>10221</v>
      </c>
      <c r="N1028" s="26" t="s">
        <v>10222</v>
      </c>
      <c r="O1028" s="28" t="s">
        <v>10166</v>
      </c>
      <c r="P1028" s="26" t="s">
        <v>9935</v>
      </c>
      <c r="Q1028" s="28"/>
      <c r="R1028" s="26" t="s">
        <v>10223</v>
      </c>
      <c r="S1028" s="28" t="s">
        <v>156</v>
      </c>
      <c r="T1028" s="26" t="s">
        <v>10224</v>
      </c>
      <c r="U1028" s="28"/>
      <c r="V1028" s="26" t="s">
        <v>158</v>
      </c>
      <c r="W1028" s="26" t="s">
        <v>141</v>
      </c>
      <c r="X1028" s="26" t="s">
        <v>141</v>
      </c>
      <c r="Y1028" s="26">
        <v>1916.0</v>
      </c>
      <c r="Z1028" s="28">
        <v>107.0</v>
      </c>
      <c r="AA1028" s="26" t="s">
        <v>127</v>
      </c>
      <c r="AB1028" s="30">
        <v>550.0</v>
      </c>
      <c r="AC1028" s="31" t="s">
        <v>127</v>
      </c>
      <c r="AD1028" s="31">
        <v>550.0</v>
      </c>
      <c r="AE1028" s="31" t="s">
        <v>127</v>
      </c>
      <c r="AF1028" s="31" t="s">
        <v>127</v>
      </c>
      <c r="AG1028" s="30" t="s">
        <v>127</v>
      </c>
      <c r="AH1028" s="31" t="s">
        <v>127</v>
      </c>
      <c r="AI1028" s="31" t="s">
        <v>127</v>
      </c>
      <c r="AJ1028" s="31" t="s">
        <v>127</v>
      </c>
      <c r="AK1028" s="31" t="s">
        <v>127</v>
      </c>
      <c r="AL1028" s="31" t="s">
        <v>127</v>
      </c>
      <c r="AM1028" s="26" t="s">
        <v>159</v>
      </c>
      <c r="AN1028" s="26" t="s">
        <v>8286</v>
      </c>
      <c r="AO1028" s="26" t="s">
        <v>141</v>
      </c>
      <c r="AP1028" s="31" t="s">
        <v>141</v>
      </c>
      <c r="AQ1028" s="26">
        <v>2019.0</v>
      </c>
      <c r="AR1028" s="26">
        <v>2019.0</v>
      </c>
      <c r="AS1028" s="26" t="s">
        <v>127</v>
      </c>
      <c r="AT1028" s="26" t="s">
        <v>142</v>
      </c>
      <c r="AU1028" s="26" t="s">
        <v>31</v>
      </c>
      <c r="AV1028" s="26" t="s">
        <v>10225</v>
      </c>
      <c r="AW1028" s="28"/>
      <c r="AX1028" s="28"/>
      <c r="AY1028" s="28"/>
    </row>
    <row r="1029" ht="15.75" customHeight="1">
      <c r="A1029" s="26" t="s">
        <v>10226</v>
      </c>
      <c r="B1029" s="26" t="s">
        <v>10227</v>
      </c>
      <c r="C1029" s="28"/>
      <c r="D1029" s="28"/>
      <c r="E1029" s="28"/>
      <c r="F1029" s="26" t="s">
        <v>127</v>
      </c>
      <c r="G1029" s="28"/>
      <c r="H1029" s="26" t="s">
        <v>10019</v>
      </c>
      <c r="I1029" s="26" t="s">
        <v>10020</v>
      </c>
      <c r="J1029" s="26" t="s">
        <v>10228</v>
      </c>
      <c r="K1029" s="26">
        <v>4.29762602E9</v>
      </c>
      <c r="L1029" s="26" t="s">
        <v>10229</v>
      </c>
      <c r="M1029" s="26" t="s">
        <v>10230</v>
      </c>
      <c r="N1029" s="26" t="s">
        <v>10222</v>
      </c>
      <c r="O1029" s="28" t="s">
        <v>10166</v>
      </c>
      <c r="P1029" s="26" t="s">
        <v>9935</v>
      </c>
      <c r="Q1029" s="28"/>
      <c r="R1029" s="26" t="s">
        <v>10231</v>
      </c>
      <c r="S1029" s="28" t="s">
        <v>156</v>
      </c>
      <c r="T1029" s="26" t="s">
        <v>10232</v>
      </c>
      <c r="U1029" s="28"/>
      <c r="V1029" s="26" t="s">
        <v>158</v>
      </c>
      <c r="W1029" s="26" t="s">
        <v>141</v>
      </c>
      <c r="X1029" s="26" t="s">
        <v>141</v>
      </c>
      <c r="Y1029" s="26">
        <v>1974.0</v>
      </c>
      <c r="Z1029" s="28">
        <v>49.0</v>
      </c>
      <c r="AA1029" s="26" t="s">
        <v>127</v>
      </c>
      <c r="AB1029" s="30">
        <v>700.0</v>
      </c>
      <c r="AC1029" s="31" t="s">
        <v>127</v>
      </c>
      <c r="AD1029" s="31">
        <v>700.0</v>
      </c>
      <c r="AE1029" s="31" t="s">
        <v>127</v>
      </c>
      <c r="AF1029" s="31" t="s">
        <v>127</v>
      </c>
      <c r="AG1029" s="30" t="s">
        <v>127</v>
      </c>
      <c r="AH1029" s="31" t="s">
        <v>127</v>
      </c>
      <c r="AI1029" s="31" t="s">
        <v>127</v>
      </c>
      <c r="AJ1029" s="31" t="s">
        <v>127</v>
      </c>
      <c r="AK1029" s="31" t="s">
        <v>127</v>
      </c>
      <c r="AL1029" s="31" t="s">
        <v>127</v>
      </c>
      <c r="AM1029" s="26" t="s">
        <v>159</v>
      </c>
      <c r="AN1029" s="26" t="s">
        <v>8286</v>
      </c>
      <c r="AO1029" s="26" t="s">
        <v>141</v>
      </c>
      <c r="AP1029" s="31" t="s">
        <v>141</v>
      </c>
      <c r="AQ1029" s="26" t="s">
        <v>127</v>
      </c>
      <c r="AR1029" s="26" t="s">
        <v>127</v>
      </c>
      <c r="AS1029" s="26" t="s">
        <v>127</v>
      </c>
      <c r="AT1029" s="26" t="s">
        <v>142</v>
      </c>
      <c r="AU1029" s="26" t="s">
        <v>31</v>
      </c>
      <c r="AV1029" s="26" t="s">
        <v>10233</v>
      </c>
      <c r="AW1029" s="28"/>
      <c r="AX1029" s="28"/>
      <c r="AY1029" s="28"/>
    </row>
    <row r="1030" ht="15.75" customHeight="1">
      <c r="A1030" s="26" t="s">
        <v>10234</v>
      </c>
      <c r="B1030" s="26" t="s">
        <v>10235</v>
      </c>
      <c r="C1030" s="28"/>
      <c r="D1030" s="28"/>
      <c r="E1030" s="28"/>
      <c r="F1030" s="26" t="s">
        <v>127</v>
      </c>
      <c r="G1030" s="28"/>
      <c r="H1030" s="26" t="s">
        <v>10019</v>
      </c>
      <c r="I1030" s="26" t="s">
        <v>10020</v>
      </c>
      <c r="J1030" s="26" t="s">
        <v>10236</v>
      </c>
      <c r="K1030" s="26">
        <v>4.297213583E9</v>
      </c>
      <c r="L1030" s="26" t="s">
        <v>10237</v>
      </c>
      <c r="M1030" s="32" t="s">
        <v>10238</v>
      </c>
      <c r="N1030" s="26" t="s">
        <v>10222</v>
      </c>
      <c r="O1030" s="28" t="s">
        <v>10166</v>
      </c>
      <c r="P1030" s="26" t="s">
        <v>9935</v>
      </c>
      <c r="Q1030" s="28"/>
      <c r="R1030" s="26" t="s">
        <v>10239</v>
      </c>
      <c r="S1030" s="28" t="s">
        <v>156</v>
      </c>
      <c r="T1030" s="26" t="s">
        <v>10240</v>
      </c>
      <c r="U1030" s="28"/>
      <c r="V1030" s="26" t="s">
        <v>158</v>
      </c>
      <c r="W1030" s="26" t="s">
        <v>141</v>
      </c>
      <c r="X1030" s="26" t="s">
        <v>141</v>
      </c>
      <c r="Y1030" s="26">
        <v>1973.0</v>
      </c>
      <c r="Z1030" s="28">
        <v>50.0</v>
      </c>
      <c r="AA1030" s="26" t="s">
        <v>127</v>
      </c>
      <c r="AB1030" s="30">
        <v>720.0</v>
      </c>
      <c r="AC1030" s="31" t="s">
        <v>127</v>
      </c>
      <c r="AD1030" s="31">
        <v>720.0</v>
      </c>
      <c r="AE1030" s="31" t="s">
        <v>127</v>
      </c>
      <c r="AF1030" s="31" t="s">
        <v>127</v>
      </c>
      <c r="AG1030" s="30" t="s">
        <v>127</v>
      </c>
      <c r="AH1030" s="31" t="s">
        <v>127</v>
      </c>
      <c r="AI1030" s="31" t="s">
        <v>127</v>
      </c>
      <c r="AJ1030" s="31" t="s">
        <v>127</v>
      </c>
      <c r="AK1030" s="31" t="s">
        <v>127</v>
      </c>
      <c r="AL1030" s="31" t="s">
        <v>127</v>
      </c>
      <c r="AM1030" s="26" t="s">
        <v>159</v>
      </c>
      <c r="AN1030" s="26" t="s">
        <v>10241</v>
      </c>
      <c r="AO1030" s="26" t="s">
        <v>141</v>
      </c>
      <c r="AP1030" s="31" t="s">
        <v>141</v>
      </c>
      <c r="AQ1030" s="26">
        <v>2019.0</v>
      </c>
      <c r="AR1030" s="26">
        <v>2019.0</v>
      </c>
      <c r="AS1030" s="26" t="s">
        <v>127</v>
      </c>
      <c r="AT1030" s="26" t="s">
        <v>142</v>
      </c>
      <c r="AU1030" s="26" t="s">
        <v>31</v>
      </c>
      <c r="AV1030" s="26" t="s">
        <v>4184</v>
      </c>
      <c r="AW1030" s="28"/>
      <c r="AX1030" s="28"/>
      <c r="AY1030" s="28"/>
    </row>
    <row r="1031" ht="15.75" customHeight="1">
      <c r="A1031" s="26" t="s">
        <v>10242</v>
      </c>
      <c r="B1031" s="26" t="s">
        <v>10243</v>
      </c>
      <c r="C1031" s="28"/>
      <c r="D1031" s="26" t="s">
        <v>10244</v>
      </c>
      <c r="E1031" s="28"/>
      <c r="F1031" s="26" t="s">
        <v>127</v>
      </c>
      <c r="G1031" s="28"/>
      <c r="H1031" s="26" t="s">
        <v>10245</v>
      </c>
      <c r="I1031" s="26" t="s">
        <v>10246</v>
      </c>
      <c r="J1031" s="26" t="s">
        <v>10247</v>
      </c>
      <c r="K1031" s="26">
        <v>4.296807624E9</v>
      </c>
      <c r="L1031" s="28" t="s">
        <v>10248</v>
      </c>
      <c r="M1031" s="26" t="s">
        <v>10249</v>
      </c>
      <c r="N1031" s="26" t="s">
        <v>10250</v>
      </c>
      <c r="O1031" s="28" t="s">
        <v>10166</v>
      </c>
      <c r="P1031" s="26" t="s">
        <v>9935</v>
      </c>
      <c r="Q1031" s="28"/>
      <c r="R1031" s="28" t="s">
        <v>10251</v>
      </c>
      <c r="S1031" s="28" t="s">
        <v>156</v>
      </c>
      <c r="T1031" s="26" t="s">
        <v>10252</v>
      </c>
      <c r="U1031" s="28"/>
      <c r="V1031" s="26" t="s">
        <v>158</v>
      </c>
      <c r="W1031" s="26" t="s">
        <v>141</v>
      </c>
      <c r="X1031" s="26" t="s">
        <v>141</v>
      </c>
      <c r="Y1031" s="28">
        <v>1965.0</v>
      </c>
      <c r="Z1031" s="28">
        <v>58.0</v>
      </c>
      <c r="AA1031" s="26" t="s">
        <v>127</v>
      </c>
      <c r="AB1031" s="30">
        <v>1200.0</v>
      </c>
      <c r="AC1031" s="31" t="s">
        <v>127</v>
      </c>
      <c r="AD1031" s="31">
        <v>1200.0</v>
      </c>
      <c r="AE1031" s="31" t="s">
        <v>127</v>
      </c>
      <c r="AF1031" s="31" t="s">
        <v>127</v>
      </c>
      <c r="AG1031" s="30" t="s">
        <v>127</v>
      </c>
      <c r="AH1031" s="31" t="s">
        <v>127</v>
      </c>
      <c r="AI1031" s="31" t="s">
        <v>127</v>
      </c>
      <c r="AJ1031" s="31" t="s">
        <v>127</v>
      </c>
      <c r="AK1031" s="31" t="s">
        <v>127</v>
      </c>
      <c r="AL1031" s="31" t="s">
        <v>127</v>
      </c>
      <c r="AM1031" s="26" t="s">
        <v>159</v>
      </c>
      <c r="AN1031" s="26" t="s">
        <v>10253</v>
      </c>
      <c r="AO1031" s="26" t="s">
        <v>4104</v>
      </c>
      <c r="AP1031" s="31">
        <v>186.0</v>
      </c>
      <c r="AQ1031" s="26">
        <v>2019.0</v>
      </c>
      <c r="AR1031" s="26" t="s">
        <v>127</v>
      </c>
      <c r="AS1031" s="26" t="s">
        <v>127</v>
      </c>
      <c r="AT1031" s="28" t="s">
        <v>142</v>
      </c>
      <c r="AU1031" s="32" t="s">
        <v>31</v>
      </c>
      <c r="AV1031" s="26" t="s">
        <v>10254</v>
      </c>
      <c r="AW1031" s="28"/>
      <c r="AX1031" s="28"/>
      <c r="AY1031" s="28"/>
    </row>
    <row r="1032" ht="15.75" customHeight="1">
      <c r="A1032" s="26" t="s">
        <v>10255</v>
      </c>
      <c r="B1032" s="26" t="s">
        <v>10256</v>
      </c>
      <c r="C1032" s="28"/>
      <c r="D1032" s="28" t="s">
        <v>10257</v>
      </c>
      <c r="E1032" s="28"/>
      <c r="F1032" s="26" t="s">
        <v>127</v>
      </c>
      <c r="G1032" s="28"/>
      <c r="H1032" s="26" t="s">
        <v>383</v>
      </c>
      <c r="I1032" s="26" t="s">
        <v>384</v>
      </c>
      <c r="J1032" s="26" t="s">
        <v>10258</v>
      </c>
      <c r="K1032" s="26">
        <v>4.298162738E9</v>
      </c>
      <c r="L1032" s="26" t="s">
        <v>10259</v>
      </c>
      <c r="M1032" s="26" t="s">
        <v>10260</v>
      </c>
      <c r="N1032" s="26" t="s">
        <v>10261</v>
      </c>
      <c r="O1032" s="28" t="s">
        <v>10166</v>
      </c>
      <c r="P1032" s="26" t="s">
        <v>9935</v>
      </c>
      <c r="Q1032" s="28"/>
      <c r="R1032" s="28" t="s">
        <v>10262</v>
      </c>
      <c r="S1032" s="28" t="s">
        <v>156</v>
      </c>
      <c r="T1032" s="26" t="s">
        <v>10263</v>
      </c>
      <c r="U1032" s="26"/>
      <c r="V1032" s="26" t="s">
        <v>189</v>
      </c>
      <c r="W1032" s="33">
        <v>44593.0</v>
      </c>
      <c r="X1032" s="26">
        <v>2023.0</v>
      </c>
      <c r="Y1032" s="26">
        <v>2027.0</v>
      </c>
      <c r="Z1032" s="28">
        <v>-4.0</v>
      </c>
      <c r="AA1032" s="26" t="s">
        <v>127</v>
      </c>
      <c r="AB1032" s="30">
        <v>2000.0</v>
      </c>
      <c r="AC1032" s="31" t="s">
        <v>127</v>
      </c>
      <c r="AD1032" s="31">
        <v>2000.0</v>
      </c>
      <c r="AE1032" s="31" t="s">
        <v>127</v>
      </c>
      <c r="AF1032" s="31" t="s">
        <v>127</v>
      </c>
      <c r="AG1032" s="31" t="s">
        <v>127</v>
      </c>
      <c r="AH1032" s="31" t="s">
        <v>127</v>
      </c>
      <c r="AI1032" s="31" t="s">
        <v>127</v>
      </c>
      <c r="AJ1032" s="31" t="s">
        <v>141</v>
      </c>
      <c r="AK1032" s="31" t="s">
        <v>127</v>
      </c>
      <c r="AL1032" s="31" t="s">
        <v>141</v>
      </c>
      <c r="AM1032" s="26" t="s">
        <v>127</v>
      </c>
      <c r="AN1032" s="26" t="s">
        <v>127</v>
      </c>
      <c r="AO1032" s="26" t="s">
        <v>127</v>
      </c>
      <c r="AP1032" s="31" t="s">
        <v>141</v>
      </c>
      <c r="AQ1032" s="26" t="s">
        <v>127</v>
      </c>
      <c r="AR1032" s="26" t="s">
        <v>127</v>
      </c>
      <c r="AS1032" s="26" t="s">
        <v>127</v>
      </c>
      <c r="AT1032" s="26" t="s">
        <v>142</v>
      </c>
      <c r="AU1032" s="26" t="s">
        <v>31</v>
      </c>
      <c r="AV1032" s="26" t="s">
        <v>10264</v>
      </c>
      <c r="AW1032" s="26" t="s">
        <v>10265</v>
      </c>
      <c r="AX1032" s="28"/>
      <c r="AY1032" s="28"/>
    </row>
    <row r="1033" ht="15.75" customHeight="1">
      <c r="A1033" s="26" t="s">
        <v>10266</v>
      </c>
      <c r="B1033" s="26" t="s">
        <v>10267</v>
      </c>
      <c r="C1033" s="28"/>
      <c r="D1033" s="28" t="s">
        <v>10257</v>
      </c>
      <c r="E1033" s="28"/>
      <c r="F1033" s="26" t="s">
        <v>127</v>
      </c>
      <c r="G1033" s="28"/>
      <c r="H1033" s="26" t="s">
        <v>383</v>
      </c>
      <c r="I1033" s="26" t="s">
        <v>384</v>
      </c>
      <c r="J1033" s="26" t="s">
        <v>10258</v>
      </c>
      <c r="K1033" s="26">
        <v>4.298162738E9</v>
      </c>
      <c r="L1033" s="26" t="s">
        <v>10259</v>
      </c>
      <c r="M1033" s="26" t="s">
        <v>10260</v>
      </c>
      <c r="N1033" s="26" t="s">
        <v>10261</v>
      </c>
      <c r="O1033" s="28" t="s">
        <v>10166</v>
      </c>
      <c r="P1033" s="26" t="s">
        <v>9935</v>
      </c>
      <c r="Q1033" s="28"/>
      <c r="R1033" s="28" t="s">
        <v>10262</v>
      </c>
      <c r="S1033" s="28" t="s">
        <v>156</v>
      </c>
      <c r="T1033" s="26" t="s">
        <v>10263</v>
      </c>
      <c r="U1033" s="26"/>
      <c r="V1033" s="26" t="s">
        <v>261</v>
      </c>
      <c r="W1033" s="26" t="s">
        <v>127</v>
      </c>
      <c r="X1033" s="26" t="s">
        <v>127</v>
      </c>
      <c r="Y1033" s="26" t="s">
        <v>127</v>
      </c>
      <c r="Z1033" s="28" t="s">
        <v>127</v>
      </c>
      <c r="AA1033" s="26">
        <v>2030.0</v>
      </c>
      <c r="AB1033" s="30">
        <v>2000.0</v>
      </c>
      <c r="AC1033" s="31">
        <v>2000.0</v>
      </c>
      <c r="AD1033" s="31" t="s">
        <v>127</v>
      </c>
      <c r="AE1033" s="31" t="s">
        <v>127</v>
      </c>
      <c r="AF1033" s="31" t="s">
        <v>127</v>
      </c>
      <c r="AG1033" s="31" t="s">
        <v>127</v>
      </c>
      <c r="AH1033" s="31" t="s">
        <v>127</v>
      </c>
      <c r="AI1033" s="31" t="s">
        <v>127</v>
      </c>
      <c r="AJ1033" s="31" t="s">
        <v>141</v>
      </c>
      <c r="AK1033" s="31" t="s">
        <v>127</v>
      </c>
      <c r="AL1033" s="31" t="s">
        <v>141</v>
      </c>
      <c r="AM1033" s="26" t="s">
        <v>127</v>
      </c>
      <c r="AN1033" s="26" t="s">
        <v>127</v>
      </c>
      <c r="AO1033" s="26" t="s">
        <v>127</v>
      </c>
      <c r="AP1033" s="31" t="s">
        <v>141</v>
      </c>
      <c r="AQ1033" s="26" t="s">
        <v>127</v>
      </c>
      <c r="AR1033" s="26" t="s">
        <v>127</v>
      </c>
      <c r="AS1033" s="26" t="s">
        <v>127</v>
      </c>
      <c r="AT1033" s="26" t="s">
        <v>161</v>
      </c>
      <c r="AU1033" s="32" t="s">
        <v>263</v>
      </c>
      <c r="AV1033" s="26" t="s">
        <v>727</v>
      </c>
      <c r="AW1033" s="26"/>
      <c r="AX1033" s="28"/>
      <c r="AY1033" s="28"/>
    </row>
    <row r="1034" ht="15.75" customHeight="1">
      <c r="A1034" s="26" t="s">
        <v>10268</v>
      </c>
      <c r="B1034" s="26" t="s">
        <v>10269</v>
      </c>
      <c r="C1034" s="28"/>
      <c r="D1034" s="28" t="s">
        <v>10257</v>
      </c>
      <c r="E1034" s="28"/>
      <c r="F1034" s="26" t="s">
        <v>127</v>
      </c>
      <c r="G1034" s="28"/>
      <c r="H1034" s="26" t="s">
        <v>383</v>
      </c>
      <c r="I1034" s="26" t="s">
        <v>384</v>
      </c>
      <c r="J1034" s="26" t="s">
        <v>10258</v>
      </c>
      <c r="K1034" s="26">
        <v>4.298162738E9</v>
      </c>
      <c r="L1034" s="26" t="s">
        <v>10259</v>
      </c>
      <c r="M1034" s="26" t="s">
        <v>10260</v>
      </c>
      <c r="N1034" s="26" t="s">
        <v>10261</v>
      </c>
      <c r="O1034" s="28" t="s">
        <v>10166</v>
      </c>
      <c r="P1034" s="26" t="s">
        <v>9935</v>
      </c>
      <c r="Q1034" s="28"/>
      <c r="R1034" s="28" t="s">
        <v>10262</v>
      </c>
      <c r="S1034" s="28" t="s">
        <v>156</v>
      </c>
      <c r="T1034" s="26" t="s">
        <v>10263</v>
      </c>
      <c r="U1034" s="26"/>
      <c r="V1034" s="26" t="s">
        <v>158</v>
      </c>
      <c r="W1034" s="26" t="s">
        <v>141</v>
      </c>
      <c r="X1034" s="26" t="s">
        <v>141</v>
      </c>
      <c r="Y1034" s="26">
        <v>1980.0</v>
      </c>
      <c r="Z1034" s="28">
        <v>43.0</v>
      </c>
      <c r="AA1034" s="26" t="s">
        <v>127</v>
      </c>
      <c r="AB1034" s="30">
        <v>4000.0</v>
      </c>
      <c r="AC1034" s="31">
        <v>4000.0</v>
      </c>
      <c r="AD1034" s="31" t="s">
        <v>127</v>
      </c>
      <c r="AE1034" s="31" t="s">
        <v>127</v>
      </c>
      <c r="AF1034" s="31">
        <v>4000.0</v>
      </c>
      <c r="AG1034" s="31">
        <v>4000.0</v>
      </c>
      <c r="AH1034" s="31" t="s">
        <v>127</v>
      </c>
      <c r="AI1034" s="31" t="s">
        <v>127</v>
      </c>
      <c r="AJ1034" s="31">
        <v>6800.0</v>
      </c>
      <c r="AK1034" s="31">
        <v>1650.0</v>
      </c>
      <c r="AL1034" s="31" t="s">
        <v>127</v>
      </c>
      <c r="AM1034" s="26" t="s">
        <v>159</v>
      </c>
      <c r="AN1034" s="26" t="s">
        <v>10169</v>
      </c>
      <c r="AO1034" s="26" t="s">
        <v>416</v>
      </c>
      <c r="AP1034" s="31">
        <v>2500.0</v>
      </c>
      <c r="AQ1034" s="26" t="s">
        <v>327</v>
      </c>
      <c r="AR1034" s="26" t="s">
        <v>327</v>
      </c>
      <c r="AS1034" s="33">
        <v>44682.0</v>
      </c>
      <c r="AT1034" s="26" t="s">
        <v>161</v>
      </c>
      <c r="AU1034" s="32" t="s">
        <v>263</v>
      </c>
      <c r="AV1034" s="26" t="s">
        <v>10270</v>
      </c>
      <c r="AW1034" s="28"/>
      <c r="AX1034" s="28"/>
      <c r="AY1034" s="28"/>
    </row>
    <row r="1035" ht="15.75" customHeight="1">
      <c r="A1035" s="26" t="s">
        <v>10271</v>
      </c>
      <c r="B1035" s="26" t="s">
        <v>10272</v>
      </c>
      <c r="C1035" s="26" t="s">
        <v>10273</v>
      </c>
      <c r="D1035" s="28" t="s">
        <v>10274</v>
      </c>
      <c r="E1035" s="28"/>
      <c r="F1035" s="26" t="s">
        <v>127</v>
      </c>
      <c r="G1035" s="28"/>
      <c r="H1035" s="26" t="s">
        <v>10275</v>
      </c>
      <c r="I1035" s="26" t="s">
        <v>10276</v>
      </c>
      <c r="J1035" s="26" t="s">
        <v>10277</v>
      </c>
      <c r="K1035" s="26">
        <v>4.296443547E9</v>
      </c>
      <c r="L1035" s="28" t="s">
        <v>10278</v>
      </c>
      <c r="M1035" s="26" t="s">
        <v>10279</v>
      </c>
      <c r="N1035" s="26" t="s">
        <v>10280</v>
      </c>
      <c r="O1035" s="28" t="s">
        <v>10281</v>
      </c>
      <c r="P1035" s="26" t="s">
        <v>9935</v>
      </c>
      <c r="Q1035" s="28"/>
      <c r="R1035" s="28" t="s">
        <v>10282</v>
      </c>
      <c r="S1035" s="28" t="s">
        <v>156</v>
      </c>
      <c r="T1035" s="26" t="s">
        <v>10283</v>
      </c>
      <c r="U1035" s="28"/>
      <c r="V1035" s="26" t="s">
        <v>158</v>
      </c>
      <c r="W1035" s="26" t="s">
        <v>141</v>
      </c>
      <c r="X1035" s="26" t="s">
        <v>141</v>
      </c>
      <c r="Y1035" s="28">
        <v>1955.0</v>
      </c>
      <c r="Z1035" s="28">
        <v>68.0</v>
      </c>
      <c r="AA1035" s="26" t="s">
        <v>127</v>
      </c>
      <c r="AB1035" s="30">
        <v>2500.0</v>
      </c>
      <c r="AC1035" s="31" t="s">
        <v>127</v>
      </c>
      <c r="AD1035" s="31">
        <v>2500.0</v>
      </c>
      <c r="AE1035" s="31" t="s">
        <v>127</v>
      </c>
      <c r="AF1035" s="31" t="s">
        <v>127</v>
      </c>
      <c r="AG1035" s="30" t="s">
        <v>127</v>
      </c>
      <c r="AH1035" s="31" t="s">
        <v>127</v>
      </c>
      <c r="AI1035" s="31" t="s">
        <v>127</v>
      </c>
      <c r="AJ1035" s="31" t="s">
        <v>127</v>
      </c>
      <c r="AK1035" s="31" t="s">
        <v>127</v>
      </c>
      <c r="AL1035" s="31" t="s">
        <v>127</v>
      </c>
      <c r="AM1035" s="26" t="s">
        <v>159</v>
      </c>
      <c r="AN1035" s="26" t="s">
        <v>10284</v>
      </c>
      <c r="AO1035" s="26" t="s">
        <v>246</v>
      </c>
      <c r="AP1035" s="31">
        <v>850.0</v>
      </c>
      <c r="AQ1035" s="26" t="s">
        <v>127</v>
      </c>
      <c r="AR1035" s="26" t="s">
        <v>127</v>
      </c>
      <c r="AS1035" s="26" t="s">
        <v>127</v>
      </c>
      <c r="AT1035" s="28" t="s">
        <v>142</v>
      </c>
      <c r="AU1035" s="32" t="s">
        <v>31</v>
      </c>
      <c r="AV1035" s="26" t="s">
        <v>8430</v>
      </c>
      <c r="AW1035" s="28"/>
      <c r="AX1035" s="28"/>
      <c r="AY1035" s="28"/>
    </row>
    <row r="1036" ht="15.75" customHeight="1">
      <c r="A1036" s="26" t="s">
        <v>10285</v>
      </c>
      <c r="B1036" s="26" t="s">
        <v>10286</v>
      </c>
      <c r="C1036" s="28"/>
      <c r="D1036" s="26" t="s">
        <v>10287</v>
      </c>
      <c r="E1036" s="28"/>
      <c r="F1036" s="26" t="s">
        <v>127</v>
      </c>
      <c r="G1036" s="28"/>
      <c r="H1036" s="26" t="s">
        <v>10288</v>
      </c>
      <c r="I1036" s="26" t="s">
        <v>10289</v>
      </c>
      <c r="J1036" s="26" t="s">
        <v>10290</v>
      </c>
      <c r="K1036" s="26">
        <v>4.296657183E9</v>
      </c>
      <c r="L1036" s="26" t="s">
        <v>10291</v>
      </c>
      <c r="M1036" s="26" t="s">
        <v>10292</v>
      </c>
      <c r="N1036" s="26" t="s">
        <v>10293</v>
      </c>
      <c r="O1036" s="28" t="s">
        <v>10281</v>
      </c>
      <c r="P1036" s="26" t="s">
        <v>9935</v>
      </c>
      <c r="Q1036" s="28"/>
      <c r="R1036" s="26" t="s">
        <v>10294</v>
      </c>
      <c r="S1036" s="28" t="s">
        <v>156</v>
      </c>
      <c r="T1036" s="26" t="s">
        <v>10295</v>
      </c>
      <c r="U1036" s="28"/>
      <c r="V1036" s="26" t="s">
        <v>158</v>
      </c>
      <c r="W1036" s="26" t="s">
        <v>141</v>
      </c>
      <c r="X1036" s="26" t="s">
        <v>141</v>
      </c>
      <c r="Y1036" s="26">
        <v>1970.0</v>
      </c>
      <c r="Z1036" s="28">
        <v>53.0</v>
      </c>
      <c r="AA1036" s="26" t="s">
        <v>127</v>
      </c>
      <c r="AB1036" s="30">
        <v>1400.0</v>
      </c>
      <c r="AC1036" s="31" t="s">
        <v>127</v>
      </c>
      <c r="AD1036" s="31">
        <v>1400.0</v>
      </c>
      <c r="AE1036" s="31" t="s">
        <v>127</v>
      </c>
      <c r="AF1036" s="31" t="s">
        <v>127</v>
      </c>
      <c r="AG1036" s="30" t="s">
        <v>127</v>
      </c>
      <c r="AH1036" s="31" t="s">
        <v>127</v>
      </c>
      <c r="AI1036" s="31" t="s">
        <v>127</v>
      </c>
      <c r="AJ1036" s="31" t="s">
        <v>127</v>
      </c>
      <c r="AK1036" s="31" t="s">
        <v>127</v>
      </c>
      <c r="AL1036" s="31" t="s">
        <v>127</v>
      </c>
      <c r="AM1036" s="26" t="s">
        <v>159</v>
      </c>
      <c r="AN1036" s="26" t="s">
        <v>10296</v>
      </c>
      <c r="AO1036" s="26" t="s">
        <v>416</v>
      </c>
      <c r="AP1036" s="31">
        <v>800.0</v>
      </c>
      <c r="AQ1036" s="26">
        <v>2019.0</v>
      </c>
      <c r="AR1036" s="26">
        <v>2021.0</v>
      </c>
      <c r="AS1036" s="26" t="s">
        <v>127</v>
      </c>
      <c r="AT1036" s="26" t="s">
        <v>142</v>
      </c>
      <c r="AU1036" s="26" t="s">
        <v>31</v>
      </c>
      <c r="AV1036" s="26" t="s">
        <v>10297</v>
      </c>
      <c r="AW1036" s="28"/>
      <c r="AX1036" s="28"/>
      <c r="AY1036" s="28"/>
    </row>
    <row r="1037" ht="15.75" customHeight="1">
      <c r="A1037" s="26" t="s">
        <v>10298</v>
      </c>
      <c r="B1037" s="26" t="s">
        <v>10299</v>
      </c>
      <c r="C1037" s="26" t="s">
        <v>10300</v>
      </c>
      <c r="D1037" s="28" t="s">
        <v>10301</v>
      </c>
      <c r="E1037" s="28"/>
      <c r="F1037" s="26" t="s">
        <v>127</v>
      </c>
      <c r="G1037" s="28"/>
      <c r="H1037" s="26" t="s">
        <v>10019</v>
      </c>
      <c r="I1037" s="26" t="s">
        <v>10020</v>
      </c>
      <c r="J1037" s="26" t="s">
        <v>10302</v>
      </c>
      <c r="K1037" s="26">
        <v>4.296949224E9</v>
      </c>
      <c r="L1037" s="28" t="s">
        <v>10303</v>
      </c>
      <c r="M1037" s="26" t="s">
        <v>10304</v>
      </c>
      <c r="N1037" s="26" t="s">
        <v>10305</v>
      </c>
      <c r="O1037" s="28" t="s">
        <v>10281</v>
      </c>
      <c r="P1037" s="26" t="s">
        <v>9935</v>
      </c>
      <c r="Q1037" s="28"/>
      <c r="R1037" s="28" t="s">
        <v>10306</v>
      </c>
      <c r="S1037" s="28" t="s">
        <v>156</v>
      </c>
      <c r="T1037" s="26" t="s">
        <v>10307</v>
      </c>
      <c r="U1037" s="28"/>
      <c r="V1037" s="26" t="s">
        <v>158</v>
      </c>
      <c r="W1037" s="26" t="s">
        <v>141</v>
      </c>
      <c r="X1037" s="26" t="s">
        <v>141</v>
      </c>
      <c r="Y1037" s="28">
        <v>1912.0</v>
      </c>
      <c r="Z1037" s="28">
        <v>111.0</v>
      </c>
      <c r="AA1037" s="26" t="s">
        <v>127</v>
      </c>
      <c r="AB1037" s="30">
        <v>1800.0</v>
      </c>
      <c r="AC1037" s="31" t="s">
        <v>127</v>
      </c>
      <c r="AD1037" s="31">
        <v>1800.0</v>
      </c>
      <c r="AE1037" s="31" t="s">
        <v>127</v>
      </c>
      <c r="AF1037" s="31" t="s">
        <v>127</v>
      </c>
      <c r="AG1037" s="30" t="s">
        <v>127</v>
      </c>
      <c r="AH1037" s="31" t="s">
        <v>127</v>
      </c>
      <c r="AI1037" s="31" t="s">
        <v>127</v>
      </c>
      <c r="AJ1037" s="31" t="s">
        <v>127</v>
      </c>
      <c r="AK1037" s="31" t="s">
        <v>127</v>
      </c>
      <c r="AL1037" s="31" t="s">
        <v>127</v>
      </c>
      <c r="AM1037" s="26" t="s">
        <v>159</v>
      </c>
      <c r="AN1037" s="26" t="s">
        <v>10308</v>
      </c>
      <c r="AO1037" s="26" t="s">
        <v>816</v>
      </c>
      <c r="AP1037" s="31">
        <v>860.0</v>
      </c>
      <c r="AQ1037" s="26">
        <v>2019.0</v>
      </c>
      <c r="AR1037" s="26">
        <v>2021.0</v>
      </c>
      <c r="AS1037" s="26" t="s">
        <v>127</v>
      </c>
      <c r="AT1037" s="28" t="s">
        <v>142</v>
      </c>
      <c r="AU1037" s="32" t="s">
        <v>31</v>
      </c>
      <c r="AV1037" s="26" t="s">
        <v>10309</v>
      </c>
      <c r="AW1037" s="28"/>
      <c r="AX1037" s="28"/>
      <c r="AY1037" s="28"/>
    </row>
    <row r="1038" ht="15.75" customHeight="1">
      <c r="A1038" s="26" t="s">
        <v>10310</v>
      </c>
      <c r="B1038" s="26" t="s">
        <v>10311</v>
      </c>
      <c r="C1038" s="28"/>
      <c r="D1038" s="28" t="s">
        <v>10312</v>
      </c>
      <c r="E1038" s="28"/>
      <c r="F1038" s="26" t="s">
        <v>127</v>
      </c>
      <c r="G1038" s="28"/>
      <c r="H1038" s="26" t="s">
        <v>383</v>
      </c>
      <c r="I1038" s="26" t="s">
        <v>384</v>
      </c>
      <c r="J1038" s="26" t="s">
        <v>10313</v>
      </c>
      <c r="K1038" s="26">
        <v>4.29835641E9</v>
      </c>
      <c r="L1038" s="28" t="s">
        <v>10314</v>
      </c>
      <c r="M1038" s="26" t="s">
        <v>10315</v>
      </c>
      <c r="N1038" s="26" t="s">
        <v>10305</v>
      </c>
      <c r="O1038" s="28" t="s">
        <v>10281</v>
      </c>
      <c r="P1038" s="26" t="s">
        <v>9935</v>
      </c>
      <c r="Q1038" s="28"/>
      <c r="R1038" s="28" t="s">
        <v>10316</v>
      </c>
      <c r="S1038" s="28" t="s">
        <v>156</v>
      </c>
      <c r="T1038" s="26" t="s">
        <v>10317</v>
      </c>
      <c r="U1038" s="29"/>
      <c r="V1038" s="26" t="s">
        <v>189</v>
      </c>
      <c r="W1038" s="33">
        <v>44256.0</v>
      </c>
      <c r="X1038" s="26" t="s">
        <v>141</v>
      </c>
      <c r="Y1038" s="26">
        <v>2030.0</v>
      </c>
      <c r="Z1038" s="28">
        <v>-7.0</v>
      </c>
      <c r="AA1038" s="26" t="s">
        <v>127</v>
      </c>
      <c r="AB1038" s="30">
        <v>1750.0</v>
      </c>
      <c r="AC1038" s="31" t="s">
        <v>127</v>
      </c>
      <c r="AD1038" s="31">
        <v>1750.0</v>
      </c>
      <c r="AE1038" s="31" t="s">
        <v>127</v>
      </c>
      <c r="AF1038" s="31" t="s">
        <v>468</v>
      </c>
      <c r="AG1038" s="31" t="s">
        <v>127</v>
      </c>
      <c r="AH1038" s="31" t="s">
        <v>468</v>
      </c>
      <c r="AI1038" s="31" t="s">
        <v>127</v>
      </c>
      <c r="AJ1038" s="31" t="s">
        <v>141</v>
      </c>
      <c r="AK1038" s="31" t="s">
        <v>127</v>
      </c>
      <c r="AL1038" s="31" t="s">
        <v>141</v>
      </c>
      <c r="AM1038" s="26" t="s">
        <v>159</v>
      </c>
      <c r="AN1038" s="26" t="s">
        <v>10318</v>
      </c>
      <c r="AO1038" s="26" t="s">
        <v>416</v>
      </c>
      <c r="AP1038" s="31" t="s">
        <v>141</v>
      </c>
      <c r="AQ1038" s="26" t="s">
        <v>127</v>
      </c>
      <c r="AR1038" s="26" t="s">
        <v>127</v>
      </c>
      <c r="AS1038" s="26" t="s">
        <v>127</v>
      </c>
      <c r="AT1038" s="26" t="s">
        <v>184</v>
      </c>
      <c r="AU1038" s="26" t="s">
        <v>185</v>
      </c>
      <c r="AV1038" s="26" t="s">
        <v>10319</v>
      </c>
      <c r="AW1038" s="26" t="s">
        <v>10320</v>
      </c>
      <c r="AX1038" s="26"/>
      <c r="AY1038" s="28"/>
    </row>
    <row r="1039" ht="15.75" customHeight="1">
      <c r="A1039" s="26" t="s">
        <v>10321</v>
      </c>
      <c r="B1039" s="26" t="s">
        <v>10322</v>
      </c>
      <c r="C1039" s="28"/>
      <c r="D1039" s="28" t="s">
        <v>10312</v>
      </c>
      <c r="E1039" s="28"/>
      <c r="F1039" s="26" t="s">
        <v>127</v>
      </c>
      <c r="G1039" s="28"/>
      <c r="H1039" s="26" t="s">
        <v>383</v>
      </c>
      <c r="I1039" s="26" t="s">
        <v>384</v>
      </c>
      <c r="J1039" s="26" t="s">
        <v>10313</v>
      </c>
      <c r="K1039" s="26">
        <v>4.29835641E9</v>
      </c>
      <c r="L1039" s="28" t="s">
        <v>10314</v>
      </c>
      <c r="M1039" s="26" t="s">
        <v>10315</v>
      </c>
      <c r="N1039" s="26" t="s">
        <v>10305</v>
      </c>
      <c r="O1039" s="28" t="s">
        <v>10281</v>
      </c>
      <c r="P1039" s="26" t="s">
        <v>9935</v>
      </c>
      <c r="Q1039" s="28"/>
      <c r="R1039" s="28" t="s">
        <v>10316</v>
      </c>
      <c r="S1039" s="28" t="s">
        <v>156</v>
      </c>
      <c r="T1039" s="26" t="s">
        <v>10317</v>
      </c>
      <c r="U1039" s="29"/>
      <c r="V1039" s="26" t="s">
        <v>261</v>
      </c>
      <c r="W1039" s="26" t="s">
        <v>127</v>
      </c>
      <c r="X1039" s="26" t="s">
        <v>127</v>
      </c>
      <c r="Y1039" s="26" t="s">
        <v>127</v>
      </c>
      <c r="Z1039" s="28" t="s">
        <v>127</v>
      </c>
      <c r="AA1039" s="26">
        <v>2030.0</v>
      </c>
      <c r="AB1039" s="30">
        <v>1800.0</v>
      </c>
      <c r="AC1039" s="31">
        <v>1800.0</v>
      </c>
      <c r="AD1039" s="31" t="s">
        <v>127</v>
      </c>
      <c r="AE1039" s="31" t="s">
        <v>127</v>
      </c>
      <c r="AF1039" s="31">
        <v>1825.0</v>
      </c>
      <c r="AG1039" s="31">
        <v>1825.0</v>
      </c>
      <c r="AH1039" s="31" t="s">
        <v>127</v>
      </c>
      <c r="AI1039" s="31" t="s">
        <v>127</v>
      </c>
      <c r="AJ1039" s="31" t="s">
        <v>141</v>
      </c>
      <c r="AK1039" s="31" t="s">
        <v>141</v>
      </c>
      <c r="AL1039" s="31" t="s">
        <v>141</v>
      </c>
      <c r="AM1039" s="26" t="s">
        <v>159</v>
      </c>
      <c r="AN1039" s="26" t="s">
        <v>10318</v>
      </c>
      <c r="AO1039" s="26" t="s">
        <v>416</v>
      </c>
      <c r="AP1039" s="31" t="s">
        <v>141</v>
      </c>
      <c r="AQ1039" s="26" t="s">
        <v>127</v>
      </c>
      <c r="AR1039" s="26" t="s">
        <v>127</v>
      </c>
      <c r="AS1039" s="26" t="s">
        <v>127</v>
      </c>
      <c r="AT1039" s="26" t="s">
        <v>161</v>
      </c>
      <c r="AU1039" s="26" t="s">
        <v>263</v>
      </c>
      <c r="AV1039" s="26" t="s">
        <v>674</v>
      </c>
      <c r="AW1039" s="26" t="s">
        <v>10320</v>
      </c>
      <c r="AX1039" s="26"/>
      <c r="AY1039" s="28"/>
    </row>
    <row r="1040" ht="15.75" customHeight="1">
      <c r="A1040" s="26" t="s">
        <v>10323</v>
      </c>
      <c r="B1040" s="26" t="s">
        <v>10324</v>
      </c>
      <c r="C1040" s="28"/>
      <c r="D1040" s="28" t="s">
        <v>10312</v>
      </c>
      <c r="E1040" s="28"/>
      <c r="F1040" s="26" t="s">
        <v>127</v>
      </c>
      <c r="G1040" s="28"/>
      <c r="H1040" s="26" t="s">
        <v>383</v>
      </c>
      <c r="I1040" s="26" t="s">
        <v>384</v>
      </c>
      <c r="J1040" s="26" t="s">
        <v>10313</v>
      </c>
      <c r="K1040" s="26">
        <v>4.29835641E9</v>
      </c>
      <c r="L1040" s="28" t="s">
        <v>10314</v>
      </c>
      <c r="M1040" s="26" t="s">
        <v>10315</v>
      </c>
      <c r="N1040" s="26" t="s">
        <v>10305</v>
      </c>
      <c r="O1040" s="28" t="s">
        <v>10281</v>
      </c>
      <c r="P1040" s="26" t="s">
        <v>9935</v>
      </c>
      <c r="Q1040" s="28"/>
      <c r="R1040" s="28" t="s">
        <v>10316</v>
      </c>
      <c r="S1040" s="28" t="s">
        <v>156</v>
      </c>
      <c r="T1040" s="26" t="s">
        <v>10317</v>
      </c>
      <c r="U1040" s="29"/>
      <c r="V1040" s="26" t="s">
        <v>158</v>
      </c>
      <c r="W1040" s="26" t="s">
        <v>141</v>
      </c>
      <c r="X1040" s="26" t="s">
        <v>141</v>
      </c>
      <c r="Y1040" s="28">
        <v>1950.0</v>
      </c>
      <c r="Z1040" s="28">
        <v>73.0</v>
      </c>
      <c r="AA1040" s="26" t="s">
        <v>127</v>
      </c>
      <c r="AB1040" s="30">
        <v>2400.0</v>
      </c>
      <c r="AC1040" s="30">
        <v>2400.0</v>
      </c>
      <c r="AD1040" s="31" t="s">
        <v>127</v>
      </c>
      <c r="AE1040" s="31" t="s">
        <v>127</v>
      </c>
      <c r="AF1040" s="31">
        <v>1825.0</v>
      </c>
      <c r="AG1040" s="31">
        <v>1825.0</v>
      </c>
      <c r="AH1040" s="31" t="s">
        <v>127</v>
      </c>
      <c r="AI1040" s="31" t="s">
        <v>127</v>
      </c>
      <c r="AJ1040" s="31">
        <v>2900.0</v>
      </c>
      <c r="AK1040" s="31" t="s">
        <v>127</v>
      </c>
      <c r="AL1040" s="31" t="s">
        <v>127</v>
      </c>
      <c r="AM1040" s="26" t="s">
        <v>159</v>
      </c>
      <c r="AN1040" s="26" t="s">
        <v>10318</v>
      </c>
      <c r="AO1040" s="26" t="s">
        <v>416</v>
      </c>
      <c r="AP1040" s="31">
        <v>2500.0</v>
      </c>
      <c r="AQ1040" s="26">
        <v>2020.0</v>
      </c>
      <c r="AR1040" s="26">
        <v>2020.0</v>
      </c>
      <c r="AS1040" s="33">
        <v>44378.0</v>
      </c>
      <c r="AT1040" s="26" t="s">
        <v>161</v>
      </c>
      <c r="AU1040" s="32" t="s">
        <v>263</v>
      </c>
      <c r="AV1040" s="26" t="s">
        <v>10325</v>
      </c>
      <c r="AW1040" s="26" t="s">
        <v>10326</v>
      </c>
      <c r="AX1040" s="28"/>
      <c r="AY1040" s="28"/>
    </row>
    <row r="1041" ht="15.75" customHeight="1">
      <c r="A1041" s="26" t="s">
        <v>10327</v>
      </c>
      <c r="B1041" s="26" t="s">
        <v>10328</v>
      </c>
      <c r="C1041" s="26" t="s">
        <v>10329</v>
      </c>
      <c r="D1041" s="28" t="s">
        <v>10330</v>
      </c>
      <c r="E1041" s="28"/>
      <c r="F1041" s="26" t="s">
        <v>127</v>
      </c>
      <c r="G1041" s="28"/>
      <c r="H1041" s="26" t="s">
        <v>10019</v>
      </c>
      <c r="I1041" s="26" t="s">
        <v>10020</v>
      </c>
      <c r="J1041" s="26" t="s">
        <v>10331</v>
      </c>
      <c r="K1041" s="26">
        <v>4.298495505E9</v>
      </c>
      <c r="L1041" s="28" t="s">
        <v>10332</v>
      </c>
      <c r="M1041" s="26" t="s">
        <v>10333</v>
      </c>
      <c r="N1041" s="26" t="s">
        <v>10305</v>
      </c>
      <c r="O1041" s="28" t="s">
        <v>10281</v>
      </c>
      <c r="P1041" s="26" t="s">
        <v>9935</v>
      </c>
      <c r="Q1041" s="28"/>
      <c r="R1041" s="28" t="s">
        <v>10334</v>
      </c>
      <c r="S1041" s="28" t="s">
        <v>156</v>
      </c>
      <c r="T1041" s="26" t="s">
        <v>10335</v>
      </c>
      <c r="U1041" s="28"/>
      <c r="V1041" s="26" t="s">
        <v>158</v>
      </c>
      <c r="W1041" s="26" t="s">
        <v>141</v>
      </c>
      <c r="X1041" s="26" t="s">
        <v>141</v>
      </c>
      <c r="Y1041" s="28">
        <v>1917.0</v>
      </c>
      <c r="Z1041" s="28">
        <v>106.0</v>
      </c>
      <c r="AA1041" s="26" t="s">
        <v>127</v>
      </c>
      <c r="AB1041" s="30">
        <v>1000.0</v>
      </c>
      <c r="AC1041" s="31" t="s">
        <v>127</v>
      </c>
      <c r="AD1041" s="30">
        <v>1000.0</v>
      </c>
      <c r="AE1041" s="31" t="s">
        <v>127</v>
      </c>
      <c r="AF1041" s="31" t="s">
        <v>127</v>
      </c>
      <c r="AG1041" s="30" t="s">
        <v>127</v>
      </c>
      <c r="AH1041" s="31" t="s">
        <v>127</v>
      </c>
      <c r="AI1041" s="31" t="s">
        <v>127</v>
      </c>
      <c r="AJ1041" s="31" t="s">
        <v>127</v>
      </c>
      <c r="AK1041" s="31" t="s">
        <v>127</v>
      </c>
      <c r="AL1041" s="31" t="s">
        <v>127</v>
      </c>
      <c r="AM1041" s="26" t="s">
        <v>159</v>
      </c>
      <c r="AN1041" s="26" t="s">
        <v>10336</v>
      </c>
      <c r="AO1041" s="28" t="s">
        <v>6979</v>
      </c>
      <c r="AP1041" s="31">
        <v>670.0</v>
      </c>
      <c r="AQ1041" s="26">
        <v>2019.0</v>
      </c>
      <c r="AR1041" s="26">
        <v>2021.0</v>
      </c>
      <c r="AS1041" s="26" t="s">
        <v>127</v>
      </c>
      <c r="AT1041" s="28" t="s">
        <v>142</v>
      </c>
      <c r="AU1041" s="32" t="s">
        <v>31</v>
      </c>
      <c r="AV1041" s="26" t="s">
        <v>10337</v>
      </c>
      <c r="AW1041" s="28"/>
      <c r="AX1041" s="28"/>
      <c r="AY1041" s="28"/>
    </row>
    <row r="1042" ht="15.75" customHeight="1">
      <c r="A1042" s="26" t="s">
        <v>10338</v>
      </c>
      <c r="B1042" s="26" t="s">
        <v>10339</v>
      </c>
      <c r="C1042" s="28"/>
      <c r="D1042" s="28" t="s">
        <v>10340</v>
      </c>
      <c r="E1042" s="28"/>
      <c r="F1042" s="26" t="s">
        <v>127</v>
      </c>
      <c r="G1042" s="28"/>
      <c r="H1042" s="26" t="s">
        <v>383</v>
      </c>
      <c r="I1042" s="26" t="s">
        <v>384</v>
      </c>
      <c r="J1042" s="28" t="s">
        <v>10341</v>
      </c>
      <c r="K1042" s="26">
        <v>5.000040557E9</v>
      </c>
      <c r="L1042" s="28" t="s">
        <v>10342</v>
      </c>
      <c r="M1042" s="26" t="s">
        <v>10343</v>
      </c>
      <c r="N1042" s="26" t="s">
        <v>10343</v>
      </c>
      <c r="O1042" s="28" t="s">
        <v>10281</v>
      </c>
      <c r="P1042" s="26" t="s">
        <v>9935</v>
      </c>
      <c r="Q1042" s="28"/>
      <c r="R1042" s="28" t="s">
        <v>10344</v>
      </c>
      <c r="S1042" s="28" t="s">
        <v>156</v>
      </c>
      <c r="T1042" s="29" t="s">
        <v>10345</v>
      </c>
      <c r="U1042" s="29"/>
      <c r="V1042" s="26" t="s">
        <v>189</v>
      </c>
      <c r="W1042" s="33">
        <v>44256.0</v>
      </c>
      <c r="X1042" s="26" t="s">
        <v>141</v>
      </c>
      <c r="Y1042" s="26">
        <v>2030.0</v>
      </c>
      <c r="Z1042" s="28">
        <v>-7.0</v>
      </c>
      <c r="AA1042" s="26" t="s">
        <v>127</v>
      </c>
      <c r="AB1042" s="30">
        <v>1750.0</v>
      </c>
      <c r="AC1042" s="31" t="s">
        <v>127</v>
      </c>
      <c r="AD1042" s="31">
        <v>1750.0</v>
      </c>
      <c r="AE1042" s="31" t="s">
        <v>127</v>
      </c>
      <c r="AF1042" s="31">
        <v>2000.0</v>
      </c>
      <c r="AG1042" s="31" t="s">
        <v>127</v>
      </c>
      <c r="AH1042" s="31">
        <v>2000.0</v>
      </c>
      <c r="AI1042" s="31" t="s">
        <v>127</v>
      </c>
      <c r="AJ1042" s="31" t="s">
        <v>141</v>
      </c>
      <c r="AK1042" s="31" t="s">
        <v>127</v>
      </c>
      <c r="AL1042" s="31" t="s">
        <v>141</v>
      </c>
      <c r="AM1042" s="26" t="s">
        <v>140</v>
      </c>
      <c r="AN1042" s="26" t="s">
        <v>10346</v>
      </c>
      <c r="AO1042" s="26" t="s">
        <v>416</v>
      </c>
      <c r="AP1042" s="31" t="s">
        <v>141</v>
      </c>
      <c r="AQ1042" s="26" t="s">
        <v>127</v>
      </c>
      <c r="AR1042" s="26" t="s">
        <v>127</v>
      </c>
      <c r="AS1042" s="26" t="s">
        <v>127</v>
      </c>
      <c r="AT1042" s="26" t="s">
        <v>184</v>
      </c>
      <c r="AU1042" s="26" t="s">
        <v>185</v>
      </c>
      <c r="AV1042" s="26" t="s">
        <v>10347</v>
      </c>
      <c r="AW1042" s="26" t="s">
        <v>10320</v>
      </c>
      <c r="AX1042" s="28"/>
      <c r="AY1042" s="28"/>
    </row>
    <row r="1043" ht="15.75" customHeight="1">
      <c r="A1043" s="26" t="s">
        <v>10348</v>
      </c>
      <c r="B1043" s="26" t="s">
        <v>10349</v>
      </c>
      <c r="C1043" s="28"/>
      <c r="D1043" s="28" t="s">
        <v>10340</v>
      </c>
      <c r="E1043" s="28"/>
      <c r="F1043" s="26" t="s">
        <v>127</v>
      </c>
      <c r="G1043" s="28"/>
      <c r="H1043" s="26" t="s">
        <v>383</v>
      </c>
      <c r="I1043" s="26" t="s">
        <v>384</v>
      </c>
      <c r="J1043" s="28" t="s">
        <v>10341</v>
      </c>
      <c r="K1043" s="26">
        <v>5.000040557E9</v>
      </c>
      <c r="L1043" s="28" t="s">
        <v>10342</v>
      </c>
      <c r="M1043" s="26" t="s">
        <v>10343</v>
      </c>
      <c r="N1043" s="26" t="s">
        <v>10343</v>
      </c>
      <c r="O1043" s="28" t="s">
        <v>10281</v>
      </c>
      <c r="P1043" s="26" t="s">
        <v>9935</v>
      </c>
      <c r="Q1043" s="28"/>
      <c r="R1043" s="28" t="s">
        <v>10344</v>
      </c>
      <c r="S1043" s="28" t="s">
        <v>156</v>
      </c>
      <c r="T1043" s="29" t="s">
        <v>10345</v>
      </c>
      <c r="U1043" s="29"/>
      <c r="V1043" s="26" t="s">
        <v>261</v>
      </c>
      <c r="W1043" s="26" t="s">
        <v>127</v>
      </c>
      <c r="X1043" s="26" t="s">
        <v>127</v>
      </c>
      <c r="Y1043" s="26" t="s">
        <v>127</v>
      </c>
      <c r="Z1043" s="28" t="s">
        <v>127</v>
      </c>
      <c r="AA1043" s="26">
        <v>2030.0</v>
      </c>
      <c r="AB1043" s="30">
        <v>1800.0</v>
      </c>
      <c r="AC1043" s="31">
        <v>1800.0</v>
      </c>
      <c r="AD1043" s="31" t="s">
        <v>127</v>
      </c>
      <c r="AE1043" s="31" t="s">
        <v>127</v>
      </c>
      <c r="AF1043" s="31">
        <v>1900.0</v>
      </c>
      <c r="AG1043" s="31">
        <f>3800/2</f>
        <v>1900</v>
      </c>
      <c r="AH1043" s="31" t="s">
        <v>127</v>
      </c>
      <c r="AI1043" s="31" t="s">
        <v>127</v>
      </c>
      <c r="AJ1043" s="31" t="s">
        <v>141</v>
      </c>
      <c r="AK1043" s="31" t="s">
        <v>141</v>
      </c>
      <c r="AL1043" s="31" t="s">
        <v>141</v>
      </c>
      <c r="AM1043" s="26" t="s">
        <v>140</v>
      </c>
      <c r="AN1043" s="26" t="s">
        <v>10346</v>
      </c>
      <c r="AO1043" s="26" t="s">
        <v>416</v>
      </c>
      <c r="AP1043" s="31" t="s">
        <v>141</v>
      </c>
      <c r="AQ1043" s="26" t="s">
        <v>127</v>
      </c>
      <c r="AR1043" s="26" t="s">
        <v>127</v>
      </c>
      <c r="AS1043" s="26" t="s">
        <v>127</v>
      </c>
      <c r="AT1043" s="26" t="s">
        <v>161</v>
      </c>
      <c r="AU1043" s="26" t="s">
        <v>263</v>
      </c>
      <c r="AV1043" s="26" t="s">
        <v>674</v>
      </c>
      <c r="AW1043" s="26" t="s">
        <v>10320</v>
      </c>
      <c r="AX1043" s="28"/>
      <c r="AY1043" s="28"/>
    </row>
    <row r="1044" ht="15.75" customHeight="1">
      <c r="A1044" s="26" t="s">
        <v>10350</v>
      </c>
      <c r="B1044" s="26" t="s">
        <v>10351</v>
      </c>
      <c r="C1044" s="28"/>
      <c r="D1044" s="28" t="s">
        <v>10340</v>
      </c>
      <c r="E1044" s="28"/>
      <c r="F1044" s="26" t="s">
        <v>127</v>
      </c>
      <c r="G1044" s="28"/>
      <c r="H1044" s="26" t="s">
        <v>383</v>
      </c>
      <c r="I1044" s="26" t="s">
        <v>384</v>
      </c>
      <c r="J1044" s="28" t="s">
        <v>10341</v>
      </c>
      <c r="K1044" s="26">
        <v>5.000040557E9</v>
      </c>
      <c r="L1044" s="28" t="s">
        <v>10342</v>
      </c>
      <c r="M1044" s="26" t="s">
        <v>10343</v>
      </c>
      <c r="N1044" s="26" t="s">
        <v>10343</v>
      </c>
      <c r="O1044" s="28" t="s">
        <v>10281</v>
      </c>
      <c r="P1044" s="26" t="s">
        <v>9935</v>
      </c>
      <c r="Q1044" s="28"/>
      <c r="R1044" s="28" t="s">
        <v>10344</v>
      </c>
      <c r="S1044" s="28" t="s">
        <v>156</v>
      </c>
      <c r="T1044" s="29" t="s">
        <v>10345</v>
      </c>
      <c r="U1044" s="28"/>
      <c r="V1044" s="26" t="s">
        <v>158</v>
      </c>
      <c r="W1044" s="26" t="s">
        <v>141</v>
      </c>
      <c r="X1044" s="26" t="s">
        <v>141</v>
      </c>
      <c r="Y1044" s="28">
        <v>1957.0</v>
      </c>
      <c r="Z1044" s="28">
        <v>66.0</v>
      </c>
      <c r="AA1044" s="26" t="s">
        <v>127</v>
      </c>
      <c r="AB1044" s="30">
        <v>3800.0</v>
      </c>
      <c r="AC1044" s="31">
        <v>3800.0</v>
      </c>
      <c r="AD1044" s="31" t="s">
        <v>127</v>
      </c>
      <c r="AE1044" s="31" t="s">
        <v>127</v>
      </c>
      <c r="AF1044" s="31">
        <v>3800.0</v>
      </c>
      <c r="AG1044" s="31">
        <v>3800.0</v>
      </c>
      <c r="AH1044" s="31" t="s">
        <v>127</v>
      </c>
      <c r="AI1044" s="31" t="s">
        <v>127</v>
      </c>
      <c r="AJ1044" s="31">
        <v>2100.0</v>
      </c>
      <c r="AK1044" s="30">
        <v>2000.0</v>
      </c>
      <c r="AL1044" s="31" t="s">
        <v>127</v>
      </c>
      <c r="AM1044" s="26" t="s">
        <v>140</v>
      </c>
      <c r="AN1044" s="26" t="s">
        <v>10346</v>
      </c>
      <c r="AO1044" s="26" t="s">
        <v>416</v>
      </c>
      <c r="AP1044" s="31">
        <v>3600.0</v>
      </c>
      <c r="AQ1044" s="26">
        <v>2021.0</v>
      </c>
      <c r="AR1044" s="26">
        <v>2020.0</v>
      </c>
      <c r="AS1044" s="33">
        <v>44378.0</v>
      </c>
      <c r="AT1044" s="26" t="s">
        <v>161</v>
      </c>
      <c r="AU1044" s="32" t="s">
        <v>263</v>
      </c>
      <c r="AV1044" s="26" t="s">
        <v>10352</v>
      </c>
      <c r="AW1044" s="28" t="s">
        <v>10326</v>
      </c>
      <c r="AX1044" s="28"/>
      <c r="AY1044" s="28" t="s">
        <v>10353</v>
      </c>
    </row>
    <row r="1045" ht="15.75" customHeight="1">
      <c r="A1045" s="26" t="s">
        <v>10354</v>
      </c>
      <c r="B1045" s="26" t="s">
        <v>10355</v>
      </c>
      <c r="C1045" s="28"/>
      <c r="D1045" s="28" t="s">
        <v>10356</v>
      </c>
      <c r="E1045" s="28"/>
      <c r="F1045" s="26" t="s">
        <v>127</v>
      </c>
      <c r="G1045" s="28"/>
      <c r="H1045" s="26" t="s">
        <v>383</v>
      </c>
      <c r="I1045" s="26" t="s">
        <v>384</v>
      </c>
      <c r="J1045" s="28" t="s">
        <v>10357</v>
      </c>
      <c r="K1045" s="26">
        <v>5.000072758E9</v>
      </c>
      <c r="L1045" s="28" t="s">
        <v>10358</v>
      </c>
      <c r="M1045" s="26" t="s">
        <v>10359</v>
      </c>
      <c r="N1045" s="26" t="s">
        <v>10359</v>
      </c>
      <c r="O1045" s="28" t="s">
        <v>10281</v>
      </c>
      <c r="P1045" s="26" t="s">
        <v>9935</v>
      </c>
      <c r="Q1045" s="28"/>
      <c r="R1045" s="28" t="s">
        <v>10360</v>
      </c>
      <c r="S1045" s="28" t="s">
        <v>156</v>
      </c>
      <c r="T1045" s="29" t="s">
        <v>10361</v>
      </c>
      <c r="U1045" s="28"/>
      <c r="V1045" s="26" t="s">
        <v>189</v>
      </c>
      <c r="W1045" s="26">
        <v>2021.0</v>
      </c>
      <c r="X1045" s="26" t="s">
        <v>141</v>
      </c>
      <c r="Y1045" s="26">
        <v>2030.0</v>
      </c>
      <c r="Z1045" s="28">
        <v>-7.0</v>
      </c>
      <c r="AA1045" s="26" t="s">
        <v>127</v>
      </c>
      <c r="AB1045" s="30" t="s">
        <v>127</v>
      </c>
      <c r="AC1045" s="31" t="s">
        <v>127</v>
      </c>
      <c r="AD1045" s="31" t="s">
        <v>127</v>
      </c>
      <c r="AE1045" s="31" t="s">
        <v>127</v>
      </c>
      <c r="AF1045" s="31">
        <v>600.0</v>
      </c>
      <c r="AG1045" s="30" t="s">
        <v>127</v>
      </c>
      <c r="AH1045" s="31">
        <v>600.0</v>
      </c>
      <c r="AI1045" s="31" t="s">
        <v>127</v>
      </c>
      <c r="AJ1045" s="31" t="s">
        <v>141</v>
      </c>
      <c r="AK1045" s="31" t="s">
        <v>127</v>
      </c>
      <c r="AL1045" s="31" t="s">
        <v>141</v>
      </c>
      <c r="AM1045" s="26" t="s">
        <v>127</v>
      </c>
      <c r="AN1045" s="26" t="s">
        <v>127</v>
      </c>
      <c r="AO1045" s="26" t="s">
        <v>127</v>
      </c>
      <c r="AP1045" s="31" t="s">
        <v>141</v>
      </c>
      <c r="AQ1045" s="26" t="s">
        <v>127</v>
      </c>
      <c r="AR1045" s="26" t="s">
        <v>127</v>
      </c>
      <c r="AS1045" s="26" t="s">
        <v>127</v>
      </c>
      <c r="AT1045" s="26" t="s">
        <v>167</v>
      </c>
      <c r="AU1045" s="26" t="s">
        <v>29</v>
      </c>
      <c r="AV1045" s="26" t="s">
        <v>10362</v>
      </c>
      <c r="AW1045" s="28"/>
      <c r="AX1045" s="28"/>
      <c r="AY1045" s="28"/>
    </row>
    <row r="1046" ht="15.75" customHeight="1">
      <c r="A1046" s="26" t="s">
        <v>10363</v>
      </c>
      <c r="B1046" s="26" t="s">
        <v>10364</v>
      </c>
      <c r="C1046" s="28"/>
      <c r="D1046" s="28" t="s">
        <v>10356</v>
      </c>
      <c r="E1046" s="28"/>
      <c r="F1046" s="26" t="s">
        <v>127</v>
      </c>
      <c r="G1046" s="28"/>
      <c r="H1046" s="26" t="s">
        <v>383</v>
      </c>
      <c r="I1046" s="26" t="s">
        <v>384</v>
      </c>
      <c r="J1046" s="28" t="s">
        <v>10357</v>
      </c>
      <c r="K1046" s="26">
        <v>5.000072758E9</v>
      </c>
      <c r="L1046" s="28" t="s">
        <v>10358</v>
      </c>
      <c r="M1046" s="26" t="s">
        <v>10359</v>
      </c>
      <c r="N1046" s="26" t="s">
        <v>10359</v>
      </c>
      <c r="O1046" s="28" t="s">
        <v>10281</v>
      </c>
      <c r="P1046" s="26" t="s">
        <v>9935</v>
      </c>
      <c r="Q1046" s="28"/>
      <c r="R1046" s="28" t="s">
        <v>10360</v>
      </c>
      <c r="S1046" s="28" t="s">
        <v>156</v>
      </c>
      <c r="T1046" s="29" t="s">
        <v>10361</v>
      </c>
      <c r="U1046" s="28"/>
      <c r="V1046" s="26" t="s">
        <v>158</v>
      </c>
      <c r="W1046" s="26" t="s">
        <v>141</v>
      </c>
      <c r="X1046" s="26" t="s">
        <v>141</v>
      </c>
      <c r="Y1046" s="28">
        <v>1969.0</v>
      </c>
      <c r="Z1046" s="28">
        <v>54.0</v>
      </c>
      <c r="AA1046" s="26" t="s">
        <v>127</v>
      </c>
      <c r="AB1046" s="30">
        <v>1100.0</v>
      </c>
      <c r="AC1046" s="31" t="s">
        <v>127</v>
      </c>
      <c r="AD1046" s="30">
        <v>1100.0</v>
      </c>
      <c r="AE1046" s="31" t="s">
        <v>127</v>
      </c>
      <c r="AF1046" s="31">
        <v>600.0</v>
      </c>
      <c r="AG1046" s="30" t="s">
        <v>127</v>
      </c>
      <c r="AH1046" s="31">
        <v>600.0</v>
      </c>
      <c r="AI1046" s="31" t="s">
        <v>127</v>
      </c>
      <c r="AJ1046" s="31" t="s">
        <v>127</v>
      </c>
      <c r="AK1046" s="31" t="s">
        <v>127</v>
      </c>
      <c r="AL1046" s="31" t="s">
        <v>127</v>
      </c>
      <c r="AM1046" s="26" t="s">
        <v>159</v>
      </c>
      <c r="AN1046" s="26" t="s">
        <v>10365</v>
      </c>
      <c r="AO1046" s="26" t="s">
        <v>2213</v>
      </c>
      <c r="AP1046" s="31">
        <v>530.0</v>
      </c>
      <c r="AQ1046" s="26">
        <v>2019.0</v>
      </c>
      <c r="AR1046" s="26">
        <v>2019.0</v>
      </c>
      <c r="AS1046" s="26" t="s">
        <v>127</v>
      </c>
      <c r="AT1046" s="26" t="s">
        <v>184</v>
      </c>
      <c r="AU1046" s="32" t="s">
        <v>185</v>
      </c>
      <c r="AV1046" s="26" t="s">
        <v>10366</v>
      </c>
      <c r="AW1046" s="26" t="s">
        <v>10367</v>
      </c>
      <c r="AX1046" s="28"/>
      <c r="AY1046" s="28"/>
    </row>
    <row r="1047" ht="15.75" customHeight="1">
      <c r="A1047" s="26" t="s">
        <v>10368</v>
      </c>
      <c r="B1047" s="26" t="s">
        <v>10369</v>
      </c>
      <c r="C1047" s="28"/>
      <c r="D1047" s="28" t="s">
        <v>10356</v>
      </c>
      <c r="E1047" s="28"/>
      <c r="F1047" s="26" t="s">
        <v>127</v>
      </c>
      <c r="G1047" s="28"/>
      <c r="H1047" s="26" t="s">
        <v>383</v>
      </c>
      <c r="I1047" s="26" t="s">
        <v>384</v>
      </c>
      <c r="J1047" s="28" t="s">
        <v>10357</v>
      </c>
      <c r="K1047" s="26">
        <v>5.000072758E9</v>
      </c>
      <c r="L1047" s="28" t="s">
        <v>10358</v>
      </c>
      <c r="M1047" s="26" t="s">
        <v>10359</v>
      </c>
      <c r="N1047" s="26" t="s">
        <v>10359</v>
      </c>
      <c r="O1047" s="28" t="s">
        <v>10281</v>
      </c>
      <c r="P1047" s="26" t="s">
        <v>9935</v>
      </c>
      <c r="Q1047" s="28"/>
      <c r="R1047" s="28" t="s">
        <v>10360</v>
      </c>
      <c r="S1047" s="28" t="s">
        <v>156</v>
      </c>
      <c r="T1047" s="29" t="s">
        <v>10361</v>
      </c>
      <c r="U1047" s="28"/>
      <c r="V1047" s="26" t="s">
        <v>189</v>
      </c>
      <c r="W1047" s="26">
        <v>2019.0</v>
      </c>
      <c r="X1047" s="26">
        <v>2022.0</v>
      </c>
      <c r="Y1047" s="26">
        <v>2026.0</v>
      </c>
      <c r="Z1047" s="28">
        <v>-3.0</v>
      </c>
      <c r="AA1047" s="26" t="s">
        <v>127</v>
      </c>
      <c r="AB1047" s="30" t="s">
        <v>127</v>
      </c>
      <c r="AC1047" s="31" t="s">
        <v>127</v>
      </c>
      <c r="AD1047" s="31" t="s">
        <v>127</v>
      </c>
      <c r="AE1047" s="31" t="s">
        <v>127</v>
      </c>
      <c r="AF1047" s="31">
        <v>100.0</v>
      </c>
      <c r="AG1047" s="30" t="s">
        <v>127</v>
      </c>
      <c r="AH1047" s="31">
        <v>100.0</v>
      </c>
      <c r="AI1047" s="31" t="s">
        <v>127</v>
      </c>
      <c r="AJ1047" s="31" t="s">
        <v>141</v>
      </c>
      <c r="AK1047" s="31" t="s">
        <v>127</v>
      </c>
      <c r="AL1047" s="31" t="s">
        <v>141</v>
      </c>
      <c r="AM1047" s="26" t="s">
        <v>127</v>
      </c>
      <c r="AN1047" s="26" t="s">
        <v>127</v>
      </c>
      <c r="AO1047" s="26" t="s">
        <v>127</v>
      </c>
      <c r="AP1047" s="31" t="s">
        <v>141</v>
      </c>
      <c r="AQ1047" s="26" t="s">
        <v>127</v>
      </c>
      <c r="AR1047" s="26" t="s">
        <v>127</v>
      </c>
      <c r="AS1047" s="26" t="s">
        <v>127</v>
      </c>
      <c r="AT1047" s="26" t="s">
        <v>167</v>
      </c>
      <c r="AU1047" s="26" t="s">
        <v>29</v>
      </c>
      <c r="AV1047" s="26" t="s">
        <v>10370</v>
      </c>
      <c r="AW1047" s="28"/>
      <c r="AX1047" s="28"/>
      <c r="AY1047" s="28"/>
    </row>
    <row r="1048" ht="15.75" customHeight="1">
      <c r="A1048" s="26" t="s">
        <v>10371</v>
      </c>
      <c r="B1048" s="26" t="s">
        <v>10372</v>
      </c>
      <c r="C1048" s="28"/>
      <c r="D1048" s="28"/>
      <c r="E1048" s="28"/>
      <c r="F1048" s="26" t="s">
        <v>127</v>
      </c>
      <c r="G1048" s="28"/>
      <c r="H1048" s="26" t="s">
        <v>10373</v>
      </c>
      <c r="I1048" s="26" t="s">
        <v>10374</v>
      </c>
      <c r="J1048" s="26" t="s">
        <v>10375</v>
      </c>
      <c r="K1048" s="26">
        <v>5.039602393E9</v>
      </c>
      <c r="L1048" s="26" t="s">
        <v>10376</v>
      </c>
      <c r="M1048" s="26" t="s">
        <v>10377</v>
      </c>
      <c r="N1048" s="26" t="s">
        <v>10378</v>
      </c>
      <c r="O1048" s="28" t="s">
        <v>10281</v>
      </c>
      <c r="P1048" s="26" t="s">
        <v>9935</v>
      </c>
      <c r="Q1048" s="28"/>
      <c r="R1048" s="26" t="s">
        <v>10379</v>
      </c>
      <c r="S1048" s="28" t="s">
        <v>156</v>
      </c>
      <c r="T1048" s="26" t="s">
        <v>10380</v>
      </c>
      <c r="U1048" s="28"/>
      <c r="V1048" s="26" t="s">
        <v>158</v>
      </c>
      <c r="W1048" s="26" t="s">
        <v>141</v>
      </c>
      <c r="X1048" s="26" t="s">
        <v>141</v>
      </c>
      <c r="Y1048" s="26">
        <v>1974.0</v>
      </c>
      <c r="Z1048" s="28">
        <v>49.0</v>
      </c>
      <c r="AA1048" s="26" t="s">
        <v>127</v>
      </c>
      <c r="AB1048" s="30">
        <v>650.0</v>
      </c>
      <c r="AC1048" s="31" t="s">
        <v>127</v>
      </c>
      <c r="AD1048" s="31">
        <v>650.0</v>
      </c>
      <c r="AE1048" s="31" t="s">
        <v>127</v>
      </c>
      <c r="AF1048" s="31" t="s">
        <v>127</v>
      </c>
      <c r="AG1048" s="30" t="s">
        <v>127</v>
      </c>
      <c r="AH1048" s="31" t="s">
        <v>127</v>
      </c>
      <c r="AI1048" s="31" t="s">
        <v>127</v>
      </c>
      <c r="AJ1048" s="31" t="s">
        <v>127</v>
      </c>
      <c r="AK1048" s="31" t="s">
        <v>127</v>
      </c>
      <c r="AL1048" s="31" t="s">
        <v>127</v>
      </c>
      <c r="AM1048" s="26" t="s">
        <v>159</v>
      </c>
      <c r="AN1048" s="26" t="s">
        <v>10381</v>
      </c>
      <c r="AO1048" s="26" t="s">
        <v>7303</v>
      </c>
      <c r="AP1048" s="31">
        <v>260.0</v>
      </c>
      <c r="AQ1048" s="26">
        <v>2020.0</v>
      </c>
      <c r="AR1048" s="26">
        <v>2020.0</v>
      </c>
      <c r="AS1048" s="26" t="s">
        <v>127</v>
      </c>
      <c r="AT1048" s="26" t="s">
        <v>142</v>
      </c>
      <c r="AU1048" s="26" t="s">
        <v>31</v>
      </c>
      <c r="AV1048" s="26" t="s">
        <v>697</v>
      </c>
      <c r="AW1048" s="28"/>
      <c r="AX1048" s="28"/>
      <c r="AY1048" s="28"/>
    </row>
    <row r="1049" ht="15.75" customHeight="1">
      <c r="A1049" s="26" t="s">
        <v>10382</v>
      </c>
      <c r="B1049" s="26" t="s">
        <v>10383</v>
      </c>
      <c r="C1049" s="28"/>
      <c r="D1049" s="28" t="s">
        <v>10384</v>
      </c>
      <c r="E1049" s="28"/>
      <c r="F1049" s="26" t="s">
        <v>127</v>
      </c>
      <c r="G1049" s="28"/>
      <c r="H1049" s="26" t="s">
        <v>10385</v>
      </c>
      <c r="I1049" s="26" t="s">
        <v>10386</v>
      </c>
      <c r="J1049" s="26" t="s">
        <v>10387</v>
      </c>
      <c r="K1049" s="26">
        <v>4.298172015E9</v>
      </c>
      <c r="L1049" s="28" t="s">
        <v>10388</v>
      </c>
      <c r="M1049" s="26" t="s">
        <v>10389</v>
      </c>
      <c r="N1049" s="26" t="s">
        <v>10378</v>
      </c>
      <c r="O1049" s="28" t="s">
        <v>10281</v>
      </c>
      <c r="P1049" s="26" t="s">
        <v>9935</v>
      </c>
      <c r="Q1049" s="28"/>
      <c r="R1049" s="28" t="s">
        <v>10390</v>
      </c>
      <c r="S1049" s="28" t="s">
        <v>156</v>
      </c>
      <c r="T1049" s="26" t="s">
        <v>10391</v>
      </c>
      <c r="U1049" s="28"/>
      <c r="V1049" s="26" t="s">
        <v>158</v>
      </c>
      <c r="W1049" s="26" t="s">
        <v>141</v>
      </c>
      <c r="X1049" s="26" t="s">
        <v>141</v>
      </c>
      <c r="Y1049" s="28">
        <v>1858.0</v>
      </c>
      <c r="Z1049" s="28">
        <v>165.0</v>
      </c>
      <c r="AA1049" s="26" t="s">
        <v>127</v>
      </c>
      <c r="AB1049" s="30">
        <v>1000.0</v>
      </c>
      <c r="AC1049" s="31" t="s">
        <v>127</v>
      </c>
      <c r="AD1049" s="31">
        <v>1000.0</v>
      </c>
      <c r="AE1049" s="31" t="s">
        <v>127</v>
      </c>
      <c r="AF1049" s="31" t="s">
        <v>127</v>
      </c>
      <c r="AG1049" s="30" t="s">
        <v>127</v>
      </c>
      <c r="AH1049" s="31" t="s">
        <v>127</v>
      </c>
      <c r="AI1049" s="31" t="s">
        <v>127</v>
      </c>
      <c r="AJ1049" s="31" t="s">
        <v>127</v>
      </c>
      <c r="AK1049" s="31" t="s">
        <v>127</v>
      </c>
      <c r="AL1049" s="31" t="s">
        <v>127</v>
      </c>
      <c r="AM1049" s="26" t="s">
        <v>159</v>
      </c>
      <c r="AN1049" s="26" t="s">
        <v>10392</v>
      </c>
      <c r="AO1049" s="26" t="s">
        <v>246</v>
      </c>
      <c r="AP1049" s="31">
        <v>800.0</v>
      </c>
      <c r="AQ1049" s="26">
        <v>2021.0</v>
      </c>
      <c r="AR1049" s="26">
        <v>2021.0</v>
      </c>
      <c r="AS1049" s="26" t="s">
        <v>127</v>
      </c>
      <c r="AT1049" s="28" t="s">
        <v>142</v>
      </c>
      <c r="AU1049" s="32" t="s">
        <v>31</v>
      </c>
      <c r="AV1049" s="26" t="s">
        <v>10393</v>
      </c>
      <c r="AW1049" s="28"/>
      <c r="AX1049" s="28"/>
      <c r="AY1049" s="28"/>
    </row>
    <row r="1050" ht="15.75" customHeight="1">
      <c r="A1050" s="26" t="s">
        <v>10394</v>
      </c>
      <c r="B1050" s="26" t="s">
        <v>10395</v>
      </c>
      <c r="C1050" s="28"/>
      <c r="D1050" s="28" t="s">
        <v>10396</v>
      </c>
      <c r="E1050" s="28"/>
      <c r="F1050" s="26" t="s">
        <v>127</v>
      </c>
      <c r="G1050" s="28"/>
      <c r="H1050" s="26" t="s">
        <v>10385</v>
      </c>
      <c r="I1050" s="26" t="s">
        <v>10386</v>
      </c>
      <c r="J1050" s="28" t="s">
        <v>10397</v>
      </c>
      <c r="K1050" s="26">
        <v>4.29854755E9</v>
      </c>
      <c r="L1050" s="28" t="s">
        <v>10398</v>
      </c>
      <c r="M1050" s="26" t="s">
        <v>10399</v>
      </c>
      <c r="N1050" s="26" t="s">
        <v>10378</v>
      </c>
      <c r="O1050" s="28" t="s">
        <v>10281</v>
      </c>
      <c r="P1050" s="26" t="s">
        <v>9935</v>
      </c>
      <c r="Q1050" s="28"/>
      <c r="R1050" s="28" t="s">
        <v>10400</v>
      </c>
      <c r="S1050" s="28" t="s">
        <v>156</v>
      </c>
      <c r="T1050" s="29" t="s">
        <v>10401</v>
      </c>
      <c r="U1050" s="29"/>
      <c r="V1050" s="26" t="s">
        <v>261</v>
      </c>
      <c r="W1050" s="26" t="s">
        <v>127</v>
      </c>
      <c r="X1050" s="26" t="s">
        <v>127</v>
      </c>
      <c r="Y1050" s="26" t="s">
        <v>127</v>
      </c>
      <c r="Z1050" s="28" t="s">
        <v>127</v>
      </c>
      <c r="AA1050" s="26">
        <v>2033.0</v>
      </c>
      <c r="AB1050" s="30">
        <v>1900.0</v>
      </c>
      <c r="AC1050" s="31">
        <v>1900.0</v>
      </c>
      <c r="AD1050" s="31" t="s">
        <v>127</v>
      </c>
      <c r="AE1050" s="31" t="s">
        <v>127</v>
      </c>
      <c r="AF1050" s="31">
        <v>4800.0</v>
      </c>
      <c r="AG1050" s="31">
        <v>4800.0</v>
      </c>
      <c r="AH1050" s="31" t="s">
        <v>127</v>
      </c>
      <c r="AI1050" s="31" t="s">
        <v>127</v>
      </c>
      <c r="AJ1050" s="31" t="s">
        <v>141</v>
      </c>
      <c r="AK1050" s="31" t="s">
        <v>141</v>
      </c>
      <c r="AL1050" s="31" t="s">
        <v>141</v>
      </c>
      <c r="AM1050" s="26" t="s">
        <v>127</v>
      </c>
      <c r="AN1050" s="26" t="s">
        <v>127</v>
      </c>
      <c r="AO1050" s="26" t="s">
        <v>127</v>
      </c>
      <c r="AP1050" s="31" t="s">
        <v>141</v>
      </c>
      <c r="AQ1050" s="26" t="s">
        <v>127</v>
      </c>
      <c r="AR1050" s="26" t="s">
        <v>127</v>
      </c>
      <c r="AS1050" s="26" t="s">
        <v>127</v>
      </c>
      <c r="AT1050" s="26" t="s">
        <v>161</v>
      </c>
      <c r="AU1050" s="32" t="s">
        <v>263</v>
      </c>
      <c r="AV1050" s="26" t="s">
        <v>10402</v>
      </c>
      <c r="AW1050" s="26"/>
      <c r="AX1050" s="28"/>
      <c r="AY1050" s="28"/>
    </row>
    <row r="1051" ht="15.75" customHeight="1">
      <c r="A1051" s="26" t="s">
        <v>10403</v>
      </c>
      <c r="B1051" s="26" t="s">
        <v>10404</v>
      </c>
      <c r="C1051" s="28"/>
      <c r="D1051" s="28" t="s">
        <v>10396</v>
      </c>
      <c r="E1051" s="28"/>
      <c r="F1051" s="26" t="s">
        <v>127</v>
      </c>
      <c r="G1051" s="28"/>
      <c r="H1051" s="26" t="s">
        <v>10385</v>
      </c>
      <c r="I1051" s="26" t="s">
        <v>10386</v>
      </c>
      <c r="J1051" s="28" t="s">
        <v>10397</v>
      </c>
      <c r="K1051" s="26">
        <v>4.29854755E9</v>
      </c>
      <c r="L1051" s="28" t="s">
        <v>10398</v>
      </c>
      <c r="M1051" s="26" t="s">
        <v>10399</v>
      </c>
      <c r="N1051" s="26" t="s">
        <v>10378</v>
      </c>
      <c r="O1051" s="28" t="s">
        <v>10281</v>
      </c>
      <c r="P1051" s="26" t="s">
        <v>9935</v>
      </c>
      <c r="Q1051" s="28"/>
      <c r="R1051" s="28" t="s">
        <v>10400</v>
      </c>
      <c r="S1051" s="28" t="s">
        <v>156</v>
      </c>
      <c r="T1051" s="29" t="s">
        <v>10401</v>
      </c>
      <c r="U1051" s="29"/>
      <c r="V1051" s="26" t="s">
        <v>158</v>
      </c>
      <c r="W1051" s="26" t="s">
        <v>141</v>
      </c>
      <c r="X1051" s="26" t="s">
        <v>141</v>
      </c>
      <c r="Y1051" s="28">
        <v>2001.0</v>
      </c>
      <c r="Z1051" s="28">
        <v>22.0</v>
      </c>
      <c r="AA1051" s="26" t="s">
        <v>127</v>
      </c>
      <c r="AB1051" s="30">
        <v>5200.0</v>
      </c>
      <c r="AC1051" s="31">
        <v>5200.0</v>
      </c>
      <c r="AD1051" s="31" t="s">
        <v>127</v>
      </c>
      <c r="AE1051" s="31" t="s">
        <v>127</v>
      </c>
      <c r="AF1051" s="31">
        <v>4800.0</v>
      </c>
      <c r="AG1051" s="30">
        <v>4800.0</v>
      </c>
      <c r="AH1051" s="31" t="s">
        <v>127</v>
      </c>
      <c r="AI1051" s="31" t="s">
        <v>127</v>
      </c>
      <c r="AJ1051" s="31" t="s">
        <v>468</v>
      </c>
      <c r="AK1051" s="31" t="s">
        <v>468</v>
      </c>
      <c r="AL1051" s="31" t="s">
        <v>141</v>
      </c>
      <c r="AM1051" s="26" t="s">
        <v>159</v>
      </c>
      <c r="AN1051" s="26" t="s">
        <v>10405</v>
      </c>
      <c r="AO1051" s="26" t="s">
        <v>2213</v>
      </c>
      <c r="AP1051" s="31">
        <v>5480.0</v>
      </c>
      <c r="AQ1051" s="26">
        <v>2020.0</v>
      </c>
      <c r="AR1051" s="26">
        <v>2020.0</v>
      </c>
      <c r="AS1051" s="26" t="s">
        <v>127</v>
      </c>
      <c r="AT1051" s="26" t="s">
        <v>161</v>
      </c>
      <c r="AU1051" s="32" t="s">
        <v>263</v>
      </c>
      <c r="AV1051" s="26" t="s">
        <v>10406</v>
      </c>
      <c r="AW1051" s="28" t="s">
        <v>10407</v>
      </c>
      <c r="AX1051" s="26" t="s">
        <v>10408</v>
      </c>
      <c r="AY1051" s="28"/>
    </row>
    <row r="1052" ht="15.75" customHeight="1">
      <c r="A1052" s="26" t="s">
        <v>10409</v>
      </c>
      <c r="B1052" s="26" t="s">
        <v>10410</v>
      </c>
      <c r="C1052" s="28"/>
      <c r="D1052" s="28" t="s">
        <v>10396</v>
      </c>
      <c r="E1052" s="28"/>
      <c r="F1052" s="26" t="s">
        <v>127</v>
      </c>
      <c r="G1052" s="28"/>
      <c r="H1052" s="26" t="s">
        <v>10385</v>
      </c>
      <c r="I1052" s="26" t="s">
        <v>10386</v>
      </c>
      <c r="J1052" s="28" t="s">
        <v>10397</v>
      </c>
      <c r="K1052" s="26">
        <v>4.29854755E9</v>
      </c>
      <c r="L1052" s="28" t="s">
        <v>10398</v>
      </c>
      <c r="M1052" s="26" t="s">
        <v>10399</v>
      </c>
      <c r="N1052" s="26" t="s">
        <v>10378</v>
      </c>
      <c r="O1052" s="28" t="s">
        <v>10281</v>
      </c>
      <c r="P1052" s="26" t="s">
        <v>9935</v>
      </c>
      <c r="Q1052" s="28"/>
      <c r="R1052" s="28" t="s">
        <v>10400</v>
      </c>
      <c r="S1052" s="28" t="s">
        <v>156</v>
      </c>
      <c r="T1052" s="29" t="s">
        <v>10401</v>
      </c>
      <c r="U1052" s="29"/>
      <c r="V1052" s="26" t="s">
        <v>189</v>
      </c>
      <c r="W1052" s="26">
        <v>2015.0</v>
      </c>
      <c r="X1052" s="26">
        <v>2020.0</v>
      </c>
      <c r="Y1052" s="26">
        <v>2026.0</v>
      </c>
      <c r="Z1052" s="28">
        <v>-3.0</v>
      </c>
      <c r="AA1052" s="26" t="s">
        <v>127</v>
      </c>
      <c r="AB1052" s="30">
        <v>1900.0</v>
      </c>
      <c r="AC1052" s="31" t="s">
        <v>127</v>
      </c>
      <c r="AD1052" s="31">
        <v>1900.0</v>
      </c>
      <c r="AE1052" s="31" t="s">
        <v>127</v>
      </c>
      <c r="AF1052" s="31">
        <v>2100.0</v>
      </c>
      <c r="AG1052" s="30" t="s">
        <v>127</v>
      </c>
      <c r="AH1052" s="31">
        <v>2100.0</v>
      </c>
      <c r="AI1052" s="31" t="s">
        <v>127</v>
      </c>
      <c r="AJ1052" s="31" t="s">
        <v>141</v>
      </c>
      <c r="AK1052" s="31" t="s">
        <v>127</v>
      </c>
      <c r="AL1052" s="31" t="s">
        <v>141</v>
      </c>
      <c r="AM1052" s="26" t="s">
        <v>127</v>
      </c>
      <c r="AN1052" s="26" t="s">
        <v>127</v>
      </c>
      <c r="AO1052" s="26" t="s">
        <v>127</v>
      </c>
      <c r="AP1052" s="31" t="s">
        <v>141</v>
      </c>
      <c r="AQ1052" s="26" t="s">
        <v>127</v>
      </c>
      <c r="AR1052" s="26" t="s">
        <v>127</v>
      </c>
      <c r="AS1052" s="26" t="s">
        <v>127</v>
      </c>
      <c r="AT1052" s="26" t="s">
        <v>184</v>
      </c>
      <c r="AU1052" s="26" t="s">
        <v>185</v>
      </c>
      <c r="AV1052" s="26" t="s">
        <v>10411</v>
      </c>
      <c r="AW1052" s="26" t="s">
        <v>10412</v>
      </c>
      <c r="AX1052" s="26" t="s">
        <v>10413</v>
      </c>
      <c r="AY1052" s="28"/>
    </row>
    <row r="1053" ht="15.75" customHeight="1">
      <c r="A1053" s="26" t="s">
        <v>10414</v>
      </c>
      <c r="B1053" s="26" t="s">
        <v>10415</v>
      </c>
      <c r="C1053" s="28"/>
      <c r="D1053" s="28" t="s">
        <v>10416</v>
      </c>
      <c r="E1053" s="28"/>
      <c r="F1053" s="26" t="s">
        <v>127</v>
      </c>
      <c r="G1053" s="28"/>
      <c r="H1053" s="26" t="s">
        <v>383</v>
      </c>
      <c r="I1053" s="26" t="s">
        <v>384</v>
      </c>
      <c r="J1053" s="26" t="s">
        <v>10417</v>
      </c>
      <c r="K1053" s="26">
        <v>5.040949378E9</v>
      </c>
      <c r="L1053" s="28" t="s">
        <v>10418</v>
      </c>
      <c r="M1053" s="26" t="s">
        <v>10419</v>
      </c>
      <c r="N1053" s="26" t="s">
        <v>10420</v>
      </c>
      <c r="O1053" s="28" t="s">
        <v>10281</v>
      </c>
      <c r="P1053" s="26" t="s">
        <v>9935</v>
      </c>
      <c r="Q1053" s="28"/>
      <c r="R1053" s="28" t="s">
        <v>10421</v>
      </c>
      <c r="S1053" s="28" t="s">
        <v>156</v>
      </c>
      <c r="T1053" s="28" t="s">
        <v>10422</v>
      </c>
      <c r="U1053" s="28"/>
      <c r="V1053" s="26" t="s">
        <v>189</v>
      </c>
      <c r="W1053" s="33">
        <v>44378.0</v>
      </c>
      <c r="X1053" s="26" t="s">
        <v>141</v>
      </c>
      <c r="Y1053" s="26">
        <v>2030.0</v>
      </c>
      <c r="Z1053" s="28">
        <v>-7.0</v>
      </c>
      <c r="AA1053" s="26" t="s">
        <v>127</v>
      </c>
      <c r="AB1053" s="30">
        <v>1300.0</v>
      </c>
      <c r="AC1053" s="31" t="s">
        <v>127</v>
      </c>
      <c r="AD1053" s="31">
        <v>1300.0</v>
      </c>
      <c r="AE1053" s="31" t="s">
        <v>127</v>
      </c>
      <c r="AF1053" s="31" t="s">
        <v>127</v>
      </c>
      <c r="AG1053" s="30" t="s">
        <v>127</v>
      </c>
      <c r="AH1053" s="31" t="s">
        <v>127</v>
      </c>
      <c r="AI1053" s="31" t="s">
        <v>127</v>
      </c>
      <c r="AJ1053" s="31" t="s">
        <v>127</v>
      </c>
      <c r="AK1053" s="31" t="s">
        <v>127</v>
      </c>
      <c r="AL1053" s="31" t="s">
        <v>127</v>
      </c>
      <c r="AM1053" s="26" t="s">
        <v>159</v>
      </c>
      <c r="AN1053" s="28" t="s">
        <v>10423</v>
      </c>
      <c r="AO1053" s="26" t="s">
        <v>788</v>
      </c>
      <c r="AP1053" s="31" t="s">
        <v>141</v>
      </c>
      <c r="AQ1053" s="26" t="s">
        <v>127</v>
      </c>
      <c r="AR1053" s="26" t="s">
        <v>127</v>
      </c>
      <c r="AS1053" s="26" t="s">
        <v>127</v>
      </c>
      <c r="AT1053" s="26" t="s">
        <v>142</v>
      </c>
      <c r="AU1053" s="26" t="s">
        <v>31</v>
      </c>
      <c r="AV1053" s="26" t="s">
        <v>143</v>
      </c>
      <c r="AW1053" s="28"/>
      <c r="AX1053" s="28"/>
      <c r="AY1053" s="28"/>
    </row>
    <row r="1054" ht="15.75" customHeight="1">
      <c r="A1054" s="26" t="s">
        <v>10424</v>
      </c>
      <c r="B1054" s="26" t="s">
        <v>10425</v>
      </c>
      <c r="C1054" s="28"/>
      <c r="D1054" s="28" t="s">
        <v>10416</v>
      </c>
      <c r="E1054" s="28"/>
      <c r="F1054" s="26" t="s">
        <v>127</v>
      </c>
      <c r="G1054" s="28"/>
      <c r="H1054" s="26" t="s">
        <v>383</v>
      </c>
      <c r="I1054" s="26" t="s">
        <v>384</v>
      </c>
      <c r="J1054" s="26" t="s">
        <v>10417</v>
      </c>
      <c r="K1054" s="26">
        <v>5.040949378E9</v>
      </c>
      <c r="L1054" s="28" t="s">
        <v>10418</v>
      </c>
      <c r="M1054" s="26" t="s">
        <v>10419</v>
      </c>
      <c r="N1054" s="26" t="s">
        <v>10420</v>
      </c>
      <c r="O1054" s="28" t="s">
        <v>10281</v>
      </c>
      <c r="P1054" s="26" t="s">
        <v>9935</v>
      </c>
      <c r="Q1054" s="28"/>
      <c r="R1054" s="28" t="s">
        <v>10421</v>
      </c>
      <c r="S1054" s="28" t="s">
        <v>156</v>
      </c>
      <c r="T1054" s="28" t="s">
        <v>10422</v>
      </c>
      <c r="U1054" s="28"/>
      <c r="V1054" s="26" t="s">
        <v>261</v>
      </c>
      <c r="W1054" s="26" t="s">
        <v>127</v>
      </c>
      <c r="X1054" s="26" t="s">
        <v>127</v>
      </c>
      <c r="Y1054" s="26" t="s">
        <v>127</v>
      </c>
      <c r="Z1054" s="28" t="s">
        <v>127</v>
      </c>
      <c r="AA1054" s="26">
        <v>2030.0</v>
      </c>
      <c r="AB1054" s="30">
        <v>1300.0</v>
      </c>
      <c r="AC1054" s="31">
        <v>1300.0</v>
      </c>
      <c r="AD1054" s="31" t="s">
        <v>127</v>
      </c>
      <c r="AE1054" s="31" t="s">
        <v>127</v>
      </c>
      <c r="AF1054" s="31" t="s">
        <v>127</v>
      </c>
      <c r="AG1054" s="30" t="s">
        <v>127</v>
      </c>
      <c r="AH1054" s="31" t="s">
        <v>127</v>
      </c>
      <c r="AI1054" s="31" t="s">
        <v>127</v>
      </c>
      <c r="AJ1054" s="31" t="s">
        <v>127</v>
      </c>
      <c r="AK1054" s="31" t="s">
        <v>127</v>
      </c>
      <c r="AL1054" s="31" t="s">
        <v>127</v>
      </c>
      <c r="AM1054" s="26" t="s">
        <v>159</v>
      </c>
      <c r="AN1054" s="28" t="s">
        <v>10423</v>
      </c>
      <c r="AO1054" s="26" t="s">
        <v>788</v>
      </c>
      <c r="AP1054" s="31" t="s">
        <v>141</v>
      </c>
      <c r="AQ1054" s="26" t="s">
        <v>127</v>
      </c>
      <c r="AR1054" s="26" t="s">
        <v>127</v>
      </c>
      <c r="AS1054" s="26" t="s">
        <v>127</v>
      </c>
      <c r="AT1054" s="26" t="s">
        <v>824</v>
      </c>
      <c r="AU1054" s="26" t="s">
        <v>27</v>
      </c>
      <c r="AV1054" s="26" t="s">
        <v>2956</v>
      </c>
      <c r="AW1054" s="28"/>
      <c r="AX1054" s="28"/>
      <c r="AY1054" s="28"/>
    </row>
    <row r="1055" ht="15.75" customHeight="1">
      <c r="A1055" s="26" t="s">
        <v>10426</v>
      </c>
      <c r="B1055" s="26" t="s">
        <v>10427</v>
      </c>
      <c r="C1055" s="28"/>
      <c r="D1055" s="28" t="s">
        <v>10428</v>
      </c>
      <c r="E1055" s="28"/>
      <c r="F1055" s="26" t="s">
        <v>127</v>
      </c>
      <c r="G1055" s="28"/>
      <c r="H1055" s="26" t="s">
        <v>10429</v>
      </c>
      <c r="I1055" s="26" t="s">
        <v>10430</v>
      </c>
      <c r="J1055" s="26" t="s">
        <v>10431</v>
      </c>
      <c r="K1055" s="26">
        <v>4.296098874E9</v>
      </c>
      <c r="L1055" s="28" t="s">
        <v>10432</v>
      </c>
      <c r="M1055" s="26" t="s">
        <v>10419</v>
      </c>
      <c r="N1055" s="26" t="s">
        <v>10420</v>
      </c>
      <c r="O1055" s="28" t="s">
        <v>10281</v>
      </c>
      <c r="P1055" s="26" t="s">
        <v>9935</v>
      </c>
      <c r="Q1055" s="28"/>
      <c r="R1055" s="28" t="s">
        <v>10433</v>
      </c>
      <c r="S1055" s="28" t="s">
        <v>156</v>
      </c>
      <c r="T1055" s="26" t="s">
        <v>10434</v>
      </c>
      <c r="U1055" s="29"/>
      <c r="V1055" s="26" t="s">
        <v>189</v>
      </c>
      <c r="W1055" s="33">
        <v>44593.0</v>
      </c>
      <c r="X1055" s="26" t="s">
        <v>141</v>
      </c>
      <c r="Y1055" s="26">
        <v>2025.0</v>
      </c>
      <c r="Z1055" s="28">
        <v>-2.0</v>
      </c>
      <c r="AA1055" s="26" t="s">
        <v>127</v>
      </c>
      <c r="AB1055" s="30">
        <v>3000.0</v>
      </c>
      <c r="AC1055" s="31" t="s">
        <v>127</v>
      </c>
      <c r="AD1055" s="31">
        <v>3000.0</v>
      </c>
      <c r="AE1055" s="31" t="s">
        <v>127</v>
      </c>
      <c r="AF1055" s="31" t="s">
        <v>468</v>
      </c>
      <c r="AG1055" s="31" t="s">
        <v>127</v>
      </c>
      <c r="AH1055" s="31" t="s">
        <v>468</v>
      </c>
      <c r="AI1055" s="31" t="s">
        <v>127</v>
      </c>
      <c r="AJ1055" s="31" t="s">
        <v>141</v>
      </c>
      <c r="AK1055" s="31" t="s">
        <v>141</v>
      </c>
      <c r="AL1055" s="31" t="s">
        <v>141</v>
      </c>
      <c r="AM1055" s="26" t="s">
        <v>278</v>
      </c>
      <c r="AN1055" s="26" t="s">
        <v>10435</v>
      </c>
      <c r="AO1055" s="26" t="s">
        <v>141</v>
      </c>
      <c r="AP1055" s="31" t="s">
        <v>141</v>
      </c>
      <c r="AQ1055" s="26" t="s">
        <v>127</v>
      </c>
      <c r="AR1055" s="26" t="s">
        <v>127</v>
      </c>
      <c r="AS1055" s="26" t="s">
        <v>127</v>
      </c>
      <c r="AT1055" s="26" t="s">
        <v>184</v>
      </c>
      <c r="AU1055" s="26" t="s">
        <v>185</v>
      </c>
      <c r="AV1055" s="26" t="s">
        <v>9302</v>
      </c>
      <c r="AW1055" s="28"/>
      <c r="AX1055" s="28"/>
      <c r="AY1055" s="28"/>
    </row>
    <row r="1056" ht="15.75" customHeight="1">
      <c r="A1056" s="26" t="s">
        <v>10436</v>
      </c>
      <c r="B1056" s="26" t="s">
        <v>10437</v>
      </c>
      <c r="C1056" s="28"/>
      <c r="D1056" s="28" t="s">
        <v>10428</v>
      </c>
      <c r="E1056" s="28"/>
      <c r="F1056" s="26" t="s">
        <v>127</v>
      </c>
      <c r="G1056" s="28"/>
      <c r="H1056" s="26" t="s">
        <v>10429</v>
      </c>
      <c r="I1056" s="26" t="s">
        <v>10430</v>
      </c>
      <c r="J1056" s="26" t="s">
        <v>10431</v>
      </c>
      <c r="K1056" s="26">
        <v>4.296098874E9</v>
      </c>
      <c r="L1056" s="28" t="s">
        <v>10432</v>
      </c>
      <c r="M1056" s="26" t="s">
        <v>10419</v>
      </c>
      <c r="N1056" s="26" t="s">
        <v>10420</v>
      </c>
      <c r="O1056" s="28" t="s">
        <v>10281</v>
      </c>
      <c r="P1056" s="26" t="s">
        <v>9935</v>
      </c>
      <c r="Q1056" s="28"/>
      <c r="R1056" s="28" t="s">
        <v>10433</v>
      </c>
      <c r="S1056" s="28" t="s">
        <v>156</v>
      </c>
      <c r="T1056" s="26" t="s">
        <v>10434</v>
      </c>
      <c r="U1056" s="29"/>
      <c r="V1056" s="26" t="s">
        <v>261</v>
      </c>
      <c r="W1056" s="26" t="s">
        <v>127</v>
      </c>
      <c r="X1056" s="26" t="s">
        <v>127</v>
      </c>
      <c r="Y1056" s="26" t="s">
        <v>127</v>
      </c>
      <c r="Z1056" s="28" t="s">
        <v>127</v>
      </c>
      <c r="AA1056" s="26">
        <v>2025.0</v>
      </c>
      <c r="AB1056" s="30">
        <v>3000.0</v>
      </c>
      <c r="AC1056" s="31">
        <v>3000.0</v>
      </c>
      <c r="AD1056" s="31" t="s">
        <v>127</v>
      </c>
      <c r="AE1056" s="31" t="s">
        <v>127</v>
      </c>
      <c r="AF1056" s="31">
        <v>2600.0</v>
      </c>
      <c r="AG1056" s="31">
        <v>2600.0</v>
      </c>
      <c r="AH1056" s="31" t="s">
        <v>127</v>
      </c>
      <c r="AI1056" s="31" t="s">
        <v>127</v>
      </c>
      <c r="AJ1056" s="31" t="s">
        <v>141</v>
      </c>
      <c r="AK1056" s="31" t="s">
        <v>141</v>
      </c>
      <c r="AL1056" s="31" t="s">
        <v>127</v>
      </c>
      <c r="AM1056" s="26" t="s">
        <v>278</v>
      </c>
      <c r="AN1056" s="26" t="s">
        <v>10435</v>
      </c>
      <c r="AO1056" s="26" t="s">
        <v>141</v>
      </c>
      <c r="AP1056" s="31" t="s">
        <v>141</v>
      </c>
      <c r="AQ1056" s="26" t="s">
        <v>127</v>
      </c>
      <c r="AR1056" s="26" t="s">
        <v>127</v>
      </c>
      <c r="AS1056" s="26" t="s">
        <v>127</v>
      </c>
      <c r="AT1056" s="26" t="s">
        <v>161</v>
      </c>
      <c r="AU1056" s="32" t="s">
        <v>263</v>
      </c>
      <c r="AV1056" s="26" t="s">
        <v>674</v>
      </c>
      <c r="AW1056" s="28"/>
      <c r="AX1056" s="28"/>
      <c r="AY1056" s="28"/>
    </row>
    <row r="1057" ht="15.75" customHeight="1">
      <c r="A1057" s="26" t="s">
        <v>10438</v>
      </c>
      <c r="B1057" s="26" t="s">
        <v>10439</v>
      </c>
      <c r="C1057" s="28"/>
      <c r="D1057" s="28" t="s">
        <v>10428</v>
      </c>
      <c r="E1057" s="28"/>
      <c r="F1057" s="26" t="s">
        <v>127</v>
      </c>
      <c r="G1057" s="28"/>
      <c r="H1057" s="26" t="s">
        <v>10429</v>
      </c>
      <c r="I1057" s="26" t="s">
        <v>10430</v>
      </c>
      <c r="J1057" s="26" t="s">
        <v>10431</v>
      </c>
      <c r="K1057" s="26">
        <v>4.296098874E9</v>
      </c>
      <c r="L1057" s="28" t="s">
        <v>10432</v>
      </c>
      <c r="M1057" s="26" t="s">
        <v>10419</v>
      </c>
      <c r="N1057" s="26" t="s">
        <v>10420</v>
      </c>
      <c r="O1057" s="28" t="s">
        <v>10281</v>
      </c>
      <c r="P1057" s="26" t="s">
        <v>9935</v>
      </c>
      <c r="Q1057" s="28"/>
      <c r="R1057" s="28" t="s">
        <v>10433</v>
      </c>
      <c r="S1057" s="28" t="s">
        <v>156</v>
      </c>
      <c r="T1057" s="26" t="s">
        <v>10434</v>
      </c>
      <c r="U1057" s="29"/>
      <c r="V1057" s="26" t="s">
        <v>189</v>
      </c>
      <c r="W1057" s="33">
        <v>44593.0</v>
      </c>
      <c r="X1057" s="26" t="s">
        <v>141</v>
      </c>
      <c r="Y1057" s="26">
        <v>2045.0</v>
      </c>
      <c r="Z1057" s="28">
        <v>-22.0</v>
      </c>
      <c r="AA1057" s="26" t="s">
        <v>127</v>
      </c>
      <c r="AB1057" s="30">
        <v>3000.0</v>
      </c>
      <c r="AC1057" s="31" t="s">
        <v>127</v>
      </c>
      <c r="AD1057" s="31">
        <v>3000.0</v>
      </c>
      <c r="AE1057" s="31" t="s">
        <v>127</v>
      </c>
      <c r="AF1057" s="31" t="s">
        <v>468</v>
      </c>
      <c r="AG1057" s="31" t="s">
        <v>127</v>
      </c>
      <c r="AH1057" s="31" t="s">
        <v>468</v>
      </c>
      <c r="AI1057" s="31" t="s">
        <v>127</v>
      </c>
      <c r="AJ1057" s="31" t="s">
        <v>141</v>
      </c>
      <c r="AK1057" s="31" t="s">
        <v>141</v>
      </c>
      <c r="AL1057" s="31" t="s">
        <v>141</v>
      </c>
      <c r="AM1057" s="26" t="s">
        <v>278</v>
      </c>
      <c r="AN1057" s="26" t="s">
        <v>10435</v>
      </c>
      <c r="AO1057" s="26" t="s">
        <v>141</v>
      </c>
      <c r="AP1057" s="31" t="s">
        <v>141</v>
      </c>
      <c r="AQ1057" s="26" t="s">
        <v>127</v>
      </c>
      <c r="AR1057" s="26" t="s">
        <v>127</v>
      </c>
      <c r="AS1057" s="26" t="s">
        <v>127</v>
      </c>
      <c r="AT1057" s="26" t="s">
        <v>184</v>
      </c>
      <c r="AU1057" s="26" t="s">
        <v>185</v>
      </c>
      <c r="AV1057" s="26" t="s">
        <v>9302</v>
      </c>
      <c r="AW1057" s="28"/>
      <c r="AX1057" s="28"/>
      <c r="AY1057" s="28"/>
    </row>
    <row r="1058" ht="15.75" customHeight="1">
      <c r="A1058" s="26" t="s">
        <v>10440</v>
      </c>
      <c r="B1058" s="26" t="s">
        <v>10441</v>
      </c>
      <c r="C1058" s="28"/>
      <c r="D1058" s="28" t="s">
        <v>10428</v>
      </c>
      <c r="E1058" s="28"/>
      <c r="F1058" s="26" t="s">
        <v>127</v>
      </c>
      <c r="G1058" s="28"/>
      <c r="H1058" s="26" t="s">
        <v>10429</v>
      </c>
      <c r="I1058" s="26" t="s">
        <v>10430</v>
      </c>
      <c r="J1058" s="26" t="s">
        <v>10431</v>
      </c>
      <c r="K1058" s="26">
        <v>4.296098874E9</v>
      </c>
      <c r="L1058" s="28" t="s">
        <v>10432</v>
      </c>
      <c r="M1058" s="26" t="s">
        <v>10419</v>
      </c>
      <c r="N1058" s="26" t="s">
        <v>10420</v>
      </c>
      <c r="O1058" s="28" t="s">
        <v>10281</v>
      </c>
      <c r="P1058" s="26" t="s">
        <v>9935</v>
      </c>
      <c r="Q1058" s="28"/>
      <c r="R1058" s="28" t="s">
        <v>10433</v>
      </c>
      <c r="S1058" s="28" t="s">
        <v>156</v>
      </c>
      <c r="T1058" s="26" t="s">
        <v>10434</v>
      </c>
      <c r="U1058" s="29"/>
      <c r="V1058" s="26" t="s">
        <v>261</v>
      </c>
      <c r="W1058" s="26" t="s">
        <v>127</v>
      </c>
      <c r="X1058" s="26" t="s">
        <v>127</v>
      </c>
      <c r="Y1058" s="26" t="s">
        <v>127</v>
      </c>
      <c r="Z1058" s="28" t="s">
        <v>127</v>
      </c>
      <c r="AA1058" s="26">
        <v>2045.0</v>
      </c>
      <c r="AB1058" s="30">
        <v>3000.0</v>
      </c>
      <c r="AC1058" s="31">
        <v>3000.0</v>
      </c>
      <c r="AD1058" s="31" t="s">
        <v>127</v>
      </c>
      <c r="AE1058" s="31" t="s">
        <v>127</v>
      </c>
      <c r="AF1058" s="31">
        <v>2600.0</v>
      </c>
      <c r="AG1058" s="31">
        <v>2600.0</v>
      </c>
      <c r="AH1058" s="31" t="s">
        <v>127</v>
      </c>
      <c r="AI1058" s="31" t="s">
        <v>127</v>
      </c>
      <c r="AJ1058" s="31" t="s">
        <v>141</v>
      </c>
      <c r="AK1058" s="31" t="s">
        <v>141</v>
      </c>
      <c r="AL1058" s="31" t="s">
        <v>127</v>
      </c>
      <c r="AM1058" s="26" t="s">
        <v>278</v>
      </c>
      <c r="AN1058" s="26" t="s">
        <v>10435</v>
      </c>
      <c r="AO1058" s="26" t="s">
        <v>141</v>
      </c>
      <c r="AP1058" s="31" t="s">
        <v>141</v>
      </c>
      <c r="AQ1058" s="26" t="s">
        <v>127</v>
      </c>
      <c r="AR1058" s="26" t="s">
        <v>127</v>
      </c>
      <c r="AS1058" s="26" t="s">
        <v>127</v>
      </c>
      <c r="AT1058" s="26" t="s">
        <v>161</v>
      </c>
      <c r="AU1058" s="32" t="s">
        <v>263</v>
      </c>
      <c r="AV1058" s="26" t="s">
        <v>674</v>
      </c>
      <c r="AW1058" s="28"/>
      <c r="AX1058" s="28"/>
      <c r="AY1058" s="28"/>
    </row>
    <row r="1059" ht="15.75" customHeight="1">
      <c r="A1059" s="26" t="s">
        <v>10442</v>
      </c>
      <c r="B1059" s="26" t="s">
        <v>10443</v>
      </c>
      <c r="C1059" s="28"/>
      <c r="D1059" s="28" t="s">
        <v>10444</v>
      </c>
      <c r="E1059" s="28"/>
      <c r="F1059" s="26" t="s">
        <v>127</v>
      </c>
      <c r="G1059" s="28"/>
      <c r="H1059" s="26" t="s">
        <v>10445</v>
      </c>
      <c r="I1059" s="26" t="s">
        <v>10446</v>
      </c>
      <c r="J1059" s="28" t="s">
        <v>10447</v>
      </c>
      <c r="K1059" s="26">
        <v>4.297366394E9</v>
      </c>
      <c r="L1059" s="28" t="s">
        <v>10448</v>
      </c>
      <c r="M1059" s="26" t="s">
        <v>10419</v>
      </c>
      <c r="N1059" s="26" t="s">
        <v>10420</v>
      </c>
      <c r="O1059" s="28" t="s">
        <v>10281</v>
      </c>
      <c r="P1059" s="26" t="s">
        <v>9935</v>
      </c>
      <c r="Q1059" s="28"/>
      <c r="R1059" s="28" t="s">
        <v>10449</v>
      </c>
      <c r="S1059" s="28" t="s">
        <v>156</v>
      </c>
      <c r="T1059" s="26" t="s">
        <v>10450</v>
      </c>
      <c r="U1059" s="29"/>
      <c r="V1059" s="26" t="s">
        <v>189</v>
      </c>
      <c r="W1059" s="33">
        <v>44805.0</v>
      </c>
      <c r="X1059" s="26">
        <v>2023.0</v>
      </c>
      <c r="Y1059" s="26">
        <v>2026.0</v>
      </c>
      <c r="Z1059" s="28">
        <v>-3.0</v>
      </c>
      <c r="AA1059" s="26" t="s">
        <v>127</v>
      </c>
      <c r="AB1059" s="30" t="s">
        <v>468</v>
      </c>
      <c r="AC1059" s="31" t="s">
        <v>127</v>
      </c>
      <c r="AD1059" s="31" t="s">
        <v>468</v>
      </c>
      <c r="AE1059" s="31" t="s">
        <v>127</v>
      </c>
      <c r="AF1059" s="31">
        <v>2500.0</v>
      </c>
      <c r="AG1059" s="31" t="s">
        <v>127</v>
      </c>
      <c r="AH1059" s="31">
        <v>2500.0</v>
      </c>
      <c r="AI1059" s="31" t="s">
        <v>127</v>
      </c>
      <c r="AJ1059" s="31" t="s">
        <v>141</v>
      </c>
      <c r="AK1059" s="31" t="s">
        <v>127</v>
      </c>
      <c r="AL1059" s="31" t="s">
        <v>141</v>
      </c>
      <c r="AM1059" s="26" t="s">
        <v>278</v>
      </c>
      <c r="AN1059" s="26" t="s">
        <v>10451</v>
      </c>
      <c r="AO1059" s="26" t="s">
        <v>416</v>
      </c>
      <c r="AP1059" s="31" t="s">
        <v>141</v>
      </c>
      <c r="AQ1059" s="26" t="s">
        <v>127</v>
      </c>
      <c r="AR1059" s="26" t="s">
        <v>127</v>
      </c>
      <c r="AS1059" s="26" t="s">
        <v>127</v>
      </c>
      <c r="AT1059" s="26" t="s">
        <v>184</v>
      </c>
      <c r="AU1059" s="26" t="s">
        <v>185</v>
      </c>
      <c r="AV1059" s="26" t="s">
        <v>10452</v>
      </c>
      <c r="AW1059" s="28"/>
      <c r="AX1059" s="28"/>
      <c r="AY1059" s="28"/>
    </row>
    <row r="1060" ht="15.75" customHeight="1">
      <c r="A1060" s="26" t="s">
        <v>10453</v>
      </c>
      <c r="B1060" s="26" t="s">
        <v>10454</v>
      </c>
      <c r="C1060" s="28"/>
      <c r="D1060" s="28" t="s">
        <v>10444</v>
      </c>
      <c r="E1060" s="28"/>
      <c r="F1060" s="26" t="s">
        <v>127</v>
      </c>
      <c r="G1060" s="28"/>
      <c r="H1060" s="26" t="s">
        <v>10445</v>
      </c>
      <c r="I1060" s="26" t="s">
        <v>10446</v>
      </c>
      <c r="J1060" s="28" t="s">
        <v>10447</v>
      </c>
      <c r="K1060" s="26">
        <v>4.297366394E9</v>
      </c>
      <c r="L1060" s="28" t="s">
        <v>10448</v>
      </c>
      <c r="M1060" s="26" t="s">
        <v>10419</v>
      </c>
      <c r="N1060" s="26" t="s">
        <v>10420</v>
      </c>
      <c r="O1060" s="28" t="s">
        <v>10281</v>
      </c>
      <c r="P1060" s="26" t="s">
        <v>9935</v>
      </c>
      <c r="Q1060" s="28"/>
      <c r="R1060" s="28" t="s">
        <v>10449</v>
      </c>
      <c r="S1060" s="28" t="s">
        <v>156</v>
      </c>
      <c r="T1060" s="26" t="s">
        <v>10450</v>
      </c>
      <c r="U1060" s="29"/>
      <c r="V1060" s="26" t="s">
        <v>261</v>
      </c>
      <c r="W1060" s="26" t="s">
        <v>127</v>
      </c>
      <c r="X1060" s="26" t="s">
        <v>127</v>
      </c>
      <c r="Y1060" s="26" t="s">
        <v>127</v>
      </c>
      <c r="Z1060" s="28" t="s">
        <v>127</v>
      </c>
      <c r="AA1060" s="26">
        <v>2045.0</v>
      </c>
      <c r="AB1060" s="30">
        <v>13000.0</v>
      </c>
      <c r="AC1060" s="31">
        <v>13000.0</v>
      </c>
      <c r="AD1060" s="31" t="s">
        <v>127</v>
      </c>
      <c r="AE1060" s="31" t="s">
        <v>127</v>
      </c>
      <c r="AF1060" s="31">
        <v>11600.0</v>
      </c>
      <c r="AG1060" s="30">
        <v>11600.0</v>
      </c>
      <c r="AH1060" s="31" t="s">
        <v>127</v>
      </c>
      <c r="AI1060" s="31" t="s">
        <v>127</v>
      </c>
      <c r="AJ1060" s="31" t="s">
        <v>141</v>
      </c>
      <c r="AK1060" s="31" t="s">
        <v>141</v>
      </c>
      <c r="AL1060" s="31" t="s">
        <v>141</v>
      </c>
      <c r="AM1060" s="26" t="s">
        <v>278</v>
      </c>
      <c r="AN1060" s="26" t="s">
        <v>10451</v>
      </c>
      <c r="AO1060" s="26" t="s">
        <v>416</v>
      </c>
      <c r="AP1060" s="31" t="s">
        <v>141</v>
      </c>
      <c r="AQ1060" s="26" t="s">
        <v>127</v>
      </c>
      <c r="AR1060" s="26" t="s">
        <v>127</v>
      </c>
      <c r="AS1060" s="26" t="s">
        <v>127</v>
      </c>
      <c r="AT1060" s="26" t="s">
        <v>161</v>
      </c>
      <c r="AU1060" s="32" t="s">
        <v>263</v>
      </c>
      <c r="AV1060" s="26" t="s">
        <v>674</v>
      </c>
      <c r="AW1060" s="28"/>
      <c r="AX1060" s="28"/>
      <c r="AY1060" s="28"/>
    </row>
    <row r="1061" ht="15.75" customHeight="1">
      <c r="A1061" s="26" t="s">
        <v>10455</v>
      </c>
      <c r="B1061" s="26" t="s">
        <v>10456</v>
      </c>
      <c r="C1061" s="28"/>
      <c r="D1061" s="28" t="s">
        <v>10444</v>
      </c>
      <c r="E1061" s="28"/>
      <c r="F1061" s="26" t="s">
        <v>127</v>
      </c>
      <c r="G1061" s="28"/>
      <c r="H1061" s="26" t="s">
        <v>10445</v>
      </c>
      <c r="I1061" s="26" t="s">
        <v>10446</v>
      </c>
      <c r="J1061" s="28" t="s">
        <v>10447</v>
      </c>
      <c r="K1061" s="26">
        <v>4.297366394E9</v>
      </c>
      <c r="L1061" s="28" t="s">
        <v>10448</v>
      </c>
      <c r="M1061" s="26" t="s">
        <v>10419</v>
      </c>
      <c r="N1061" s="26" t="s">
        <v>10420</v>
      </c>
      <c r="O1061" s="28" t="s">
        <v>10281</v>
      </c>
      <c r="P1061" s="26" t="s">
        <v>9935</v>
      </c>
      <c r="Q1061" s="28"/>
      <c r="R1061" s="28" t="s">
        <v>10449</v>
      </c>
      <c r="S1061" s="28" t="s">
        <v>156</v>
      </c>
      <c r="T1061" s="26" t="s">
        <v>10450</v>
      </c>
      <c r="U1061" s="29"/>
      <c r="V1061" s="26" t="s">
        <v>158</v>
      </c>
      <c r="W1061" s="26" t="s">
        <v>141</v>
      </c>
      <c r="X1061" s="26" t="s">
        <v>141</v>
      </c>
      <c r="Y1061" s="28">
        <v>1891.0</v>
      </c>
      <c r="Z1061" s="28">
        <v>132.0</v>
      </c>
      <c r="AA1061" s="26" t="s">
        <v>127</v>
      </c>
      <c r="AB1061" s="30">
        <v>13000.0</v>
      </c>
      <c r="AC1061" s="31">
        <v>13000.0</v>
      </c>
      <c r="AD1061" s="31" t="s">
        <v>127</v>
      </c>
      <c r="AE1061" s="31" t="s">
        <v>127</v>
      </c>
      <c r="AF1061" s="31">
        <v>11600.0</v>
      </c>
      <c r="AG1061" s="30">
        <v>11600.0</v>
      </c>
      <c r="AH1061" s="31" t="s">
        <v>127</v>
      </c>
      <c r="AI1061" s="31" t="s">
        <v>127</v>
      </c>
      <c r="AJ1061" s="31" t="s">
        <v>468</v>
      </c>
      <c r="AK1061" s="31">
        <v>2500.0</v>
      </c>
      <c r="AL1061" s="31" t="s">
        <v>127</v>
      </c>
      <c r="AM1061" s="26" t="s">
        <v>278</v>
      </c>
      <c r="AN1061" s="26" t="s">
        <v>10451</v>
      </c>
      <c r="AO1061" s="26" t="s">
        <v>416</v>
      </c>
      <c r="AP1061" s="31">
        <v>26303.0</v>
      </c>
      <c r="AQ1061" s="26">
        <v>2019.0</v>
      </c>
      <c r="AR1061" s="26">
        <v>2020.0</v>
      </c>
      <c r="AS1061" s="26" t="s">
        <v>127</v>
      </c>
      <c r="AT1061" s="26" t="s">
        <v>161</v>
      </c>
      <c r="AU1061" s="32" t="s">
        <v>263</v>
      </c>
      <c r="AV1061" s="26" t="s">
        <v>10457</v>
      </c>
      <c r="AW1061" s="28"/>
      <c r="AX1061" s="28"/>
      <c r="AY1061" s="28"/>
    </row>
    <row r="1062" ht="15.75" customHeight="1">
      <c r="A1062" s="26" t="s">
        <v>10458</v>
      </c>
      <c r="B1062" s="26" t="s">
        <v>10459</v>
      </c>
      <c r="C1062" s="28"/>
      <c r="D1062" s="28" t="s">
        <v>10428</v>
      </c>
      <c r="E1062" s="28"/>
      <c r="F1062" s="26" t="s">
        <v>127</v>
      </c>
      <c r="G1062" s="28"/>
      <c r="H1062" s="26" t="s">
        <v>10429</v>
      </c>
      <c r="I1062" s="26" t="s">
        <v>10430</v>
      </c>
      <c r="J1062" s="26" t="s">
        <v>10431</v>
      </c>
      <c r="K1062" s="26">
        <v>4.296098874E9</v>
      </c>
      <c r="L1062" s="28" t="s">
        <v>10432</v>
      </c>
      <c r="M1062" s="26" t="s">
        <v>10419</v>
      </c>
      <c r="N1062" s="26" t="s">
        <v>10420</v>
      </c>
      <c r="O1062" s="28" t="s">
        <v>10281</v>
      </c>
      <c r="P1062" s="26" t="s">
        <v>9935</v>
      </c>
      <c r="Q1062" s="28"/>
      <c r="R1062" s="28" t="s">
        <v>10433</v>
      </c>
      <c r="S1062" s="28" t="s">
        <v>156</v>
      </c>
      <c r="T1062" s="26" t="s">
        <v>10434</v>
      </c>
      <c r="U1062" s="29"/>
      <c r="V1062" s="26" t="s">
        <v>158</v>
      </c>
      <c r="W1062" s="26" t="s">
        <v>141</v>
      </c>
      <c r="X1062" s="26" t="s">
        <v>141</v>
      </c>
      <c r="Y1062" s="26">
        <v>1909.0</v>
      </c>
      <c r="Z1062" s="28">
        <v>114.0</v>
      </c>
      <c r="AA1062" s="26" t="s">
        <v>127</v>
      </c>
      <c r="AB1062" s="30">
        <v>6000.0</v>
      </c>
      <c r="AC1062" s="31">
        <v>6000.0</v>
      </c>
      <c r="AD1062" s="31" t="s">
        <v>127</v>
      </c>
      <c r="AE1062" s="31" t="s">
        <v>127</v>
      </c>
      <c r="AF1062" s="31">
        <v>5200.0</v>
      </c>
      <c r="AG1062" s="30">
        <v>5200.0</v>
      </c>
      <c r="AH1062" s="31" t="s">
        <v>127</v>
      </c>
      <c r="AI1062" s="31" t="s">
        <v>127</v>
      </c>
      <c r="AJ1062" s="31">
        <v>6000.0</v>
      </c>
      <c r="AK1062" s="31">
        <v>1080.0</v>
      </c>
      <c r="AL1062" s="31" t="s">
        <v>127</v>
      </c>
      <c r="AM1062" s="26" t="s">
        <v>278</v>
      </c>
      <c r="AN1062" s="26" t="s">
        <v>10435</v>
      </c>
      <c r="AO1062" s="26" t="s">
        <v>141</v>
      </c>
      <c r="AP1062" s="31">
        <v>2880.0</v>
      </c>
      <c r="AQ1062" s="26">
        <v>2021.0</v>
      </c>
      <c r="AR1062" s="26">
        <v>2021.0</v>
      </c>
      <c r="AS1062" s="26" t="s">
        <v>127</v>
      </c>
      <c r="AT1062" s="26" t="s">
        <v>161</v>
      </c>
      <c r="AU1062" s="32" t="s">
        <v>263</v>
      </c>
      <c r="AV1062" s="26" t="s">
        <v>603</v>
      </c>
      <c r="AW1062" s="28"/>
      <c r="AX1062" s="28"/>
      <c r="AY1062" s="28"/>
    </row>
    <row r="1063" ht="15.75" customHeight="1">
      <c r="A1063" s="26" t="s">
        <v>10460</v>
      </c>
      <c r="B1063" s="26" t="s">
        <v>10461</v>
      </c>
      <c r="C1063" s="28"/>
      <c r="D1063" s="28" t="s">
        <v>10416</v>
      </c>
      <c r="E1063" s="28"/>
      <c r="F1063" s="26" t="s">
        <v>127</v>
      </c>
      <c r="G1063" s="28"/>
      <c r="H1063" s="26" t="s">
        <v>383</v>
      </c>
      <c r="I1063" s="26" t="s">
        <v>384</v>
      </c>
      <c r="J1063" s="26" t="s">
        <v>10417</v>
      </c>
      <c r="K1063" s="26">
        <v>5.040949378E9</v>
      </c>
      <c r="L1063" s="28" t="s">
        <v>10418</v>
      </c>
      <c r="M1063" s="26" t="s">
        <v>10419</v>
      </c>
      <c r="N1063" s="26" t="s">
        <v>10420</v>
      </c>
      <c r="O1063" s="28" t="s">
        <v>10281</v>
      </c>
      <c r="P1063" s="26" t="s">
        <v>9935</v>
      </c>
      <c r="Q1063" s="28"/>
      <c r="R1063" s="28" t="s">
        <v>10421</v>
      </c>
      <c r="S1063" s="28" t="s">
        <v>156</v>
      </c>
      <c r="T1063" s="28" t="s">
        <v>10422</v>
      </c>
      <c r="U1063" s="28"/>
      <c r="V1063" s="26" t="s">
        <v>158</v>
      </c>
      <c r="W1063" s="26" t="s">
        <v>141</v>
      </c>
      <c r="X1063" s="26" t="s">
        <v>141</v>
      </c>
      <c r="Y1063" s="28">
        <v>1852.0</v>
      </c>
      <c r="Z1063" s="28">
        <v>171.0</v>
      </c>
      <c r="AA1063" s="26" t="s">
        <v>127</v>
      </c>
      <c r="AB1063" s="30">
        <v>1300.0</v>
      </c>
      <c r="AC1063" s="31">
        <v>1300.0</v>
      </c>
      <c r="AD1063" s="31" t="s">
        <v>127</v>
      </c>
      <c r="AE1063" s="31" t="s">
        <v>127</v>
      </c>
      <c r="AF1063" s="31" t="s">
        <v>127</v>
      </c>
      <c r="AG1063" s="30" t="s">
        <v>127</v>
      </c>
      <c r="AH1063" s="31" t="s">
        <v>127</v>
      </c>
      <c r="AI1063" s="31" t="s">
        <v>127</v>
      </c>
      <c r="AJ1063" s="31" t="s">
        <v>127</v>
      </c>
      <c r="AK1063" s="31" t="s">
        <v>127</v>
      </c>
      <c r="AL1063" s="31" t="s">
        <v>127</v>
      </c>
      <c r="AM1063" s="26" t="s">
        <v>159</v>
      </c>
      <c r="AN1063" s="28" t="s">
        <v>10423</v>
      </c>
      <c r="AO1063" s="26" t="s">
        <v>788</v>
      </c>
      <c r="AP1063" s="31">
        <v>884.0</v>
      </c>
      <c r="AQ1063" s="26">
        <v>2020.0</v>
      </c>
      <c r="AR1063" s="26">
        <v>2020.0</v>
      </c>
      <c r="AS1063" s="26" t="s">
        <v>127</v>
      </c>
      <c r="AT1063" s="26" t="s">
        <v>824</v>
      </c>
      <c r="AU1063" s="26" t="s">
        <v>27</v>
      </c>
      <c r="AV1063" s="26" t="s">
        <v>2956</v>
      </c>
      <c r="AW1063" s="28" t="s">
        <v>10326</v>
      </c>
      <c r="AX1063" s="28"/>
      <c r="AY1063" s="28"/>
    </row>
    <row r="1064" ht="15.75" customHeight="1">
      <c r="A1064" s="26" t="s">
        <v>10462</v>
      </c>
      <c r="B1064" s="26" t="s">
        <v>10463</v>
      </c>
      <c r="C1064" s="28"/>
      <c r="D1064" s="28"/>
      <c r="E1064" s="28"/>
      <c r="F1064" s="26" t="s">
        <v>127</v>
      </c>
      <c r="G1064" s="28"/>
      <c r="H1064" s="26" t="s">
        <v>10464</v>
      </c>
      <c r="I1064" s="26" t="s">
        <v>10465</v>
      </c>
      <c r="J1064" s="26" t="s">
        <v>10466</v>
      </c>
      <c r="K1064" s="26">
        <v>4.296112461E9</v>
      </c>
      <c r="L1064" s="26" t="s">
        <v>10467</v>
      </c>
      <c r="M1064" s="26" t="s">
        <v>10468</v>
      </c>
      <c r="N1064" s="26" t="s">
        <v>10420</v>
      </c>
      <c r="O1064" s="28" t="s">
        <v>10281</v>
      </c>
      <c r="P1064" s="26" t="s">
        <v>9935</v>
      </c>
      <c r="Q1064" s="28"/>
      <c r="R1064" s="26" t="s">
        <v>10469</v>
      </c>
      <c r="S1064" s="28" t="s">
        <v>156</v>
      </c>
      <c r="T1064" s="26" t="s">
        <v>10470</v>
      </c>
      <c r="U1064" s="28"/>
      <c r="V1064" s="26" t="s">
        <v>158</v>
      </c>
      <c r="W1064" s="26" t="s">
        <v>141</v>
      </c>
      <c r="X1064" s="26" t="s">
        <v>141</v>
      </c>
      <c r="Y1064" s="26">
        <v>1927.0</v>
      </c>
      <c r="Z1064" s="28">
        <v>96.0</v>
      </c>
      <c r="AA1064" s="26" t="s">
        <v>127</v>
      </c>
      <c r="AB1064" s="30">
        <v>600.0</v>
      </c>
      <c r="AC1064" s="31" t="s">
        <v>127</v>
      </c>
      <c r="AD1064" s="31">
        <v>600.0</v>
      </c>
      <c r="AE1064" s="31" t="s">
        <v>127</v>
      </c>
      <c r="AF1064" s="31" t="s">
        <v>127</v>
      </c>
      <c r="AG1064" s="30" t="s">
        <v>127</v>
      </c>
      <c r="AH1064" s="31" t="s">
        <v>127</v>
      </c>
      <c r="AI1064" s="31" t="s">
        <v>127</v>
      </c>
      <c r="AJ1064" s="31" t="s">
        <v>127</v>
      </c>
      <c r="AK1064" s="31" t="s">
        <v>127</v>
      </c>
      <c r="AL1064" s="31" t="s">
        <v>127</v>
      </c>
      <c r="AM1064" s="26" t="s">
        <v>159</v>
      </c>
      <c r="AN1064" s="26" t="s">
        <v>10471</v>
      </c>
      <c r="AO1064" s="26" t="s">
        <v>416</v>
      </c>
      <c r="AP1064" s="31">
        <v>1000.0</v>
      </c>
      <c r="AQ1064" s="26">
        <v>2021.0</v>
      </c>
      <c r="AR1064" s="26">
        <v>2021.0</v>
      </c>
      <c r="AS1064" s="26" t="s">
        <v>127</v>
      </c>
      <c r="AT1064" s="26" t="s">
        <v>142</v>
      </c>
      <c r="AU1064" s="26" t="s">
        <v>31</v>
      </c>
      <c r="AV1064" s="26" t="s">
        <v>10472</v>
      </c>
      <c r="AW1064" s="28"/>
      <c r="AX1064" s="28"/>
      <c r="AY1064" s="28"/>
    </row>
    <row r="1065" ht="15.75" customHeight="1">
      <c r="A1065" s="26" t="s">
        <v>10473</v>
      </c>
      <c r="B1065" s="26" t="s">
        <v>10474</v>
      </c>
      <c r="C1065" s="28"/>
      <c r="D1065" s="26" t="s">
        <v>10475</v>
      </c>
      <c r="E1065" s="26"/>
      <c r="F1065" s="26" t="s">
        <v>127</v>
      </c>
      <c r="G1065" s="28"/>
      <c r="H1065" s="26" t="s">
        <v>10476</v>
      </c>
      <c r="I1065" s="26" t="s">
        <v>10477</v>
      </c>
      <c r="J1065" s="26" t="s">
        <v>10478</v>
      </c>
      <c r="K1065" s="26">
        <v>5.000074757E9</v>
      </c>
      <c r="L1065" s="28" t="s">
        <v>10479</v>
      </c>
      <c r="M1065" s="26" t="s">
        <v>10480</v>
      </c>
      <c r="N1065" s="26" t="s">
        <v>10481</v>
      </c>
      <c r="O1065" s="28" t="s">
        <v>10281</v>
      </c>
      <c r="P1065" s="26" t="s">
        <v>9935</v>
      </c>
      <c r="Q1065" s="28"/>
      <c r="R1065" s="28" t="s">
        <v>10482</v>
      </c>
      <c r="S1065" s="28" t="s">
        <v>156</v>
      </c>
      <c r="T1065" s="29" t="s">
        <v>10483</v>
      </c>
      <c r="U1065" s="29"/>
      <c r="V1065" s="26" t="s">
        <v>189</v>
      </c>
      <c r="W1065" s="33">
        <v>44713.0</v>
      </c>
      <c r="X1065" s="26">
        <v>2023.0</v>
      </c>
      <c r="Y1065" s="26">
        <v>2027.0</v>
      </c>
      <c r="Z1065" s="28">
        <v>-4.0</v>
      </c>
      <c r="AA1065" s="26" t="s">
        <v>127</v>
      </c>
      <c r="AB1065" s="30">
        <v>1750.0</v>
      </c>
      <c r="AC1065" s="31" t="s">
        <v>127</v>
      </c>
      <c r="AD1065" s="31">
        <v>1750.0</v>
      </c>
      <c r="AE1065" s="31" t="s">
        <v>127</v>
      </c>
      <c r="AF1065" s="31">
        <v>2500.0</v>
      </c>
      <c r="AG1065" s="31" t="s">
        <v>127</v>
      </c>
      <c r="AH1065" s="31">
        <v>2500.0</v>
      </c>
      <c r="AI1065" s="31" t="s">
        <v>127</v>
      </c>
      <c r="AJ1065" s="31" t="s">
        <v>141</v>
      </c>
      <c r="AK1065" s="31" t="s">
        <v>127</v>
      </c>
      <c r="AL1065" s="31" t="s">
        <v>141</v>
      </c>
      <c r="AM1065" s="26" t="s">
        <v>141</v>
      </c>
      <c r="AN1065" s="26" t="s">
        <v>141</v>
      </c>
      <c r="AO1065" s="26" t="s">
        <v>141</v>
      </c>
      <c r="AP1065" s="31" t="s">
        <v>127</v>
      </c>
      <c r="AQ1065" s="26" t="s">
        <v>127</v>
      </c>
      <c r="AR1065" s="26" t="s">
        <v>127</v>
      </c>
      <c r="AS1065" s="26" t="s">
        <v>127</v>
      </c>
      <c r="AT1065" s="26" t="s">
        <v>184</v>
      </c>
      <c r="AU1065" s="26" t="s">
        <v>185</v>
      </c>
      <c r="AV1065" s="26" t="s">
        <v>10484</v>
      </c>
      <c r="AW1065" s="28"/>
      <c r="AX1065" s="28"/>
      <c r="AY1065" s="28"/>
    </row>
    <row r="1066" ht="15.75" customHeight="1">
      <c r="A1066" s="26" t="s">
        <v>10485</v>
      </c>
      <c r="B1066" s="26" t="s">
        <v>10486</v>
      </c>
      <c r="C1066" s="28"/>
      <c r="D1066" s="26" t="s">
        <v>10475</v>
      </c>
      <c r="E1066" s="26"/>
      <c r="F1066" s="26" t="s">
        <v>127</v>
      </c>
      <c r="G1066" s="28"/>
      <c r="H1066" s="26" t="s">
        <v>10476</v>
      </c>
      <c r="I1066" s="26" t="s">
        <v>10477</v>
      </c>
      <c r="J1066" s="26" t="s">
        <v>10478</v>
      </c>
      <c r="K1066" s="26">
        <v>5.000074757E9</v>
      </c>
      <c r="L1066" s="28" t="s">
        <v>10479</v>
      </c>
      <c r="M1066" s="26" t="s">
        <v>10480</v>
      </c>
      <c r="N1066" s="26" t="s">
        <v>10481</v>
      </c>
      <c r="O1066" s="28" t="s">
        <v>10281</v>
      </c>
      <c r="P1066" s="26" t="s">
        <v>9935</v>
      </c>
      <c r="Q1066" s="28"/>
      <c r="R1066" s="28" t="s">
        <v>10482</v>
      </c>
      <c r="S1066" s="28" t="s">
        <v>156</v>
      </c>
      <c r="T1066" s="29" t="s">
        <v>10483</v>
      </c>
      <c r="U1066" s="29"/>
      <c r="V1066" s="26" t="s">
        <v>189</v>
      </c>
      <c r="W1066" s="33">
        <v>44896.0</v>
      </c>
      <c r="X1066" s="26">
        <v>2045.0</v>
      </c>
      <c r="Y1066" s="26">
        <v>2045.0</v>
      </c>
      <c r="Z1066" s="28">
        <v>-22.0</v>
      </c>
      <c r="AA1066" s="26" t="s">
        <v>127</v>
      </c>
      <c r="AB1066" s="30">
        <v>1400.0</v>
      </c>
      <c r="AC1066" s="31" t="s">
        <v>127</v>
      </c>
      <c r="AD1066" s="31">
        <v>1400.0</v>
      </c>
      <c r="AE1066" s="31" t="s">
        <v>127</v>
      </c>
      <c r="AF1066" s="31" t="s">
        <v>127</v>
      </c>
      <c r="AG1066" s="31" t="s">
        <v>127</v>
      </c>
      <c r="AH1066" s="31" t="s">
        <v>127</v>
      </c>
      <c r="AI1066" s="31" t="s">
        <v>127</v>
      </c>
      <c r="AJ1066" s="31" t="s">
        <v>127</v>
      </c>
      <c r="AK1066" s="31" t="s">
        <v>127</v>
      </c>
      <c r="AL1066" s="31" t="s">
        <v>127</v>
      </c>
      <c r="AM1066" s="26" t="s">
        <v>141</v>
      </c>
      <c r="AN1066" s="26" t="s">
        <v>141</v>
      </c>
      <c r="AO1066" s="26" t="s">
        <v>141</v>
      </c>
      <c r="AP1066" s="31" t="s">
        <v>127</v>
      </c>
      <c r="AQ1066" s="26" t="s">
        <v>127</v>
      </c>
      <c r="AR1066" s="26" t="s">
        <v>127</v>
      </c>
      <c r="AS1066" s="26" t="s">
        <v>127</v>
      </c>
      <c r="AT1066" s="26" t="s">
        <v>142</v>
      </c>
      <c r="AU1066" s="26" t="s">
        <v>31</v>
      </c>
      <c r="AV1066" s="26" t="s">
        <v>697</v>
      </c>
      <c r="AW1066" s="28"/>
      <c r="AX1066" s="28"/>
      <c r="AY1066" s="28"/>
    </row>
    <row r="1067" ht="15.75" customHeight="1">
      <c r="A1067" s="26" t="s">
        <v>10487</v>
      </c>
      <c r="B1067" s="26" t="s">
        <v>10488</v>
      </c>
      <c r="C1067" s="28"/>
      <c r="D1067" s="26" t="s">
        <v>10475</v>
      </c>
      <c r="E1067" s="26"/>
      <c r="F1067" s="26" t="s">
        <v>127</v>
      </c>
      <c r="G1067" s="28"/>
      <c r="H1067" s="26" t="s">
        <v>10476</v>
      </c>
      <c r="I1067" s="26" t="s">
        <v>10477</v>
      </c>
      <c r="J1067" s="26" t="s">
        <v>10478</v>
      </c>
      <c r="K1067" s="26">
        <v>5.000074757E9</v>
      </c>
      <c r="L1067" s="28" t="s">
        <v>10479</v>
      </c>
      <c r="M1067" s="26" t="s">
        <v>10480</v>
      </c>
      <c r="N1067" s="26" t="s">
        <v>10481</v>
      </c>
      <c r="O1067" s="28" t="s">
        <v>10281</v>
      </c>
      <c r="P1067" s="26" t="s">
        <v>9935</v>
      </c>
      <c r="Q1067" s="28"/>
      <c r="R1067" s="28" t="s">
        <v>10482</v>
      </c>
      <c r="S1067" s="28" t="s">
        <v>156</v>
      </c>
      <c r="T1067" s="29" t="s">
        <v>10483</v>
      </c>
      <c r="U1067" s="29"/>
      <c r="V1067" s="26" t="s">
        <v>261</v>
      </c>
      <c r="W1067" s="26" t="s">
        <v>127</v>
      </c>
      <c r="X1067" s="26" t="s">
        <v>127</v>
      </c>
      <c r="Y1067" s="26" t="s">
        <v>127</v>
      </c>
      <c r="Z1067" s="28" t="s">
        <v>127</v>
      </c>
      <c r="AA1067" s="26">
        <v>2030.0</v>
      </c>
      <c r="AB1067" s="30" t="s">
        <v>127</v>
      </c>
      <c r="AC1067" s="31" t="s">
        <v>127</v>
      </c>
      <c r="AD1067" s="31" t="s">
        <v>127</v>
      </c>
      <c r="AE1067" s="31" t="s">
        <v>127</v>
      </c>
      <c r="AF1067" s="31">
        <v>2395.0</v>
      </c>
      <c r="AG1067" s="31">
        <f>4790/2</f>
        <v>2395</v>
      </c>
      <c r="AH1067" s="31" t="s">
        <v>127</v>
      </c>
      <c r="AI1067" s="31" t="s">
        <v>127</v>
      </c>
      <c r="AJ1067" s="31" t="s">
        <v>141</v>
      </c>
      <c r="AK1067" s="31" t="s">
        <v>141</v>
      </c>
      <c r="AL1067" s="31" t="s">
        <v>141</v>
      </c>
      <c r="AM1067" s="26" t="s">
        <v>141</v>
      </c>
      <c r="AN1067" s="26" t="s">
        <v>141</v>
      </c>
      <c r="AO1067" s="26" t="s">
        <v>141</v>
      </c>
      <c r="AP1067" s="31" t="s">
        <v>127</v>
      </c>
      <c r="AQ1067" s="26" t="s">
        <v>127</v>
      </c>
      <c r="AR1067" s="26" t="s">
        <v>127</v>
      </c>
      <c r="AS1067" s="26" t="s">
        <v>127</v>
      </c>
      <c r="AT1067" s="26" t="s">
        <v>974</v>
      </c>
      <c r="AU1067" s="26" t="s">
        <v>25</v>
      </c>
      <c r="AV1067" s="26" t="s">
        <v>141</v>
      </c>
      <c r="AW1067" s="28"/>
      <c r="AX1067" s="28"/>
      <c r="AY1067" s="28"/>
    </row>
    <row r="1068" ht="15.75" customHeight="1">
      <c r="A1068" s="26" t="s">
        <v>10489</v>
      </c>
      <c r="B1068" s="26" t="s">
        <v>10490</v>
      </c>
      <c r="C1068" s="28"/>
      <c r="D1068" s="26" t="s">
        <v>10475</v>
      </c>
      <c r="E1068" s="26"/>
      <c r="F1068" s="26" t="s">
        <v>127</v>
      </c>
      <c r="G1068" s="28"/>
      <c r="H1068" s="26" t="s">
        <v>10476</v>
      </c>
      <c r="I1068" s="26" t="s">
        <v>10477</v>
      </c>
      <c r="J1068" s="26" t="s">
        <v>10478</v>
      </c>
      <c r="K1068" s="26">
        <v>5.000074757E9</v>
      </c>
      <c r="L1068" s="28" t="s">
        <v>10479</v>
      </c>
      <c r="M1068" s="26" t="s">
        <v>10480</v>
      </c>
      <c r="N1068" s="26" t="s">
        <v>10481</v>
      </c>
      <c r="O1068" s="28" t="s">
        <v>10281</v>
      </c>
      <c r="P1068" s="26" t="s">
        <v>9935</v>
      </c>
      <c r="Q1068" s="28"/>
      <c r="R1068" s="28" t="s">
        <v>10482</v>
      </c>
      <c r="S1068" s="28" t="s">
        <v>156</v>
      </c>
      <c r="T1068" s="29" t="s">
        <v>10483</v>
      </c>
      <c r="U1068" s="29"/>
      <c r="V1068" s="26" t="s">
        <v>158</v>
      </c>
      <c r="W1068" s="26" t="s">
        <v>141</v>
      </c>
      <c r="X1068" s="26" t="s">
        <v>141</v>
      </c>
      <c r="Y1068" s="26">
        <v>1969.0</v>
      </c>
      <c r="Z1068" s="28">
        <v>54.0</v>
      </c>
      <c r="AA1068" s="26" t="s">
        <v>127</v>
      </c>
      <c r="AB1068" s="30">
        <v>2760.0</v>
      </c>
      <c r="AC1068" s="31">
        <v>2760.0</v>
      </c>
      <c r="AD1068" s="31" t="s">
        <v>127</v>
      </c>
      <c r="AE1068" s="31" t="s">
        <v>127</v>
      </c>
      <c r="AF1068" s="31">
        <v>4790.0</v>
      </c>
      <c r="AG1068" s="30">
        <v>4790.0</v>
      </c>
      <c r="AH1068" s="31" t="s">
        <v>127</v>
      </c>
      <c r="AI1068" s="31" t="s">
        <v>127</v>
      </c>
      <c r="AJ1068" s="31" t="s">
        <v>127</v>
      </c>
      <c r="AK1068" s="31" t="s">
        <v>127</v>
      </c>
      <c r="AL1068" s="31" t="s">
        <v>127</v>
      </c>
      <c r="AM1068" s="26" t="s">
        <v>159</v>
      </c>
      <c r="AN1068" s="26" t="s">
        <v>10491</v>
      </c>
      <c r="AO1068" s="26" t="s">
        <v>7429</v>
      </c>
      <c r="AP1068" s="31">
        <v>3565.0</v>
      </c>
      <c r="AQ1068" s="26">
        <v>2019.0</v>
      </c>
      <c r="AR1068" s="26">
        <v>2021.0</v>
      </c>
      <c r="AS1068" s="26" t="s">
        <v>127</v>
      </c>
      <c r="AT1068" s="26" t="s">
        <v>161</v>
      </c>
      <c r="AU1068" s="32" t="s">
        <v>263</v>
      </c>
      <c r="AV1068" s="26" t="s">
        <v>10492</v>
      </c>
      <c r="AW1068" s="28"/>
      <c r="AX1068" s="28"/>
      <c r="AY1068" s="28"/>
    </row>
    <row r="1069" ht="15.75" customHeight="1">
      <c r="A1069" s="26" t="s">
        <v>10493</v>
      </c>
      <c r="B1069" s="26" t="s">
        <v>10494</v>
      </c>
      <c r="C1069" s="28"/>
      <c r="D1069" s="28" t="s">
        <v>10495</v>
      </c>
      <c r="E1069" s="28"/>
      <c r="F1069" s="26" t="s">
        <v>127</v>
      </c>
      <c r="G1069" s="28"/>
      <c r="H1069" s="26" t="s">
        <v>10197</v>
      </c>
      <c r="I1069" s="26" t="s">
        <v>10198</v>
      </c>
      <c r="J1069" s="26" t="s">
        <v>10199</v>
      </c>
      <c r="K1069" s="26">
        <v>4.296258509E9</v>
      </c>
      <c r="L1069" s="28" t="s">
        <v>10496</v>
      </c>
      <c r="M1069" s="26" t="s">
        <v>10497</v>
      </c>
      <c r="N1069" s="26" t="s">
        <v>10481</v>
      </c>
      <c r="O1069" s="28" t="s">
        <v>10281</v>
      </c>
      <c r="P1069" s="26" t="s">
        <v>9935</v>
      </c>
      <c r="Q1069" s="28"/>
      <c r="R1069" s="28" t="s">
        <v>10498</v>
      </c>
      <c r="S1069" s="28" t="s">
        <v>156</v>
      </c>
      <c r="T1069" s="26" t="s">
        <v>10499</v>
      </c>
      <c r="U1069" s="28"/>
      <c r="V1069" s="26" t="s">
        <v>189</v>
      </c>
      <c r="W1069" s="33">
        <v>44713.0</v>
      </c>
      <c r="X1069" s="26">
        <v>2023.0</v>
      </c>
      <c r="Y1069" s="26">
        <v>2027.0</v>
      </c>
      <c r="Z1069" s="28">
        <v>-4.0</v>
      </c>
      <c r="AA1069" s="26" t="s">
        <v>127</v>
      </c>
      <c r="AB1069" s="30">
        <v>1750.0</v>
      </c>
      <c r="AC1069" s="31" t="s">
        <v>127</v>
      </c>
      <c r="AD1069" s="31">
        <v>1750.0</v>
      </c>
      <c r="AE1069" s="31" t="s">
        <v>127</v>
      </c>
      <c r="AF1069" s="31" t="s">
        <v>127</v>
      </c>
      <c r="AG1069" s="31" t="s">
        <v>127</v>
      </c>
      <c r="AH1069" s="31" t="s">
        <v>127</v>
      </c>
      <c r="AI1069" s="31" t="s">
        <v>127</v>
      </c>
      <c r="AJ1069" s="31" t="s">
        <v>127</v>
      </c>
      <c r="AK1069" s="31" t="s">
        <v>127</v>
      </c>
      <c r="AL1069" s="31" t="s">
        <v>127</v>
      </c>
      <c r="AM1069" s="26" t="s">
        <v>141</v>
      </c>
      <c r="AN1069" s="26" t="s">
        <v>141</v>
      </c>
      <c r="AO1069" s="26" t="s">
        <v>141</v>
      </c>
      <c r="AP1069" s="31" t="s">
        <v>127</v>
      </c>
      <c r="AQ1069" s="26" t="s">
        <v>127</v>
      </c>
      <c r="AR1069" s="26" t="s">
        <v>127</v>
      </c>
      <c r="AS1069" s="26" t="s">
        <v>127</v>
      </c>
      <c r="AT1069" s="26" t="s">
        <v>142</v>
      </c>
      <c r="AU1069" s="26" t="s">
        <v>31</v>
      </c>
      <c r="AV1069" s="26" t="s">
        <v>697</v>
      </c>
      <c r="AW1069" s="28"/>
      <c r="AX1069" s="28"/>
      <c r="AY1069" s="28"/>
    </row>
    <row r="1070" ht="15.75" customHeight="1">
      <c r="A1070" s="26" t="s">
        <v>10500</v>
      </c>
      <c r="B1070" s="26" t="s">
        <v>10501</v>
      </c>
      <c r="C1070" s="28"/>
      <c r="D1070" s="28" t="s">
        <v>10495</v>
      </c>
      <c r="E1070" s="28"/>
      <c r="F1070" s="26" t="s">
        <v>127</v>
      </c>
      <c r="G1070" s="28"/>
      <c r="H1070" s="26" t="s">
        <v>10197</v>
      </c>
      <c r="I1070" s="26" t="s">
        <v>10198</v>
      </c>
      <c r="J1070" s="26" t="s">
        <v>10199</v>
      </c>
      <c r="K1070" s="26">
        <v>4.296258509E9</v>
      </c>
      <c r="L1070" s="28" t="s">
        <v>10496</v>
      </c>
      <c r="M1070" s="26" t="s">
        <v>10497</v>
      </c>
      <c r="N1070" s="26" t="s">
        <v>10481</v>
      </c>
      <c r="O1070" s="28" t="s">
        <v>10281</v>
      </c>
      <c r="P1070" s="26" t="s">
        <v>9935</v>
      </c>
      <c r="Q1070" s="28"/>
      <c r="R1070" s="28" t="s">
        <v>10498</v>
      </c>
      <c r="S1070" s="28" t="s">
        <v>156</v>
      </c>
      <c r="T1070" s="26" t="s">
        <v>10499</v>
      </c>
      <c r="U1070" s="28"/>
      <c r="V1070" s="26" t="s">
        <v>158</v>
      </c>
      <c r="W1070" s="26" t="s">
        <v>141</v>
      </c>
      <c r="X1070" s="26" t="s">
        <v>141</v>
      </c>
      <c r="Y1070" s="26">
        <v>1873.0</v>
      </c>
      <c r="Z1070" s="28">
        <v>150.0</v>
      </c>
      <c r="AA1070" s="26" t="s">
        <v>127</v>
      </c>
      <c r="AB1070" s="30">
        <v>3540.0</v>
      </c>
      <c r="AC1070" s="31">
        <v>3240.0</v>
      </c>
      <c r="AD1070" s="31">
        <v>300.0</v>
      </c>
      <c r="AE1070" s="31" t="s">
        <v>127</v>
      </c>
      <c r="AF1070" s="31" t="s">
        <v>127</v>
      </c>
      <c r="AG1070" s="30" t="s">
        <v>127</v>
      </c>
      <c r="AH1070" s="31" t="s">
        <v>127</v>
      </c>
      <c r="AI1070" s="31" t="s">
        <v>127</v>
      </c>
      <c r="AJ1070" s="31" t="s">
        <v>127</v>
      </c>
      <c r="AK1070" s="31" t="s">
        <v>127</v>
      </c>
      <c r="AL1070" s="31" t="s">
        <v>127</v>
      </c>
      <c r="AM1070" s="26" t="s">
        <v>159</v>
      </c>
      <c r="AN1070" s="26" t="s">
        <v>10502</v>
      </c>
      <c r="AO1070" s="26" t="s">
        <v>141</v>
      </c>
      <c r="AP1070" s="31">
        <v>800.0</v>
      </c>
      <c r="AQ1070" s="26">
        <v>2021.0</v>
      </c>
      <c r="AR1070" s="26">
        <v>2021.0</v>
      </c>
      <c r="AS1070" s="26" t="s">
        <v>127</v>
      </c>
      <c r="AT1070" s="26" t="s">
        <v>2388</v>
      </c>
      <c r="AU1070" s="26" t="s">
        <v>2389</v>
      </c>
      <c r="AV1070" s="26" t="s">
        <v>10503</v>
      </c>
      <c r="AW1070" s="28"/>
      <c r="AX1070" s="28"/>
      <c r="AY1070" s="28"/>
    </row>
    <row r="1071" ht="15.75" customHeight="1">
      <c r="A1071" s="26" t="s">
        <v>10504</v>
      </c>
      <c r="B1071" s="26" t="s">
        <v>10505</v>
      </c>
      <c r="C1071" s="28"/>
      <c r="D1071" s="26"/>
      <c r="E1071" s="28"/>
      <c r="F1071" s="26" t="s">
        <v>127</v>
      </c>
      <c r="G1071" s="28"/>
      <c r="H1071" s="26" t="s">
        <v>10506</v>
      </c>
      <c r="I1071" s="26" t="s">
        <v>10507</v>
      </c>
      <c r="J1071" s="26" t="s">
        <v>10508</v>
      </c>
      <c r="K1071" s="26">
        <v>4.298429125E9</v>
      </c>
      <c r="L1071" s="26" t="s">
        <v>10509</v>
      </c>
      <c r="M1071" s="26" t="s">
        <v>10510</v>
      </c>
      <c r="N1071" s="26" t="s">
        <v>10511</v>
      </c>
      <c r="O1071" s="28" t="s">
        <v>10281</v>
      </c>
      <c r="P1071" s="26" t="s">
        <v>9935</v>
      </c>
      <c r="Q1071" s="28"/>
      <c r="R1071" s="26" t="s">
        <v>10512</v>
      </c>
      <c r="S1071" s="28" t="s">
        <v>156</v>
      </c>
      <c r="T1071" s="26" t="s">
        <v>10513</v>
      </c>
      <c r="U1071" s="28"/>
      <c r="V1071" s="26" t="s">
        <v>158</v>
      </c>
      <c r="W1071" s="26" t="s">
        <v>141</v>
      </c>
      <c r="X1071" s="26" t="s">
        <v>141</v>
      </c>
      <c r="Y1071" s="26">
        <v>1992.0</v>
      </c>
      <c r="Z1071" s="28">
        <v>31.0</v>
      </c>
      <c r="AA1071" s="26" t="s">
        <v>127</v>
      </c>
      <c r="AB1071" s="30">
        <v>1400.0</v>
      </c>
      <c r="AC1071" s="31" t="s">
        <v>127</v>
      </c>
      <c r="AD1071" s="31">
        <v>1400.0</v>
      </c>
      <c r="AE1071" s="31" t="s">
        <v>127</v>
      </c>
      <c r="AF1071" s="31" t="s">
        <v>127</v>
      </c>
      <c r="AG1071" s="30" t="s">
        <v>127</v>
      </c>
      <c r="AH1071" s="31" t="s">
        <v>127</v>
      </c>
      <c r="AI1071" s="31" t="s">
        <v>127</v>
      </c>
      <c r="AJ1071" s="31" t="s">
        <v>127</v>
      </c>
      <c r="AK1071" s="31" t="s">
        <v>127</v>
      </c>
      <c r="AL1071" s="31" t="s">
        <v>127</v>
      </c>
      <c r="AM1071" s="26" t="s">
        <v>159</v>
      </c>
      <c r="AN1071" s="26" t="s">
        <v>10514</v>
      </c>
      <c r="AO1071" s="26" t="s">
        <v>7303</v>
      </c>
      <c r="AP1071" s="31">
        <v>313.0</v>
      </c>
      <c r="AQ1071" s="26" t="s">
        <v>327</v>
      </c>
      <c r="AR1071" s="26" t="s">
        <v>327</v>
      </c>
      <c r="AS1071" s="26" t="s">
        <v>127</v>
      </c>
      <c r="AT1071" s="26" t="s">
        <v>142</v>
      </c>
      <c r="AU1071" s="26" t="s">
        <v>31</v>
      </c>
      <c r="AV1071" s="26" t="s">
        <v>697</v>
      </c>
      <c r="AW1071" s="28"/>
      <c r="AX1071" s="28"/>
      <c r="AY1071" s="28"/>
    </row>
    <row r="1072" ht="15.75" customHeight="1">
      <c r="A1072" s="26" t="s">
        <v>10515</v>
      </c>
      <c r="B1072" s="26" t="s">
        <v>10516</v>
      </c>
      <c r="C1072" s="28"/>
      <c r="D1072" s="26" t="s">
        <v>10517</v>
      </c>
      <c r="E1072" s="28"/>
      <c r="F1072" s="26" t="s">
        <v>127</v>
      </c>
      <c r="G1072" s="28"/>
      <c r="H1072" s="26" t="s">
        <v>9043</v>
      </c>
      <c r="I1072" s="26" t="s">
        <v>9044</v>
      </c>
      <c r="J1072" s="26" t="s">
        <v>10518</v>
      </c>
      <c r="K1072" s="26">
        <v>4.296860384E9</v>
      </c>
      <c r="L1072" s="26" t="s">
        <v>10519</v>
      </c>
      <c r="M1072" s="26" t="s">
        <v>10520</v>
      </c>
      <c r="N1072" s="26" t="s">
        <v>10521</v>
      </c>
      <c r="O1072" s="28" t="s">
        <v>10281</v>
      </c>
      <c r="P1072" s="26" t="s">
        <v>9935</v>
      </c>
      <c r="Q1072" s="28"/>
      <c r="R1072" s="28" t="s">
        <v>10522</v>
      </c>
      <c r="S1072" s="28" t="s">
        <v>156</v>
      </c>
      <c r="T1072" s="26" t="s">
        <v>10523</v>
      </c>
      <c r="U1072" s="28"/>
      <c r="V1072" s="26" t="s">
        <v>158</v>
      </c>
      <c r="W1072" s="26" t="s">
        <v>141</v>
      </c>
      <c r="X1072" s="26" t="s">
        <v>141</v>
      </c>
      <c r="Y1072" s="26">
        <v>1878.0</v>
      </c>
      <c r="Z1072" s="28">
        <v>145.0</v>
      </c>
      <c r="AA1072" s="26" t="s">
        <v>127</v>
      </c>
      <c r="AB1072" s="30">
        <v>1100.0</v>
      </c>
      <c r="AC1072" s="31" t="s">
        <v>127</v>
      </c>
      <c r="AD1072" s="30">
        <v>1100.0</v>
      </c>
      <c r="AE1072" s="31" t="s">
        <v>127</v>
      </c>
      <c r="AF1072" s="31" t="s">
        <v>127</v>
      </c>
      <c r="AG1072" s="30" t="s">
        <v>127</v>
      </c>
      <c r="AH1072" s="31" t="s">
        <v>127</v>
      </c>
      <c r="AI1072" s="31" t="s">
        <v>127</v>
      </c>
      <c r="AJ1072" s="31" t="s">
        <v>127</v>
      </c>
      <c r="AK1072" s="31" t="s">
        <v>127</v>
      </c>
      <c r="AL1072" s="31" t="s">
        <v>127</v>
      </c>
      <c r="AM1072" s="26" t="s">
        <v>159</v>
      </c>
      <c r="AN1072" s="26" t="s">
        <v>10524</v>
      </c>
      <c r="AO1072" s="26" t="s">
        <v>246</v>
      </c>
      <c r="AP1072" s="31">
        <v>700.0</v>
      </c>
      <c r="AQ1072" s="26">
        <v>2021.0</v>
      </c>
      <c r="AR1072" s="26">
        <v>2021.0</v>
      </c>
      <c r="AS1072" s="26" t="s">
        <v>127</v>
      </c>
      <c r="AT1072" s="28" t="s">
        <v>142</v>
      </c>
      <c r="AU1072" s="32" t="s">
        <v>31</v>
      </c>
      <c r="AV1072" s="26" t="s">
        <v>9779</v>
      </c>
      <c r="AW1072" s="28"/>
      <c r="AX1072" s="28"/>
      <c r="AY1072" s="28"/>
    </row>
    <row r="1073" ht="15.75" customHeight="1">
      <c r="A1073" s="26" t="s">
        <v>10525</v>
      </c>
      <c r="B1073" s="26" t="s">
        <v>10526</v>
      </c>
      <c r="C1073" s="28"/>
      <c r="D1073" s="28"/>
      <c r="E1073" s="28"/>
      <c r="F1073" s="26" t="s">
        <v>127</v>
      </c>
      <c r="G1073" s="28"/>
      <c r="H1073" s="26" t="s">
        <v>10527</v>
      </c>
      <c r="I1073" s="26" t="s">
        <v>10528</v>
      </c>
      <c r="J1073" s="26" t="s">
        <v>10529</v>
      </c>
      <c r="K1073" s="26">
        <v>4.296662145E9</v>
      </c>
      <c r="L1073" s="28" t="s">
        <v>10530</v>
      </c>
      <c r="M1073" s="26" t="s">
        <v>10531</v>
      </c>
      <c r="N1073" s="26" t="s">
        <v>10532</v>
      </c>
      <c r="O1073" s="28" t="s">
        <v>10533</v>
      </c>
      <c r="P1073" s="26" t="s">
        <v>9935</v>
      </c>
      <c r="Q1073" s="28"/>
      <c r="R1073" s="28" t="s">
        <v>10534</v>
      </c>
      <c r="S1073" s="28" t="s">
        <v>156</v>
      </c>
      <c r="T1073" s="26" t="s">
        <v>10535</v>
      </c>
      <c r="U1073" s="28"/>
      <c r="V1073" s="26" t="s">
        <v>553</v>
      </c>
      <c r="W1073" s="26" t="s">
        <v>141</v>
      </c>
      <c r="X1073" s="26" t="s">
        <v>141</v>
      </c>
      <c r="Y1073" s="28">
        <v>1932.0</v>
      </c>
      <c r="Z1073" s="28">
        <v>91.0</v>
      </c>
      <c r="AA1073" s="26">
        <v>2018.0</v>
      </c>
      <c r="AB1073" s="30">
        <v>3300.0</v>
      </c>
      <c r="AC1073" s="30">
        <v>2500.0</v>
      </c>
      <c r="AD1073" s="31">
        <v>800.0</v>
      </c>
      <c r="AE1073" s="31" t="s">
        <v>127</v>
      </c>
      <c r="AF1073" s="31">
        <v>2500.0</v>
      </c>
      <c r="AG1073" s="31">
        <v>2500.0</v>
      </c>
      <c r="AH1073" s="31" t="s">
        <v>127</v>
      </c>
      <c r="AI1073" s="31" t="s">
        <v>127</v>
      </c>
      <c r="AJ1073" s="31" t="s">
        <v>141</v>
      </c>
      <c r="AK1073" s="31" t="s">
        <v>141</v>
      </c>
      <c r="AL1073" s="31" t="s">
        <v>141</v>
      </c>
      <c r="AM1073" s="26" t="s">
        <v>141</v>
      </c>
      <c r="AN1073" s="26" t="s">
        <v>141</v>
      </c>
      <c r="AO1073" s="26" t="s">
        <v>141</v>
      </c>
      <c r="AP1073" s="31">
        <v>170.0</v>
      </c>
      <c r="AQ1073" s="26" t="s">
        <v>127</v>
      </c>
      <c r="AR1073" s="26" t="s">
        <v>127</v>
      </c>
      <c r="AS1073" s="26" t="s">
        <v>127</v>
      </c>
      <c r="AT1073" s="26" t="s">
        <v>161</v>
      </c>
      <c r="AU1073" s="26" t="s">
        <v>817</v>
      </c>
      <c r="AV1073" s="26" t="s">
        <v>10536</v>
      </c>
      <c r="AW1073" s="28"/>
      <c r="AX1073" s="28"/>
      <c r="AY1073" s="28"/>
    </row>
    <row r="1074" ht="15.75" customHeight="1">
      <c r="A1074" s="26" t="s">
        <v>10537</v>
      </c>
      <c r="B1074" s="26" t="s">
        <v>10538</v>
      </c>
      <c r="C1074" s="28"/>
      <c r="D1074" s="28"/>
      <c r="E1074" s="28"/>
      <c r="F1074" s="26" t="s">
        <v>127</v>
      </c>
      <c r="G1074" s="28"/>
      <c r="H1074" s="26" t="s">
        <v>10052</v>
      </c>
      <c r="I1074" s="26" t="s">
        <v>10053</v>
      </c>
      <c r="J1074" s="26" t="s">
        <v>10539</v>
      </c>
      <c r="K1074" s="26">
        <v>5.035930827E9</v>
      </c>
      <c r="L1074" s="26" t="s">
        <v>10540</v>
      </c>
      <c r="M1074" s="26" t="s">
        <v>10541</v>
      </c>
      <c r="N1074" s="26" t="s">
        <v>10542</v>
      </c>
      <c r="O1074" s="28" t="s">
        <v>10533</v>
      </c>
      <c r="P1074" s="26" t="s">
        <v>9935</v>
      </c>
      <c r="Q1074" s="28"/>
      <c r="R1074" s="26" t="s">
        <v>10543</v>
      </c>
      <c r="S1074" s="28" t="s">
        <v>156</v>
      </c>
      <c r="T1074" s="26" t="s">
        <v>10544</v>
      </c>
      <c r="U1074" s="28"/>
      <c r="V1074" s="26" t="s">
        <v>158</v>
      </c>
      <c r="W1074" s="26" t="s">
        <v>141</v>
      </c>
      <c r="X1074" s="26" t="s">
        <v>141</v>
      </c>
      <c r="Y1074" s="26">
        <v>1962.0</v>
      </c>
      <c r="Z1074" s="28">
        <v>61.0</v>
      </c>
      <c r="AA1074" s="26" t="s">
        <v>127</v>
      </c>
      <c r="AB1074" s="30">
        <v>800.0</v>
      </c>
      <c r="AC1074" s="31" t="s">
        <v>127</v>
      </c>
      <c r="AD1074" s="31">
        <v>800.0</v>
      </c>
      <c r="AE1074" s="31" t="s">
        <v>127</v>
      </c>
      <c r="AF1074" s="31" t="s">
        <v>127</v>
      </c>
      <c r="AG1074" s="30" t="s">
        <v>127</v>
      </c>
      <c r="AH1074" s="31" t="s">
        <v>127</v>
      </c>
      <c r="AI1074" s="31" t="s">
        <v>127</v>
      </c>
      <c r="AJ1074" s="31" t="s">
        <v>127</v>
      </c>
      <c r="AK1074" s="31" t="s">
        <v>127</v>
      </c>
      <c r="AL1074" s="31" t="s">
        <v>127</v>
      </c>
      <c r="AM1074" s="26" t="s">
        <v>159</v>
      </c>
      <c r="AN1074" s="26" t="s">
        <v>10545</v>
      </c>
      <c r="AO1074" s="26" t="s">
        <v>816</v>
      </c>
      <c r="AP1074" s="31">
        <v>280.0</v>
      </c>
      <c r="AQ1074" s="26" t="s">
        <v>8429</v>
      </c>
      <c r="AR1074" s="26" t="s">
        <v>141</v>
      </c>
      <c r="AS1074" s="26" t="s">
        <v>127</v>
      </c>
      <c r="AT1074" s="28" t="s">
        <v>142</v>
      </c>
      <c r="AU1074" s="32" t="s">
        <v>31</v>
      </c>
      <c r="AV1074" s="26" t="s">
        <v>697</v>
      </c>
      <c r="AW1074" s="28"/>
      <c r="AX1074" s="28"/>
      <c r="AY1074" s="28"/>
    </row>
    <row r="1075" ht="15.75" customHeight="1">
      <c r="A1075" s="26" t="s">
        <v>10546</v>
      </c>
      <c r="B1075" s="26" t="s">
        <v>10547</v>
      </c>
      <c r="C1075" s="28"/>
      <c r="D1075" s="28"/>
      <c r="E1075" s="28"/>
      <c r="F1075" s="26" t="s">
        <v>127</v>
      </c>
      <c r="G1075" s="28"/>
      <c r="H1075" s="26" t="s">
        <v>10052</v>
      </c>
      <c r="I1075" s="26" t="s">
        <v>10053</v>
      </c>
      <c r="J1075" s="26" t="s">
        <v>10548</v>
      </c>
      <c r="K1075" s="26">
        <v>4.296104408E9</v>
      </c>
      <c r="L1075" s="26" t="s">
        <v>10549</v>
      </c>
      <c r="M1075" s="26" t="s">
        <v>10550</v>
      </c>
      <c r="N1075" s="26" t="s">
        <v>10551</v>
      </c>
      <c r="O1075" s="28" t="s">
        <v>10533</v>
      </c>
      <c r="P1075" s="26" t="s">
        <v>9935</v>
      </c>
      <c r="Q1075" s="28"/>
      <c r="R1075" s="26" t="s">
        <v>10552</v>
      </c>
      <c r="S1075" s="28" t="s">
        <v>156</v>
      </c>
      <c r="T1075" s="26" t="s">
        <v>10553</v>
      </c>
      <c r="U1075" s="28"/>
      <c r="V1075" s="26" t="s">
        <v>158</v>
      </c>
      <c r="W1075" s="26" t="s">
        <v>141</v>
      </c>
      <c r="X1075" s="26" t="s">
        <v>141</v>
      </c>
      <c r="Y1075" s="26">
        <v>2001.0</v>
      </c>
      <c r="Z1075" s="28">
        <v>22.0</v>
      </c>
      <c r="AA1075" s="26" t="s">
        <v>127</v>
      </c>
      <c r="AB1075" s="30">
        <v>1350.0</v>
      </c>
      <c r="AC1075" s="31" t="s">
        <v>127</v>
      </c>
      <c r="AD1075" s="31">
        <v>1350.0</v>
      </c>
      <c r="AE1075" s="31" t="s">
        <v>127</v>
      </c>
      <c r="AF1075" s="31" t="s">
        <v>127</v>
      </c>
      <c r="AG1075" s="30" t="s">
        <v>127</v>
      </c>
      <c r="AH1075" s="31" t="s">
        <v>127</v>
      </c>
      <c r="AI1075" s="31" t="s">
        <v>127</v>
      </c>
      <c r="AJ1075" s="31" t="s">
        <v>127</v>
      </c>
      <c r="AK1075" s="31" t="s">
        <v>127</v>
      </c>
      <c r="AL1075" s="31" t="s">
        <v>127</v>
      </c>
      <c r="AM1075" s="26" t="s">
        <v>159</v>
      </c>
      <c r="AN1075" s="26" t="s">
        <v>10554</v>
      </c>
      <c r="AO1075" s="26" t="s">
        <v>141</v>
      </c>
      <c r="AP1075" s="31" t="s">
        <v>141</v>
      </c>
      <c r="AQ1075" s="26" t="s">
        <v>141</v>
      </c>
      <c r="AR1075" s="26" t="s">
        <v>141</v>
      </c>
      <c r="AS1075" s="26" t="s">
        <v>127</v>
      </c>
      <c r="AT1075" s="28" t="s">
        <v>142</v>
      </c>
      <c r="AU1075" s="32" t="s">
        <v>31</v>
      </c>
      <c r="AV1075" s="26" t="s">
        <v>697</v>
      </c>
      <c r="AW1075" s="28"/>
      <c r="AX1075" s="28"/>
      <c r="AY1075" s="28"/>
    </row>
    <row r="1076" ht="15.75" customHeight="1">
      <c r="A1076" s="26" t="s">
        <v>10555</v>
      </c>
      <c r="B1076" s="26" t="s">
        <v>10556</v>
      </c>
      <c r="C1076" s="28" t="s">
        <v>10557</v>
      </c>
      <c r="D1076" s="28" t="s">
        <v>10558</v>
      </c>
      <c r="E1076" s="28"/>
      <c r="F1076" s="26" t="s">
        <v>127</v>
      </c>
      <c r="G1076" s="28"/>
      <c r="H1076" s="26" t="s">
        <v>10559</v>
      </c>
      <c r="I1076" s="26" t="s">
        <v>10560</v>
      </c>
      <c r="J1076" s="26" t="s">
        <v>10561</v>
      </c>
      <c r="K1076" s="26">
        <v>4.296758174E9</v>
      </c>
      <c r="L1076" s="28" t="s">
        <v>10562</v>
      </c>
      <c r="M1076" s="26" t="s">
        <v>10563</v>
      </c>
      <c r="N1076" s="26" t="s">
        <v>10551</v>
      </c>
      <c r="O1076" s="28" t="s">
        <v>10533</v>
      </c>
      <c r="P1076" s="26" t="s">
        <v>9935</v>
      </c>
      <c r="Q1076" s="28"/>
      <c r="R1076" s="28" t="s">
        <v>10564</v>
      </c>
      <c r="S1076" s="28" t="s">
        <v>156</v>
      </c>
      <c r="T1076" s="26" t="s">
        <v>10565</v>
      </c>
      <c r="U1076" s="29"/>
      <c r="V1076" s="26" t="s">
        <v>158</v>
      </c>
      <c r="W1076" s="26" t="s">
        <v>141</v>
      </c>
      <c r="X1076" s="26" t="s">
        <v>141</v>
      </c>
      <c r="Y1076" s="28">
        <v>1966.0</v>
      </c>
      <c r="Z1076" s="28">
        <v>57.0</v>
      </c>
      <c r="AA1076" s="26" t="s">
        <v>127</v>
      </c>
      <c r="AB1076" s="30">
        <v>1150.0</v>
      </c>
      <c r="AC1076" s="31" t="s">
        <v>127</v>
      </c>
      <c r="AD1076" s="31">
        <f>(50*2)*10000*1.15/1000</f>
        <v>1150</v>
      </c>
      <c r="AE1076" s="31" t="s">
        <v>127</v>
      </c>
      <c r="AF1076" s="31" t="s">
        <v>127</v>
      </c>
      <c r="AG1076" s="30" t="s">
        <v>127</v>
      </c>
      <c r="AH1076" s="31" t="s">
        <v>127</v>
      </c>
      <c r="AI1076" s="31">
        <v>2500.0</v>
      </c>
      <c r="AJ1076" s="31" t="s">
        <v>141</v>
      </c>
      <c r="AK1076" s="31" t="s">
        <v>127</v>
      </c>
      <c r="AL1076" s="31" t="s">
        <v>141</v>
      </c>
      <c r="AM1076" s="26" t="s">
        <v>141</v>
      </c>
      <c r="AN1076" s="28" t="s">
        <v>10566</v>
      </c>
      <c r="AO1076" s="26" t="s">
        <v>141</v>
      </c>
      <c r="AP1076" s="31" t="s">
        <v>141</v>
      </c>
      <c r="AQ1076" s="26" t="s">
        <v>141</v>
      </c>
      <c r="AR1076" s="26" t="s">
        <v>141</v>
      </c>
      <c r="AS1076" s="26" t="s">
        <v>127</v>
      </c>
      <c r="AT1076" s="26" t="s">
        <v>142</v>
      </c>
      <c r="AU1076" s="26" t="s">
        <v>31</v>
      </c>
      <c r="AV1076" s="26" t="s">
        <v>143</v>
      </c>
      <c r="AW1076" s="28"/>
      <c r="AX1076" s="28"/>
      <c r="AY1076" s="28"/>
    </row>
    <row r="1077" ht="15.75" customHeight="1">
      <c r="A1077" s="26" t="s">
        <v>10567</v>
      </c>
      <c r="B1077" s="26" t="s">
        <v>10568</v>
      </c>
      <c r="C1077" s="26" t="s">
        <v>10569</v>
      </c>
      <c r="D1077" s="26" t="s">
        <v>10570</v>
      </c>
      <c r="E1077" s="26"/>
      <c r="F1077" s="26" t="s">
        <v>127</v>
      </c>
      <c r="G1077" s="28"/>
      <c r="H1077" s="26" t="s">
        <v>10571</v>
      </c>
      <c r="I1077" s="26" t="s">
        <v>10572</v>
      </c>
      <c r="J1077" s="26" t="s">
        <v>10573</v>
      </c>
      <c r="K1077" s="26">
        <v>4.296084264E9</v>
      </c>
      <c r="L1077" s="26" t="s">
        <v>10574</v>
      </c>
      <c r="M1077" s="26" t="s">
        <v>10575</v>
      </c>
      <c r="N1077" s="26" t="s">
        <v>10576</v>
      </c>
      <c r="O1077" s="28" t="s">
        <v>10577</v>
      </c>
      <c r="P1077" s="26" t="s">
        <v>9935</v>
      </c>
      <c r="Q1077" s="26"/>
      <c r="R1077" s="26" t="s">
        <v>10578</v>
      </c>
      <c r="S1077" s="26" t="s">
        <v>156</v>
      </c>
      <c r="T1077" s="29" t="s">
        <v>10579</v>
      </c>
      <c r="U1077" s="29"/>
      <c r="V1077" s="26" t="s">
        <v>158</v>
      </c>
      <c r="W1077" s="26" t="s">
        <v>141</v>
      </c>
      <c r="X1077" s="26" t="s">
        <v>141</v>
      </c>
      <c r="Y1077" s="26">
        <v>2005.0</v>
      </c>
      <c r="Z1077" s="28">
        <v>18.0</v>
      </c>
      <c r="AA1077" s="26" t="s">
        <v>127</v>
      </c>
      <c r="AB1077" s="30">
        <v>550.0</v>
      </c>
      <c r="AC1077" s="31" t="s">
        <v>127</v>
      </c>
      <c r="AD1077" s="31">
        <v>550.0</v>
      </c>
      <c r="AE1077" s="31" t="s">
        <v>127</v>
      </c>
      <c r="AF1077" s="31" t="s">
        <v>127</v>
      </c>
      <c r="AG1077" s="30" t="s">
        <v>127</v>
      </c>
      <c r="AH1077" s="31" t="s">
        <v>127</v>
      </c>
      <c r="AI1077" s="31" t="s">
        <v>127</v>
      </c>
      <c r="AJ1077" s="31" t="s">
        <v>127</v>
      </c>
      <c r="AK1077" s="31" t="s">
        <v>127</v>
      </c>
      <c r="AL1077" s="31" t="s">
        <v>127</v>
      </c>
      <c r="AM1077" s="26" t="s">
        <v>159</v>
      </c>
      <c r="AN1077" s="26" t="s">
        <v>10580</v>
      </c>
      <c r="AO1077" s="26" t="s">
        <v>246</v>
      </c>
      <c r="AP1077" s="31" t="s">
        <v>141</v>
      </c>
      <c r="AQ1077" s="26" t="s">
        <v>141</v>
      </c>
      <c r="AR1077" s="26" t="s">
        <v>141</v>
      </c>
      <c r="AS1077" s="26" t="s">
        <v>127</v>
      </c>
      <c r="AT1077" s="26" t="s">
        <v>142</v>
      </c>
      <c r="AU1077" s="26" t="s">
        <v>31</v>
      </c>
      <c r="AV1077" s="26" t="s">
        <v>10581</v>
      </c>
      <c r="AW1077" s="28"/>
      <c r="AX1077" s="28"/>
      <c r="AY1077" s="28"/>
    </row>
    <row r="1078" ht="15.75" customHeight="1">
      <c r="A1078" s="26" t="s">
        <v>10582</v>
      </c>
      <c r="B1078" s="26" t="s">
        <v>10583</v>
      </c>
      <c r="C1078" s="26"/>
      <c r="D1078" s="26" t="s">
        <v>10584</v>
      </c>
      <c r="E1078" s="26"/>
      <c r="F1078" s="26" t="s">
        <v>173</v>
      </c>
      <c r="G1078" s="26" t="s">
        <v>10585</v>
      </c>
      <c r="H1078" s="26" t="s">
        <v>10586</v>
      </c>
      <c r="I1078" s="26" t="s">
        <v>10587</v>
      </c>
      <c r="J1078" s="26" t="s">
        <v>10588</v>
      </c>
      <c r="K1078" s="26">
        <v>4.296801372E9</v>
      </c>
      <c r="L1078" s="26" t="s">
        <v>10589</v>
      </c>
      <c r="M1078" s="26" t="s">
        <v>10590</v>
      </c>
      <c r="N1078" s="26" t="s">
        <v>10576</v>
      </c>
      <c r="O1078" s="28" t="s">
        <v>10577</v>
      </c>
      <c r="P1078" s="26" t="s">
        <v>9935</v>
      </c>
      <c r="Q1078" s="26"/>
      <c r="R1078" s="26" t="s">
        <v>10591</v>
      </c>
      <c r="S1078" s="26" t="s">
        <v>156</v>
      </c>
      <c r="T1078" s="29" t="s">
        <v>10592</v>
      </c>
      <c r="U1078" s="29"/>
      <c r="V1078" s="26" t="s">
        <v>158</v>
      </c>
      <c r="W1078" s="26" t="s">
        <v>141</v>
      </c>
      <c r="X1078" s="26" t="s">
        <v>141</v>
      </c>
      <c r="Y1078" s="26">
        <v>2000.0</v>
      </c>
      <c r="Z1078" s="28">
        <v>23.0</v>
      </c>
      <c r="AA1078" s="26" t="s">
        <v>127</v>
      </c>
      <c r="AB1078" s="30">
        <v>690.0</v>
      </c>
      <c r="AC1078" s="31" t="s">
        <v>127</v>
      </c>
      <c r="AD1078" s="31">
        <f>60*10000*1.15/1000</f>
        <v>690</v>
      </c>
      <c r="AE1078" s="31" t="s">
        <v>127</v>
      </c>
      <c r="AF1078" s="31" t="s">
        <v>127</v>
      </c>
      <c r="AG1078" s="30" t="s">
        <v>127</v>
      </c>
      <c r="AH1078" s="31" t="s">
        <v>127</v>
      </c>
      <c r="AI1078" s="31" t="s">
        <v>127</v>
      </c>
      <c r="AJ1078" s="31" t="s">
        <v>127</v>
      </c>
      <c r="AK1078" s="31" t="s">
        <v>127</v>
      </c>
      <c r="AL1078" s="31" t="s">
        <v>127</v>
      </c>
      <c r="AM1078" s="26" t="s">
        <v>159</v>
      </c>
      <c r="AN1078" s="26" t="s">
        <v>10593</v>
      </c>
      <c r="AO1078" s="26" t="s">
        <v>141</v>
      </c>
      <c r="AP1078" s="31">
        <v>500.0</v>
      </c>
      <c r="AQ1078" s="26">
        <v>2020.0</v>
      </c>
      <c r="AR1078" s="26" t="s">
        <v>141</v>
      </c>
      <c r="AS1078" s="26" t="s">
        <v>127</v>
      </c>
      <c r="AT1078" s="26" t="s">
        <v>142</v>
      </c>
      <c r="AU1078" s="26" t="s">
        <v>31</v>
      </c>
      <c r="AV1078" s="26" t="s">
        <v>10594</v>
      </c>
      <c r="AW1078" s="28"/>
      <c r="AX1078" s="28"/>
      <c r="AY1078" s="28"/>
    </row>
    <row r="1079" ht="15.75" customHeight="1">
      <c r="A1079" s="26" t="s">
        <v>10595</v>
      </c>
      <c r="B1079" s="26" t="s">
        <v>10596</v>
      </c>
      <c r="C1079" s="28"/>
      <c r="D1079" s="28" t="s">
        <v>10597</v>
      </c>
      <c r="E1079" s="28"/>
      <c r="F1079" s="26" t="s">
        <v>127</v>
      </c>
      <c r="G1079" s="28"/>
      <c r="H1079" s="26" t="s">
        <v>10598</v>
      </c>
      <c r="I1079" s="26" t="s">
        <v>10599</v>
      </c>
      <c r="J1079" s="26" t="s">
        <v>10600</v>
      </c>
      <c r="K1079" s="26">
        <v>4.297057468E9</v>
      </c>
      <c r="L1079" s="28" t="s">
        <v>10601</v>
      </c>
      <c r="M1079" s="26" t="s">
        <v>10602</v>
      </c>
      <c r="N1079" s="26" t="s">
        <v>10603</v>
      </c>
      <c r="O1079" s="28" t="s">
        <v>10577</v>
      </c>
      <c r="P1079" s="26" t="s">
        <v>9935</v>
      </c>
      <c r="Q1079" s="28"/>
      <c r="R1079" s="28" t="s">
        <v>10604</v>
      </c>
      <c r="S1079" s="28" t="s">
        <v>156</v>
      </c>
      <c r="T1079" s="26" t="s">
        <v>10605</v>
      </c>
      <c r="U1079" s="29"/>
      <c r="V1079" s="26" t="s">
        <v>158</v>
      </c>
      <c r="W1079" s="26" t="s">
        <v>141</v>
      </c>
      <c r="X1079" s="26" t="s">
        <v>141</v>
      </c>
      <c r="Y1079" s="28">
        <v>1954.0</v>
      </c>
      <c r="Z1079" s="28">
        <v>69.0</v>
      </c>
      <c r="AA1079" s="26" t="s">
        <v>127</v>
      </c>
      <c r="AB1079" s="30">
        <v>1600.0</v>
      </c>
      <c r="AC1079" s="30">
        <v>1600.0</v>
      </c>
      <c r="AD1079" s="31" t="s">
        <v>127</v>
      </c>
      <c r="AE1079" s="31" t="s">
        <v>127</v>
      </c>
      <c r="AF1079" s="31">
        <v>1300.0</v>
      </c>
      <c r="AG1079" s="30">
        <v>1300.0</v>
      </c>
      <c r="AH1079" s="31" t="s">
        <v>127</v>
      </c>
      <c r="AI1079" s="31" t="s">
        <v>127</v>
      </c>
      <c r="AJ1079" s="31">
        <v>1000.0</v>
      </c>
      <c r="AK1079" s="31">
        <v>900.0</v>
      </c>
      <c r="AL1079" s="31" t="s">
        <v>141</v>
      </c>
      <c r="AM1079" s="26" t="s">
        <v>159</v>
      </c>
      <c r="AN1079" s="28" t="s">
        <v>10606</v>
      </c>
      <c r="AO1079" s="26" t="s">
        <v>141</v>
      </c>
      <c r="AP1079" s="31">
        <v>4500.0</v>
      </c>
      <c r="AQ1079" s="26">
        <v>2020.0</v>
      </c>
      <c r="AR1079" s="26">
        <v>2020.0</v>
      </c>
      <c r="AS1079" s="26" t="s">
        <v>127</v>
      </c>
      <c r="AT1079" s="26" t="s">
        <v>161</v>
      </c>
      <c r="AU1079" s="32" t="s">
        <v>263</v>
      </c>
      <c r="AV1079" s="26" t="s">
        <v>10607</v>
      </c>
      <c r="AW1079" s="28"/>
      <c r="AX1079" s="28"/>
      <c r="AY1079" s="28"/>
    </row>
    <row r="1080" ht="15.75" customHeight="1">
      <c r="A1080" s="26" t="s">
        <v>10608</v>
      </c>
      <c r="B1080" s="26" t="s">
        <v>10609</v>
      </c>
      <c r="C1080" s="28"/>
      <c r="D1080" s="28" t="s">
        <v>10610</v>
      </c>
      <c r="E1080" s="28"/>
      <c r="F1080" s="26" t="s">
        <v>127</v>
      </c>
      <c r="G1080" s="28"/>
      <c r="H1080" s="26" t="s">
        <v>8752</v>
      </c>
      <c r="I1080" s="26" t="s">
        <v>8753</v>
      </c>
      <c r="J1080" s="28" t="s">
        <v>10611</v>
      </c>
      <c r="K1080" s="26">
        <v>4.295875523E9</v>
      </c>
      <c r="L1080" s="26" t="s">
        <v>10612</v>
      </c>
      <c r="M1080" s="26" t="s">
        <v>10613</v>
      </c>
      <c r="N1080" s="26" t="s">
        <v>10614</v>
      </c>
      <c r="O1080" s="28" t="s">
        <v>10615</v>
      </c>
      <c r="P1080" s="26" t="s">
        <v>9935</v>
      </c>
      <c r="Q1080" s="28"/>
      <c r="R1080" s="28" t="s">
        <v>10616</v>
      </c>
      <c r="S1080" s="28" t="s">
        <v>156</v>
      </c>
      <c r="T1080" s="26" t="s">
        <v>10617</v>
      </c>
      <c r="U1080" s="28"/>
      <c r="V1080" s="26" t="s">
        <v>158</v>
      </c>
      <c r="W1080" s="26" t="s">
        <v>141</v>
      </c>
      <c r="X1080" s="26" t="s">
        <v>141</v>
      </c>
      <c r="Y1080" s="26">
        <v>1909.0</v>
      </c>
      <c r="Z1080" s="28">
        <v>114.0</v>
      </c>
      <c r="AA1080" s="26" t="s">
        <v>127</v>
      </c>
      <c r="AB1080" s="30">
        <v>700.0</v>
      </c>
      <c r="AC1080" s="31" t="s">
        <v>127</v>
      </c>
      <c r="AD1080" s="31">
        <v>700.0</v>
      </c>
      <c r="AE1080" s="31" t="s">
        <v>127</v>
      </c>
      <c r="AF1080" s="31" t="s">
        <v>127</v>
      </c>
      <c r="AG1080" s="30" t="s">
        <v>127</v>
      </c>
      <c r="AH1080" s="31" t="s">
        <v>127</v>
      </c>
      <c r="AI1080" s="31" t="s">
        <v>127</v>
      </c>
      <c r="AJ1080" s="31" t="s">
        <v>127</v>
      </c>
      <c r="AK1080" s="31" t="s">
        <v>127</v>
      </c>
      <c r="AL1080" s="31" t="s">
        <v>127</v>
      </c>
      <c r="AM1080" s="26" t="s">
        <v>159</v>
      </c>
      <c r="AN1080" s="26" t="s">
        <v>10618</v>
      </c>
      <c r="AO1080" s="26" t="s">
        <v>2114</v>
      </c>
      <c r="AP1080" s="31">
        <v>1900.0</v>
      </c>
      <c r="AQ1080" s="26" t="s">
        <v>327</v>
      </c>
      <c r="AR1080" s="26" t="s">
        <v>327</v>
      </c>
      <c r="AS1080" s="26" t="s">
        <v>127</v>
      </c>
      <c r="AT1080" s="28" t="s">
        <v>142</v>
      </c>
      <c r="AU1080" s="32" t="s">
        <v>31</v>
      </c>
      <c r="AV1080" s="26" t="s">
        <v>10619</v>
      </c>
      <c r="AW1080" s="26" t="s">
        <v>10620</v>
      </c>
      <c r="AX1080" s="28"/>
      <c r="AY1080" s="28"/>
    </row>
    <row r="1081" ht="15.75" customHeight="1">
      <c r="A1081" s="26" t="s">
        <v>10621</v>
      </c>
      <c r="B1081" s="26" t="s">
        <v>10622</v>
      </c>
      <c r="C1081" s="28"/>
      <c r="D1081" s="28"/>
      <c r="E1081" s="28"/>
      <c r="F1081" s="26" t="s">
        <v>127</v>
      </c>
      <c r="G1081" s="28"/>
      <c r="H1081" s="26" t="s">
        <v>10623</v>
      </c>
      <c r="I1081" s="26" t="s">
        <v>10624</v>
      </c>
      <c r="J1081" s="26" t="s">
        <v>10625</v>
      </c>
      <c r="K1081" s="26">
        <v>4.296544525E9</v>
      </c>
      <c r="L1081" s="28" t="s">
        <v>10626</v>
      </c>
      <c r="M1081" s="26" t="s">
        <v>10627</v>
      </c>
      <c r="N1081" s="26" t="s">
        <v>10628</v>
      </c>
      <c r="O1081" s="28" t="s">
        <v>10615</v>
      </c>
      <c r="P1081" s="26" t="s">
        <v>9935</v>
      </c>
      <c r="Q1081" s="28"/>
      <c r="R1081" s="28" t="s">
        <v>10629</v>
      </c>
      <c r="S1081" s="28" t="s">
        <v>156</v>
      </c>
      <c r="T1081" s="26" t="s">
        <v>10630</v>
      </c>
      <c r="U1081" s="28"/>
      <c r="V1081" s="26" t="s">
        <v>158</v>
      </c>
      <c r="W1081" s="26" t="s">
        <v>141</v>
      </c>
      <c r="X1081" s="26" t="s">
        <v>141</v>
      </c>
      <c r="Y1081" s="26">
        <v>1955.0</v>
      </c>
      <c r="Z1081" s="28">
        <v>68.0</v>
      </c>
      <c r="AA1081" s="26" t="s">
        <v>127</v>
      </c>
      <c r="AB1081" s="30">
        <v>1700.0</v>
      </c>
      <c r="AC1081" s="31" t="s">
        <v>127</v>
      </c>
      <c r="AD1081" s="31">
        <v>1700.0</v>
      </c>
      <c r="AE1081" s="31" t="s">
        <v>127</v>
      </c>
      <c r="AF1081" s="31" t="s">
        <v>127</v>
      </c>
      <c r="AG1081" s="30" t="s">
        <v>127</v>
      </c>
      <c r="AH1081" s="31" t="s">
        <v>127</v>
      </c>
      <c r="AI1081" s="31" t="s">
        <v>127</v>
      </c>
      <c r="AJ1081" s="31" t="s">
        <v>127</v>
      </c>
      <c r="AK1081" s="31" t="s">
        <v>127</v>
      </c>
      <c r="AL1081" s="31" t="s">
        <v>127</v>
      </c>
      <c r="AM1081" s="26" t="s">
        <v>159</v>
      </c>
      <c r="AN1081" s="28" t="s">
        <v>245</v>
      </c>
      <c r="AO1081" s="26" t="s">
        <v>141</v>
      </c>
      <c r="AP1081" s="31">
        <v>300.0</v>
      </c>
      <c r="AQ1081" s="26">
        <v>2020.0</v>
      </c>
      <c r="AR1081" s="26" t="s">
        <v>127</v>
      </c>
      <c r="AS1081" s="26" t="s">
        <v>127</v>
      </c>
      <c r="AT1081" s="28" t="s">
        <v>142</v>
      </c>
      <c r="AU1081" s="32" t="s">
        <v>31</v>
      </c>
      <c r="AV1081" s="26" t="s">
        <v>8430</v>
      </c>
      <c r="AW1081" s="28"/>
      <c r="AX1081" s="28"/>
      <c r="AY1081" s="28"/>
    </row>
    <row r="1082" ht="15.75" customHeight="1">
      <c r="A1082" s="26" t="s">
        <v>10631</v>
      </c>
      <c r="B1082" s="26" t="s">
        <v>10632</v>
      </c>
      <c r="C1082" s="28"/>
      <c r="D1082" s="28"/>
      <c r="E1082" s="28"/>
      <c r="F1082" s="26" t="s">
        <v>127</v>
      </c>
      <c r="G1082" s="28"/>
      <c r="H1082" s="26" t="s">
        <v>10506</v>
      </c>
      <c r="I1082" s="26" t="s">
        <v>10507</v>
      </c>
      <c r="J1082" s="28" t="s">
        <v>10633</v>
      </c>
      <c r="K1082" s="26">
        <v>4.297966533E9</v>
      </c>
      <c r="L1082" s="28" t="s">
        <v>10634</v>
      </c>
      <c r="M1082" s="26" t="s">
        <v>10627</v>
      </c>
      <c r="N1082" s="26" t="s">
        <v>10628</v>
      </c>
      <c r="O1082" s="28" t="s">
        <v>10615</v>
      </c>
      <c r="P1082" s="26" t="s">
        <v>9935</v>
      </c>
      <c r="Q1082" s="28"/>
      <c r="R1082" s="28" t="s">
        <v>10635</v>
      </c>
      <c r="S1082" s="28" t="s">
        <v>156</v>
      </c>
      <c r="T1082" s="26" t="s">
        <v>10636</v>
      </c>
      <c r="U1082" s="28"/>
      <c r="V1082" s="26" t="s">
        <v>158</v>
      </c>
      <c r="W1082" s="26" t="s">
        <v>141</v>
      </c>
      <c r="X1082" s="26" t="s">
        <v>141</v>
      </c>
      <c r="Y1082" s="26">
        <v>1968.0</v>
      </c>
      <c r="Z1082" s="28">
        <v>55.0</v>
      </c>
      <c r="AA1082" s="26" t="s">
        <v>127</v>
      </c>
      <c r="AB1082" s="30">
        <v>1100.0</v>
      </c>
      <c r="AC1082" s="31" t="s">
        <v>127</v>
      </c>
      <c r="AD1082" s="31">
        <v>1100.0</v>
      </c>
      <c r="AE1082" s="31" t="s">
        <v>127</v>
      </c>
      <c r="AF1082" s="31" t="s">
        <v>127</v>
      </c>
      <c r="AG1082" s="30" t="s">
        <v>127</v>
      </c>
      <c r="AH1082" s="31" t="s">
        <v>127</v>
      </c>
      <c r="AI1082" s="31" t="s">
        <v>127</v>
      </c>
      <c r="AJ1082" s="31" t="s">
        <v>127</v>
      </c>
      <c r="AK1082" s="31" t="s">
        <v>127</v>
      </c>
      <c r="AL1082" s="31" t="s">
        <v>127</v>
      </c>
      <c r="AM1082" s="26" t="s">
        <v>159</v>
      </c>
      <c r="AN1082" s="28" t="s">
        <v>10637</v>
      </c>
      <c r="AO1082" s="26" t="s">
        <v>141</v>
      </c>
      <c r="AP1082" s="31">
        <v>421.0</v>
      </c>
      <c r="AQ1082" s="26">
        <v>2020.0</v>
      </c>
      <c r="AR1082" s="26">
        <v>2021.0</v>
      </c>
      <c r="AS1082" s="26" t="s">
        <v>127</v>
      </c>
      <c r="AT1082" s="28" t="s">
        <v>142</v>
      </c>
      <c r="AU1082" s="32" t="s">
        <v>31</v>
      </c>
      <c r="AV1082" s="26" t="s">
        <v>10638</v>
      </c>
      <c r="AW1082" s="28"/>
      <c r="AX1082" s="28"/>
      <c r="AY1082" s="28"/>
    </row>
    <row r="1083" ht="15.75" customHeight="1">
      <c r="A1083" s="26" t="s">
        <v>10639</v>
      </c>
      <c r="B1083" s="26" t="s">
        <v>10640</v>
      </c>
      <c r="C1083" s="28"/>
      <c r="D1083" s="26"/>
      <c r="E1083" s="26"/>
      <c r="F1083" s="26" t="s">
        <v>127</v>
      </c>
      <c r="G1083" s="28"/>
      <c r="H1083" s="26" t="s">
        <v>10641</v>
      </c>
      <c r="I1083" s="26" t="s">
        <v>10642</v>
      </c>
      <c r="J1083" s="26" t="s">
        <v>10643</v>
      </c>
      <c r="K1083" s="26">
        <v>4.297407799E9</v>
      </c>
      <c r="L1083" s="26" t="s">
        <v>10644</v>
      </c>
      <c r="M1083" s="26" t="s">
        <v>10627</v>
      </c>
      <c r="N1083" s="26" t="s">
        <v>10628</v>
      </c>
      <c r="O1083" s="28" t="s">
        <v>10615</v>
      </c>
      <c r="P1083" s="26" t="s">
        <v>9935</v>
      </c>
      <c r="Q1083" s="26"/>
      <c r="R1083" s="26" t="s">
        <v>10645</v>
      </c>
      <c r="S1083" s="28" t="s">
        <v>156</v>
      </c>
      <c r="T1083" s="29" t="s">
        <v>10646</v>
      </c>
      <c r="U1083" s="29"/>
      <c r="V1083" s="26" t="s">
        <v>158</v>
      </c>
      <c r="W1083" s="26" t="s">
        <v>141</v>
      </c>
      <c r="X1083" s="26" t="s">
        <v>141</v>
      </c>
      <c r="Y1083" s="26">
        <v>1933.0</v>
      </c>
      <c r="Z1083" s="28">
        <v>90.0</v>
      </c>
      <c r="AA1083" s="26" t="s">
        <v>127</v>
      </c>
      <c r="AB1083" s="30">
        <v>650.0</v>
      </c>
      <c r="AC1083" s="31" t="s">
        <v>127</v>
      </c>
      <c r="AD1083" s="31">
        <v>650.0</v>
      </c>
      <c r="AE1083" s="31" t="s">
        <v>127</v>
      </c>
      <c r="AF1083" s="31" t="s">
        <v>127</v>
      </c>
      <c r="AG1083" s="30" t="s">
        <v>127</v>
      </c>
      <c r="AH1083" s="31" t="s">
        <v>127</v>
      </c>
      <c r="AI1083" s="31" t="s">
        <v>127</v>
      </c>
      <c r="AJ1083" s="31" t="s">
        <v>127</v>
      </c>
      <c r="AK1083" s="31" t="s">
        <v>127</v>
      </c>
      <c r="AL1083" s="31" t="s">
        <v>127</v>
      </c>
      <c r="AM1083" s="26" t="s">
        <v>159</v>
      </c>
      <c r="AN1083" s="26" t="s">
        <v>10647</v>
      </c>
      <c r="AO1083" s="35" t="s">
        <v>7429</v>
      </c>
      <c r="AP1083" s="39">
        <v>446.0</v>
      </c>
      <c r="AQ1083" s="26">
        <v>2020.0</v>
      </c>
      <c r="AR1083" s="29">
        <v>2020.0</v>
      </c>
      <c r="AS1083" s="26" t="s">
        <v>127</v>
      </c>
      <c r="AT1083" s="26" t="s">
        <v>142</v>
      </c>
      <c r="AU1083" s="26" t="s">
        <v>31</v>
      </c>
      <c r="AV1083" s="26" t="s">
        <v>10648</v>
      </c>
      <c r="AW1083" s="28"/>
      <c r="AX1083" s="28"/>
      <c r="AY1083" s="28"/>
    </row>
    <row r="1084" ht="15.75" customHeight="1">
      <c r="A1084" s="26" t="s">
        <v>10649</v>
      </c>
      <c r="B1084" s="26" t="s">
        <v>10650</v>
      </c>
      <c r="C1084" s="26" t="s">
        <v>10651</v>
      </c>
      <c r="D1084" s="26"/>
      <c r="E1084" s="26"/>
      <c r="F1084" s="26" t="s">
        <v>127</v>
      </c>
      <c r="G1084" s="28"/>
      <c r="H1084" s="26" t="s">
        <v>10506</v>
      </c>
      <c r="I1084" s="26" t="s">
        <v>10507</v>
      </c>
      <c r="J1084" s="26" t="s">
        <v>10652</v>
      </c>
      <c r="K1084" s="26">
        <v>4.297246896E9</v>
      </c>
      <c r="L1084" s="26" t="s">
        <v>10653</v>
      </c>
      <c r="M1084" s="26" t="s">
        <v>10654</v>
      </c>
      <c r="N1084" s="26" t="s">
        <v>10628</v>
      </c>
      <c r="O1084" s="28" t="s">
        <v>10615</v>
      </c>
      <c r="P1084" s="26" t="s">
        <v>9935</v>
      </c>
      <c r="Q1084" s="26"/>
      <c r="R1084" s="26" t="s">
        <v>10655</v>
      </c>
      <c r="S1084" s="28" t="s">
        <v>156</v>
      </c>
      <c r="T1084" s="29" t="s">
        <v>10656</v>
      </c>
      <c r="U1084" s="29"/>
      <c r="V1084" s="26" t="s">
        <v>158</v>
      </c>
      <c r="W1084" s="26" t="s">
        <v>141</v>
      </c>
      <c r="X1084" s="26" t="s">
        <v>141</v>
      </c>
      <c r="Y1084" s="26">
        <v>1972.0</v>
      </c>
      <c r="Z1084" s="28">
        <v>51.0</v>
      </c>
      <c r="AA1084" s="26" t="s">
        <v>127</v>
      </c>
      <c r="AB1084" s="30">
        <v>600.0</v>
      </c>
      <c r="AC1084" s="31" t="s">
        <v>127</v>
      </c>
      <c r="AD1084" s="31">
        <v>600.0</v>
      </c>
      <c r="AE1084" s="31" t="s">
        <v>127</v>
      </c>
      <c r="AF1084" s="31" t="s">
        <v>127</v>
      </c>
      <c r="AG1084" s="30" t="s">
        <v>127</v>
      </c>
      <c r="AH1084" s="31" t="s">
        <v>127</v>
      </c>
      <c r="AI1084" s="31" t="s">
        <v>127</v>
      </c>
      <c r="AJ1084" s="31" t="s">
        <v>127</v>
      </c>
      <c r="AK1084" s="31" t="s">
        <v>127</v>
      </c>
      <c r="AL1084" s="31" t="s">
        <v>127</v>
      </c>
      <c r="AM1084" s="26" t="s">
        <v>2284</v>
      </c>
      <c r="AN1084" s="26" t="s">
        <v>7348</v>
      </c>
      <c r="AO1084" s="26" t="s">
        <v>141</v>
      </c>
      <c r="AP1084" s="39" t="s">
        <v>141</v>
      </c>
      <c r="AQ1084" s="29" t="s">
        <v>127</v>
      </c>
      <c r="AR1084" s="29" t="s">
        <v>127</v>
      </c>
      <c r="AS1084" s="26" t="s">
        <v>127</v>
      </c>
      <c r="AT1084" s="26" t="s">
        <v>142</v>
      </c>
      <c r="AU1084" s="26" t="s">
        <v>31</v>
      </c>
      <c r="AV1084" s="26" t="s">
        <v>10657</v>
      </c>
      <c r="AW1084" s="28"/>
      <c r="AX1084" s="28"/>
      <c r="AY1084" s="28"/>
    </row>
    <row r="1085" ht="15.75" customHeight="1">
      <c r="A1085" s="26" t="s">
        <v>10658</v>
      </c>
      <c r="B1085" s="26" t="s">
        <v>10659</v>
      </c>
      <c r="C1085" s="28"/>
      <c r="D1085" s="26"/>
      <c r="E1085" s="26"/>
      <c r="F1085" s="26" t="s">
        <v>127</v>
      </c>
      <c r="G1085" s="28"/>
      <c r="H1085" s="26" t="s">
        <v>10660</v>
      </c>
      <c r="I1085" s="26" t="s">
        <v>10661</v>
      </c>
      <c r="J1085" s="26" t="s">
        <v>10662</v>
      </c>
      <c r="K1085" s="26">
        <v>4.296811577E9</v>
      </c>
      <c r="L1085" s="26" t="s">
        <v>10663</v>
      </c>
      <c r="M1085" s="26" t="s">
        <v>10664</v>
      </c>
      <c r="N1085" s="26" t="s">
        <v>10628</v>
      </c>
      <c r="O1085" s="28" t="s">
        <v>10615</v>
      </c>
      <c r="P1085" s="26" t="s">
        <v>9935</v>
      </c>
      <c r="Q1085" s="26"/>
      <c r="R1085" s="26" t="s">
        <v>10665</v>
      </c>
      <c r="S1085" s="28" t="s">
        <v>156</v>
      </c>
      <c r="T1085" s="29" t="s">
        <v>10666</v>
      </c>
      <c r="U1085" s="29"/>
      <c r="V1085" s="26" t="s">
        <v>158</v>
      </c>
      <c r="W1085" s="26" t="s">
        <v>141</v>
      </c>
      <c r="X1085" s="26" t="s">
        <v>141</v>
      </c>
      <c r="Y1085" s="26">
        <v>1968.0</v>
      </c>
      <c r="Z1085" s="28">
        <v>55.0</v>
      </c>
      <c r="AA1085" s="26" t="s">
        <v>127</v>
      </c>
      <c r="AB1085" s="30">
        <v>900.0</v>
      </c>
      <c r="AC1085" s="31" t="s">
        <v>127</v>
      </c>
      <c r="AD1085" s="31">
        <v>900.0</v>
      </c>
      <c r="AE1085" s="31" t="s">
        <v>127</v>
      </c>
      <c r="AF1085" s="31" t="s">
        <v>127</v>
      </c>
      <c r="AG1085" s="30" t="s">
        <v>127</v>
      </c>
      <c r="AH1085" s="31" t="s">
        <v>127</v>
      </c>
      <c r="AI1085" s="31" t="s">
        <v>127</v>
      </c>
      <c r="AJ1085" s="31" t="s">
        <v>127</v>
      </c>
      <c r="AK1085" s="31" t="s">
        <v>127</v>
      </c>
      <c r="AL1085" s="31" t="s">
        <v>127</v>
      </c>
      <c r="AM1085" s="26" t="s">
        <v>159</v>
      </c>
      <c r="AN1085" s="26" t="s">
        <v>706</v>
      </c>
      <c r="AO1085" s="26" t="s">
        <v>141</v>
      </c>
      <c r="AP1085" s="39" t="s">
        <v>141</v>
      </c>
      <c r="AQ1085" s="26">
        <v>2020.0</v>
      </c>
      <c r="AR1085" s="26" t="s">
        <v>127</v>
      </c>
      <c r="AS1085" s="26" t="s">
        <v>127</v>
      </c>
      <c r="AT1085" s="26" t="s">
        <v>142</v>
      </c>
      <c r="AU1085" s="26" t="s">
        <v>31</v>
      </c>
      <c r="AV1085" s="26" t="s">
        <v>697</v>
      </c>
      <c r="AW1085" s="28"/>
      <c r="AX1085" s="28"/>
      <c r="AY1085" s="28"/>
    </row>
    <row r="1086" ht="15.75" customHeight="1">
      <c r="A1086" s="26" t="s">
        <v>10667</v>
      </c>
      <c r="B1086" s="26" t="s">
        <v>10668</v>
      </c>
      <c r="C1086" s="28"/>
      <c r="D1086" s="26"/>
      <c r="E1086" s="26"/>
      <c r="F1086" s="26" t="s">
        <v>127</v>
      </c>
      <c r="G1086" s="28"/>
      <c r="H1086" s="26" t="s">
        <v>10669</v>
      </c>
      <c r="I1086" s="26" t="s">
        <v>10670</v>
      </c>
      <c r="J1086" s="26" t="s">
        <v>10671</v>
      </c>
      <c r="K1086" s="26">
        <v>4.298234587E9</v>
      </c>
      <c r="L1086" s="26" t="s">
        <v>10672</v>
      </c>
      <c r="M1086" s="26" t="s">
        <v>10664</v>
      </c>
      <c r="N1086" s="26" t="s">
        <v>10628</v>
      </c>
      <c r="O1086" s="28" t="s">
        <v>10615</v>
      </c>
      <c r="P1086" s="26" t="s">
        <v>9935</v>
      </c>
      <c r="Q1086" s="26"/>
      <c r="R1086" s="26" t="s">
        <v>10673</v>
      </c>
      <c r="S1086" s="28" t="s">
        <v>156</v>
      </c>
      <c r="T1086" s="29" t="s">
        <v>10674</v>
      </c>
      <c r="U1086" s="29"/>
      <c r="V1086" s="26" t="s">
        <v>158</v>
      </c>
      <c r="W1086" s="26" t="s">
        <v>141</v>
      </c>
      <c r="X1086" s="26" t="s">
        <v>141</v>
      </c>
      <c r="Y1086" s="26">
        <v>1951.0</v>
      </c>
      <c r="Z1086" s="28">
        <v>72.0</v>
      </c>
      <c r="AA1086" s="26" t="s">
        <v>127</v>
      </c>
      <c r="AB1086" s="30">
        <v>900.0</v>
      </c>
      <c r="AC1086" s="31" t="s">
        <v>127</v>
      </c>
      <c r="AD1086" s="31">
        <v>900.0</v>
      </c>
      <c r="AE1086" s="31" t="s">
        <v>127</v>
      </c>
      <c r="AF1086" s="31" t="s">
        <v>127</v>
      </c>
      <c r="AG1086" s="30" t="s">
        <v>127</v>
      </c>
      <c r="AH1086" s="31" t="s">
        <v>127</v>
      </c>
      <c r="AI1086" s="31" t="s">
        <v>127</v>
      </c>
      <c r="AJ1086" s="31" t="s">
        <v>127</v>
      </c>
      <c r="AK1086" s="31" t="s">
        <v>127</v>
      </c>
      <c r="AL1086" s="31" t="s">
        <v>127</v>
      </c>
      <c r="AM1086" s="26" t="s">
        <v>159</v>
      </c>
      <c r="AN1086" s="26" t="s">
        <v>10675</v>
      </c>
      <c r="AO1086" s="26" t="s">
        <v>141</v>
      </c>
      <c r="AP1086" s="39" t="s">
        <v>141</v>
      </c>
      <c r="AQ1086" s="29">
        <v>2020.0</v>
      </c>
      <c r="AR1086" s="29" t="s">
        <v>127</v>
      </c>
      <c r="AS1086" s="26" t="s">
        <v>127</v>
      </c>
      <c r="AT1086" s="26" t="s">
        <v>142</v>
      </c>
      <c r="AU1086" s="26" t="s">
        <v>31</v>
      </c>
      <c r="AV1086" s="26" t="s">
        <v>3505</v>
      </c>
      <c r="AW1086" s="28"/>
      <c r="AX1086" s="28"/>
      <c r="AY1086" s="28"/>
    </row>
    <row r="1087" ht="15.75" customHeight="1">
      <c r="A1087" s="26" t="s">
        <v>10676</v>
      </c>
      <c r="B1087" s="26" t="s">
        <v>10677</v>
      </c>
      <c r="C1087" s="28"/>
      <c r="D1087" s="26"/>
      <c r="E1087" s="26"/>
      <c r="F1087" s="26" t="s">
        <v>127</v>
      </c>
      <c r="G1087" s="28"/>
      <c r="H1087" s="26" t="s">
        <v>10678</v>
      </c>
      <c r="I1087" s="26" t="s">
        <v>10679</v>
      </c>
      <c r="J1087" s="26" t="s">
        <v>10680</v>
      </c>
      <c r="K1087" s="26">
        <v>5.079694137E9</v>
      </c>
      <c r="L1087" s="26" t="s">
        <v>10681</v>
      </c>
      <c r="M1087" s="26" t="s">
        <v>10682</v>
      </c>
      <c r="N1087" s="26" t="s">
        <v>10628</v>
      </c>
      <c r="O1087" s="28" t="s">
        <v>10615</v>
      </c>
      <c r="P1087" s="26" t="s">
        <v>9935</v>
      </c>
      <c r="Q1087" s="26"/>
      <c r="R1087" s="26" t="s">
        <v>10683</v>
      </c>
      <c r="S1087" s="28" t="s">
        <v>156</v>
      </c>
      <c r="T1087" s="29" t="s">
        <v>10684</v>
      </c>
      <c r="U1087" s="29"/>
      <c r="V1087" s="26" t="s">
        <v>158</v>
      </c>
      <c r="W1087" s="26" t="s">
        <v>141</v>
      </c>
      <c r="X1087" s="26" t="s">
        <v>141</v>
      </c>
      <c r="Y1087" s="26">
        <v>2004.0</v>
      </c>
      <c r="Z1087" s="28">
        <v>19.0</v>
      </c>
      <c r="AA1087" s="26" t="s">
        <v>127</v>
      </c>
      <c r="AB1087" s="30">
        <v>950.0</v>
      </c>
      <c r="AC1087" s="31" t="s">
        <v>127</v>
      </c>
      <c r="AD1087" s="31">
        <v>950.0</v>
      </c>
      <c r="AE1087" s="31" t="s">
        <v>127</v>
      </c>
      <c r="AF1087" s="31" t="s">
        <v>127</v>
      </c>
      <c r="AG1087" s="30" t="s">
        <v>127</v>
      </c>
      <c r="AH1087" s="31" t="s">
        <v>127</v>
      </c>
      <c r="AI1087" s="31" t="s">
        <v>127</v>
      </c>
      <c r="AJ1087" s="31" t="s">
        <v>127</v>
      </c>
      <c r="AK1087" s="31" t="s">
        <v>127</v>
      </c>
      <c r="AL1087" s="31" t="s">
        <v>127</v>
      </c>
      <c r="AM1087" s="26" t="s">
        <v>159</v>
      </c>
      <c r="AN1087" s="26" t="s">
        <v>10685</v>
      </c>
      <c r="AO1087" s="26" t="s">
        <v>141</v>
      </c>
      <c r="AP1087" s="39" t="s">
        <v>141</v>
      </c>
      <c r="AQ1087" s="29">
        <v>2021.0</v>
      </c>
      <c r="AR1087" s="29" t="s">
        <v>127</v>
      </c>
      <c r="AS1087" s="26" t="s">
        <v>127</v>
      </c>
      <c r="AT1087" s="26" t="s">
        <v>142</v>
      </c>
      <c r="AU1087" s="26" t="s">
        <v>31</v>
      </c>
      <c r="AV1087" s="26" t="s">
        <v>10686</v>
      </c>
      <c r="AW1087" s="28"/>
      <c r="AX1087" s="28"/>
      <c r="AY1087" s="28"/>
    </row>
    <row r="1088" ht="15.75" customHeight="1">
      <c r="A1088" s="26" t="s">
        <v>10687</v>
      </c>
      <c r="B1088" s="26" t="s">
        <v>10688</v>
      </c>
      <c r="C1088" s="28"/>
      <c r="D1088" s="26"/>
      <c r="E1088" s="26"/>
      <c r="F1088" s="26" t="s">
        <v>127</v>
      </c>
      <c r="G1088" s="28"/>
      <c r="H1088" s="26" t="s">
        <v>10689</v>
      </c>
      <c r="I1088" s="26" t="s">
        <v>10690</v>
      </c>
      <c r="J1088" s="26" t="s">
        <v>10691</v>
      </c>
      <c r="K1088" s="26">
        <v>4.295945787E9</v>
      </c>
      <c r="L1088" s="26" t="s">
        <v>10692</v>
      </c>
      <c r="M1088" s="26" t="s">
        <v>10693</v>
      </c>
      <c r="N1088" s="26" t="s">
        <v>10628</v>
      </c>
      <c r="O1088" s="28" t="s">
        <v>10615</v>
      </c>
      <c r="P1088" s="26" t="s">
        <v>9935</v>
      </c>
      <c r="Q1088" s="26"/>
      <c r="R1088" s="26" t="s">
        <v>10694</v>
      </c>
      <c r="S1088" s="28" t="s">
        <v>156</v>
      </c>
      <c r="T1088" s="29" t="s">
        <v>10695</v>
      </c>
      <c r="U1088" s="29"/>
      <c r="V1088" s="26" t="s">
        <v>158</v>
      </c>
      <c r="W1088" s="26" t="s">
        <v>141</v>
      </c>
      <c r="X1088" s="26" t="s">
        <v>141</v>
      </c>
      <c r="Y1088" s="26" t="s">
        <v>141</v>
      </c>
      <c r="Z1088" s="28" t="s">
        <v>141</v>
      </c>
      <c r="AA1088" s="26" t="s">
        <v>127</v>
      </c>
      <c r="AB1088" s="30">
        <v>540.0</v>
      </c>
      <c r="AC1088" s="31" t="s">
        <v>127</v>
      </c>
      <c r="AD1088" s="31">
        <v>540.0</v>
      </c>
      <c r="AE1088" s="31" t="s">
        <v>127</v>
      </c>
      <c r="AF1088" s="31" t="s">
        <v>127</v>
      </c>
      <c r="AG1088" s="30" t="s">
        <v>127</v>
      </c>
      <c r="AH1088" s="31" t="s">
        <v>127</v>
      </c>
      <c r="AI1088" s="31" t="s">
        <v>127</v>
      </c>
      <c r="AJ1088" s="31" t="s">
        <v>127</v>
      </c>
      <c r="AK1088" s="31" t="s">
        <v>127</v>
      </c>
      <c r="AL1088" s="31" t="s">
        <v>127</v>
      </c>
      <c r="AM1088" s="26" t="s">
        <v>159</v>
      </c>
      <c r="AN1088" s="26" t="s">
        <v>10696</v>
      </c>
      <c r="AO1088" s="26" t="s">
        <v>416</v>
      </c>
      <c r="AP1088" s="39">
        <v>554.0</v>
      </c>
      <c r="AQ1088" s="29" t="s">
        <v>127</v>
      </c>
      <c r="AR1088" s="29" t="s">
        <v>127</v>
      </c>
      <c r="AS1088" s="26" t="s">
        <v>127</v>
      </c>
      <c r="AT1088" s="26" t="s">
        <v>142</v>
      </c>
      <c r="AU1088" s="26" t="s">
        <v>31</v>
      </c>
      <c r="AV1088" s="26" t="s">
        <v>10697</v>
      </c>
      <c r="AW1088" s="28"/>
      <c r="AX1088" s="28"/>
      <c r="AY1088" s="28"/>
    </row>
    <row r="1089" ht="15.75" customHeight="1">
      <c r="A1089" s="26" t="s">
        <v>10698</v>
      </c>
      <c r="B1089" s="26" t="s">
        <v>10699</v>
      </c>
      <c r="C1089" s="28"/>
      <c r="D1089" s="26" t="s">
        <v>10700</v>
      </c>
      <c r="E1089" s="28"/>
      <c r="F1089" s="26" t="s">
        <v>127</v>
      </c>
      <c r="G1089" s="28"/>
      <c r="H1089" s="26" t="s">
        <v>10701</v>
      </c>
      <c r="I1089" s="26" t="s">
        <v>10702</v>
      </c>
      <c r="J1089" s="26" t="s">
        <v>10703</v>
      </c>
      <c r="K1089" s="26">
        <v>4.296539648E9</v>
      </c>
      <c r="L1089" s="28" t="s">
        <v>10704</v>
      </c>
      <c r="M1089" s="26" t="s">
        <v>10705</v>
      </c>
      <c r="N1089" s="26" t="s">
        <v>10706</v>
      </c>
      <c r="O1089" s="28" t="s">
        <v>10615</v>
      </c>
      <c r="P1089" s="26" t="s">
        <v>9935</v>
      </c>
      <c r="Q1089" s="28"/>
      <c r="R1089" s="28" t="s">
        <v>10707</v>
      </c>
      <c r="S1089" s="28" t="s">
        <v>156</v>
      </c>
      <c r="T1089" s="26" t="s">
        <v>10708</v>
      </c>
      <c r="U1089" s="26"/>
      <c r="V1089" s="26" t="s">
        <v>158</v>
      </c>
      <c r="W1089" s="26" t="s">
        <v>141</v>
      </c>
      <c r="X1089" s="26" t="s">
        <v>141</v>
      </c>
      <c r="Y1089" s="28">
        <v>1992.0</v>
      </c>
      <c r="Z1089" s="28">
        <v>31.0</v>
      </c>
      <c r="AA1089" s="26" t="s">
        <v>127</v>
      </c>
      <c r="AB1089" s="30">
        <v>3850.0</v>
      </c>
      <c r="AC1089" s="31" t="s">
        <v>127</v>
      </c>
      <c r="AD1089" s="31">
        <v>3850.0</v>
      </c>
      <c r="AE1089" s="31" t="s">
        <v>127</v>
      </c>
      <c r="AF1089" s="31" t="s">
        <v>127</v>
      </c>
      <c r="AG1089" s="30" t="s">
        <v>127</v>
      </c>
      <c r="AH1089" s="31" t="s">
        <v>127</v>
      </c>
      <c r="AI1089" s="31" t="s">
        <v>127</v>
      </c>
      <c r="AJ1089" s="31" t="s">
        <v>127</v>
      </c>
      <c r="AK1089" s="31" t="s">
        <v>127</v>
      </c>
      <c r="AL1089" s="31" t="s">
        <v>127</v>
      </c>
      <c r="AM1089" s="26" t="s">
        <v>159</v>
      </c>
      <c r="AN1089" s="26" t="s">
        <v>10709</v>
      </c>
      <c r="AO1089" s="26" t="s">
        <v>6979</v>
      </c>
      <c r="AP1089" s="31">
        <v>700.0</v>
      </c>
      <c r="AQ1089" s="26">
        <v>2022.0</v>
      </c>
      <c r="AR1089" s="26" t="s">
        <v>327</v>
      </c>
      <c r="AS1089" s="26" t="s">
        <v>127</v>
      </c>
      <c r="AT1089" s="28" t="s">
        <v>142</v>
      </c>
      <c r="AU1089" s="32" t="s">
        <v>31</v>
      </c>
      <c r="AV1089" s="26" t="s">
        <v>10710</v>
      </c>
      <c r="AW1089" s="28"/>
      <c r="AX1089" s="28"/>
      <c r="AY1089" s="28"/>
    </row>
    <row r="1090" ht="15.75" customHeight="1">
      <c r="A1090" s="26" t="s">
        <v>10711</v>
      </c>
      <c r="B1090" s="26" t="s">
        <v>10712</v>
      </c>
      <c r="C1090" s="28"/>
      <c r="D1090" s="26"/>
      <c r="E1090" s="26"/>
      <c r="F1090" s="26" t="s">
        <v>127</v>
      </c>
      <c r="G1090" s="28"/>
      <c r="H1090" s="26" t="s">
        <v>10019</v>
      </c>
      <c r="I1090" s="26" t="s">
        <v>10020</v>
      </c>
      <c r="J1090" s="26" t="s">
        <v>10713</v>
      </c>
      <c r="K1090" s="26">
        <v>4.296717756E9</v>
      </c>
      <c r="L1090" s="26" t="s">
        <v>10714</v>
      </c>
      <c r="M1090" s="26" t="s">
        <v>10715</v>
      </c>
      <c r="N1090" s="26" t="s">
        <v>10716</v>
      </c>
      <c r="O1090" s="28" t="s">
        <v>10615</v>
      </c>
      <c r="P1090" s="26" t="s">
        <v>9935</v>
      </c>
      <c r="Q1090" s="26"/>
      <c r="R1090" s="26" t="s">
        <v>10717</v>
      </c>
      <c r="S1090" s="28" t="s">
        <v>156</v>
      </c>
      <c r="T1090" s="29" t="s">
        <v>10718</v>
      </c>
      <c r="U1090" s="29"/>
      <c r="V1090" s="26" t="s">
        <v>158</v>
      </c>
      <c r="W1090" s="26" t="s">
        <v>141</v>
      </c>
      <c r="X1090" s="26" t="s">
        <v>141</v>
      </c>
      <c r="Y1090" s="26">
        <v>1961.0</v>
      </c>
      <c r="Z1090" s="28">
        <v>62.0</v>
      </c>
      <c r="AA1090" s="26" t="s">
        <v>127</v>
      </c>
      <c r="AB1090" s="30">
        <v>600.0</v>
      </c>
      <c r="AC1090" s="31" t="s">
        <v>127</v>
      </c>
      <c r="AD1090" s="31">
        <v>600.0</v>
      </c>
      <c r="AE1090" s="31" t="s">
        <v>127</v>
      </c>
      <c r="AF1090" s="31" t="s">
        <v>127</v>
      </c>
      <c r="AG1090" s="30" t="s">
        <v>127</v>
      </c>
      <c r="AH1090" s="31" t="s">
        <v>127</v>
      </c>
      <c r="AI1090" s="31" t="s">
        <v>127</v>
      </c>
      <c r="AJ1090" s="31" t="s">
        <v>127</v>
      </c>
      <c r="AK1090" s="31" t="s">
        <v>127</v>
      </c>
      <c r="AL1090" s="31" t="s">
        <v>127</v>
      </c>
      <c r="AM1090" s="26" t="s">
        <v>159</v>
      </c>
      <c r="AN1090" s="26" t="s">
        <v>10719</v>
      </c>
      <c r="AO1090" s="26" t="s">
        <v>1518</v>
      </c>
      <c r="AP1090" s="39">
        <v>300.0</v>
      </c>
      <c r="AQ1090" s="26" t="s">
        <v>327</v>
      </c>
      <c r="AR1090" s="29" t="s">
        <v>127</v>
      </c>
      <c r="AS1090" s="26" t="s">
        <v>127</v>
      </c>
      <c r="AT1090" s="26" t="s">
        <v>142</v>
      </c>
      <c r="AU1090" s="26" t="s">
        <v>31</v>
      </c>
      <c r="AV1090" s="26" t="s">
        <v>10697</v>
      </c>
      <c r="AW1090" s="28"/>
      <c r="AX1090" s="28"/>
      <c r="AY1090" s="28"/>
    </row>
    <row r="1091" ht="15.75" customHeight="1">
      <c r="A1091" s="26" t="s">
        <v>10720</v>
      </c>
      <c r="B1091" s="26" t="s">
        <v>10721</v>
      </c>
      <c r="C1091" s="28"/>
      <c r="D1091" s="28"/>
      <c r="E1091" s="28"/>
      <c r="F1091" s="26" t="s">
        <v>127</v>
      </c>
      <c r="G1091" s="28"/>
      <c r="H1091" s="26" t="s">
        <v>6618</v>
      </c>
      <c r="I1091" s="26" t="s">
        <v>6619</v>
      </c>
      <c r="J1091" s="26" t="s">
        <v>10722</v>
      </c>
      <c r="K1091" s="26">
        <v>4.297699486E9</v>
      </c>
      <c r="L1091" s="28" t="s">
        <v>10723</v>
      </c>
      <c r="M1091" s="26" t="s">
        <v>10724</v>
      </c>
      <c r="N1091" s="26" t="s">
        <v>10725</v>
      </c>
      <c r="O1091" s="28" t="s">
        <v>10615</v>
      </c>
      <c r="P1091" s="26" t="s">
        <v>9935</v>
      </c>
      <c r="Q1091" s="28"/>
      <c r="R1091" s="28" t="s">
        <v>10726</v>
      </c>
      <c r="S1091" s="28" t="s">
        <v>156</v>
      </c>
      <c r="T1091" s="26" t="s">
        <v>10727</v>
      </c>
      <c r="U1091" s="28"/>
      <c r="V1091" s="26" t="s">
        <v>166</v>
      </c>
      <c r="W1091" s="26">
        <v>2018.0</v>
      </c>
      <c r="X1091" s="26" t="s">
        <v>141</v>
      </c>
      <c r="Y1091" s="26">
        <v>2025.0</v>
      </c>
      <c r="Z1091" s="28">
        <v>-2.0</v>
      </c>
      <c r="AA1091" s="26">
        <v>2022.0</v>
      </c>
      <c r="AB1091" s="30">
        <v>1400.0</v>
      </c>
      <c r="AC1091" s="31" t="s">
        <v>127</v>
      </c>
      <c r="AD1091" s="31">
        <v>1400.0</v>
      </c>
      <c r="AE1091" s="31" t="s">
        <v>127</v>
      </c>
      <c r="AF1091" s="31" t="s">
        <v>141</v>
      </c>
      <c r="AG1091" s="30" t="s">
        <v>127</v>
      </c>
      <c r="AH1091" s="31" t="s">
        <v>141</v>
      </c>
      <c r="AI1091" s="31" t="s">
        <v>127</v>
      </c>
      <c r="AJ1091" s="31" t="s">
        <v>127</v>
      </c>
      <c r="AK1091" s="31" t="s">
        <v>127</v>
      </c>
      <c r="AL1091" s="31" t="s">
        <v>127</v>
      </c>
      <c r="AM1091" s="26" t="s">
        <v>159</v>
      </c>
      <c r="AN1091" s="28" t="s">
        <v>10728</v>
      </c>
      <c r="AO1091" s="26" t="s">
        <v>8334</v>
      </c>
      <c r="AP1091" s="31" t="s">
        <v>141</v>
      </c>
      <c r="AQ1091" s="26" t="s">
        <v>127</v>
      </c>
      <c r="AR1091" s="26" t="s">
        <v>127</v>
      </c>
      <c r="AS1091" s="26" t="s">
        <v>127</v>
      </c>
      <c r="AT1091" s="28" t="s">
        <v>142</v>
      </c>
      <c r="AU1091" s="32" t="s">
        <v>31</v>
      </c>
      <c r="AV1091" s="28" t="s">
        <v>143</v>
      </c>
      <c r="AW1091" s="28"/>
      <c r="AX1091" s="28"/>
      <c r="AY1091" s="28"/>
    </row>
    <row r="1092" ht="15.75" customHeight="1">
      <c r="A1092" s="26" t="s">
        <v>10729</v>
      </c>
      <c r="B1092" s="26" t="s">
        <v>10730</v>
      </c>
      <c r="C1092" s="28"/>
      <c r="D1092" s="26" t="s">
        <v>10731</v>
      </c>
      <c r="E1092" s="28"/>
      <c r="F1092" s="26" t="s">
        <v>127</v>
      </c>
      <c r="G1092" s="28"/>
      <c r="H1092" s="26" t="s">
        <v>6618</v>
      </c>
      <c r="I1092" s="26" t="s">
        <v>6619</v>
      </c>
      <c r="J1092" s="26" t="s">
        <v>10722</v>
      </c>
      <c r="K1092" s="26">
        <v>4.297699486E9</v>
      </c>
      <c r="L1092" s="28" t="s">
        <v>10723</v>
      </c>
      <c r="M1092" s="26" t="s">
        <v>10724</v>
      </c>
      <c r="N1092" s="26" t="s">
        <v>10725</v>
      </c>
      <c r="O1092" s="28" t="s">
        <v>10615</v>
      </c>
      <c r="P1092" s="26" t="s">
        <v>9935</v>
      </c>
      <c r="Q1092" s="28"/>
      <c r="R1092" s="28" t="s">
        <v>10726</v>
      </c>
      <c r="S1092" s="28" t="s">
        <v>156</v>
      </c>
      <c r="T1092" s="26" t="s">
        <v>10727</v>
      </c>
      <c r="U1092" s="28"/>
      <c r="V1092" s="26" t="s">
        <v>553</v>
      </c>
      <c r="W1092" s="26" t="s">
        <v>141</v>
      </c>
      <c r="X1092" s="26" t="s">
        <v>141</v>
      </c>
      <c r="Y1092" s="26">
        <v>1865.0</v>
      </c>
      <c r="Z1092" s="28">
        <v>158.0</v>
      </c>
      <c r="AA1092" s="26">
        <v>2022.0</v>
      </c>
      <c r="AB1092" s="30">
        <v>2000.0</v>
      </c>
      <c r="AC1092" s="31" t="s">
        <v>127</v>
      </c>
      <c r="AD1092" s="31">
        <v>2000.0</v>
      </c>
      <c r="AE1092" s="31" t="s">
        <v>127</v>
      </c>
      <c r="AF1092" s="31" t="s">
        <v>127</v>
      </c>
      <c r="AG1092" s="30" t="s">
        <v>127</v>
      </c>
      <c r="AH1092" s="31" t="s">
        <v>127</v>
      </c>
      <c r="AI1092" s="31" t="s">
        <v>127</v>
      </c>
      <c r="AJ1092" s="31" t="s">
        <v>127</v>
      </c>
      <c r="AK1092" s="31" t="s">
        <v>127</v>
      </c>
      <c r="AL1092" s="31" t="s">
        <v>127</v>
      </c>
      <c r="AM1092" s="26" t="s">
        <v>159</v>
      </c>
      <c r="AN1092" s="28" t="s">
        <v>10728</v>
      </c>
      <c r="AO1092" s="26" t="s">
        <v>8334</v>
      </c>
      <c r="AP1092" s="31">
        <v>1572.0</v>
      </c>
      <c r="AQ1092" s="26">
        <v>2022.0</v>
      </c>
      <c r="AR1092" s="26" t="s">
        <v>127</v>
      </c>
      <c r="AS1092" s="26" t="s">
        <v>127</v>
      </c>
      <c r="AT1092" s="28" t="s">
        <v>142</v>
      </c>
      <c r="AU1092" s="32" t="s">
        <v>31</v>
      </c>
      <c r="AV1092" s="28" t="s">
        <v>143</v>
      </c>
      <c r="AW1092" s="28"/>
      <c r="AX1092" s="28"/>
      <c r="AY1092" s="28"/>
    </row>
    <row r="1093" ht="15.75" customHeight="1">
      <c r="A1093" s="26" t="s">
        <v>10732</v>
      </c>
      <c r="B1093" s="26" t="s">
        <v>10733</v>
      </c>
      <c r="C1093" s="28"/>
      <c r="D1093" s="26" t="s">
        <v>10734</v>
      </c>
      <c r="E1093" s="26"/>
      <c r="F1093" s="26" t="s">
        <v>127</v>
      </c>
      <c r="G1093" s="28"/>
      <c r="H1093" s="26" t="s">
        <v>10689</v>
      </c>
      <c r="I1093" s="26" t="s">
        <v>10690</v>
      </c>
      <c r="J1093" s="26" t="s">
        <v>10691</v>
      </c>
      <c r="K1093" s="26">
        <v>4.295945787E9</v>
      </c>
      <c r="L1093" s="26" t="s">
        <v>10735</v>
      </c>
      <c r="M1093" s="26" t="s">
        <v>10736</v>
      </c>
      <c r="N1093" s="26" t="s">
        <v>10737</v>
      </c>
      <c r="O1093" s="28" t="s">
        <v>10615</v>
      </c>
      <c r="P1093" s="26" t="s">
        <v>9935</v>
      </c>
      <c r="Q1093" s="26"/>
      <c r="R1093" s="26" t="s">
        <v>10738</v>
      </c>
      <c r="S1093" s="28" t="s">
        <v>156</v>
      </c>
      <c r="T1093" s="29" t="s">
        <v>10739</v>
      </c>
      <c r="U1093" s="29"/>
      <c r="V1093" s="26" t="s">
        <v>158</v>
      </c>
      <c r="W1093" s="26" t="s">
        <v>141</v>
      </c>
      <c r="X1093" s="26" t="s">
        <v>141</v>
      </c>
      <c r="Y1093" s="26">
        <v>1991.0</v>
      </c>
      <c r="Z1093" s="28">
        <v>32.0</v>
      </c>
      <c r="AA1093" s="26" t="s">
        <v>127</v>
      </c>
      <c r="AB1093" s="30">
        <v>600.0</v>
      </c>
      <c r="AC1093" s="31" t="s">
        <v>127</v>
      </c>
      <c r="AD1093" s="31">
        <v>600.0</v>
      </c>
      <c r="AE1093" s="31" t="s">
        <v>127</v>
      </c>
      <c r="AF1093" s="31" t="s">
        <v>127</v>
      </c>
      <c r="AG1093" s="30" t="s">
        <v>127</v>
      </c>
      <c r="AH1093" s="31" t="s">
        <v>127</v>
      </c>
      <c r="AI1093" s="31" t="s">
        <v>127</v>
      </c>
      <c r="AJ1093" s="31" t="s">
        <v>127</v>
      </c>
      <c r="AK1093" s="31" t="s">
        <v>127</v>
      </c>
      <c r="AL1093" s="31" t="s">
        <v>127</v>
      </c>
      <c r="AM1093" s="26" t="s">
        <v>159</v>
      </c>
      <c r="AN1093" s="26" t="s">
        <v>10696</v>
      </c>
      <c r="AO1093" s="26" t="s">
        <v>416</v>
      </c>
      <c r="AP1093" s="39">
        <v>582.0</v>
      </c>
      <c r="AQ1093" s="29" t="s">
        <v>127</v>
      </c>
      <c r="AR1093" s="29" t="s">
        <v>127</v>
      </c>
      <c r="AS1093" s="26" t="s">
        <v>127</v>
      </c>
      <c r="AT1093" s="26" t="s">
        <v>142</v>
      </c>
      <c r="AU1093" s="26" t="s">
        <v>31</v>
      </c>
      <c r="AV1093" s="26" t="s">
        <v>299</v>
      </c>
      <c r="AW1093" s="28"/>
      <c r="AX1093" s="28"/>
      <c r="AY1093" s="28"/>
    </row>
    <row r="1094" ht="15.75" customHeight="1">
      <c r="A1094" s="26" t="s">
        <v>10740</v>
      </c>
      <c r="B1094" s="26" t="s">
        <v>10741</v>
      </c>
      <c r="C1094" s="28"/>
      <c r="D1094" s="26" t="s">
        <v>10742</v>
      </c>
      <c r="E1094" s="26"/>
      <c r="F1094" s="26" t="s">
        <v>127</v>
      </c>
      <c r="G1094" s="28"/>
      <c r="H1094" s="26" t="s">
        <v>10743</v>
      </c>
      <c r="I1094" s="26" t="s">
        <v>10744</v>
      </c>
      <c r="J1094" s="26" t="s">
        <v>10745</v>
      </c>
      <c r="K1094" s="35">
        <v>5.082537124E9</v>
      </c>
      <c r="L1094" s="26" t="s">
        <v>10746</v>
      </c>
      <c r="M1094" s="26" t="s">
        <v>10747</v>
      </c>
      <c r="N1094" s="26" t="s">
        <v>10748</v>
      </c>
      <c r="O1094" s="28" t="s">
        <v>10615</v>
      </c>
      <c r="P1094" s="26" t="s">
        <v>9935</v>
      </c>
      <c r="Q1094" s="26"/>
      <c r="R1094" s="26" t="s">
        <v>10749</v>
      </c>
      <c r="S1094" s="26" t="s">
        <v>156</v>
      </c>
      <c r="T1094" s="29" t="s">
        <v>10750</v>
      </c>
      <c r="U1094" s="29"/>
      <c r="V1094" s="26" t="s">
        <v>158</v>
      </c>
      <c r="W1094" s="26" t="s">
        <v>141</v>
      </c>
      <c r="X1094" s="26" t="s">
        <v>141</v>
      </c>
      <c r="Y1094" s="26">
        <v>1963.0</v>
      </c>
      <c r="Z1094" s="28">
        <v>60.0</v>
      </c>
      <c r="AA1094" s="26" t="s">
        <v>127</v>
      </c>
      <c r="AB1094" s="30">
        <v>700.0</v>
      </c>
      <c r="AC1094" s="31" t="s">
        <v>127</v>
      </c>
      <c r="AD1094" s="31">
        <v>700.0</v>
      </c>
      <c r="AE1094" s="31" t="s">
        <v>127</v>
      </c>
      <c r="AF1094" s="31" t="s">
        <v>127</v>
      </c>
      <c r="AG1094" s="30" t="s">
        <v>127</v>
      </c>
      <c r="AH1094" s="31" t="s">
        <v>127</v>
      </c>
      <c r="AI1094" s="31" t="s">
        <v>127</v>
      </c>
      <c r="AJ1094" s="31" t="s">
        <v>127</v>
      </c>
      <c r="AK1094" s="31" t="s">
        <v>127</v>
      </c>
      <c r="AL1094" s="31" t="s">
        <v>127</v>
      </c>
      <c r="AM1094" s="26" t="s">
        <v>159</v>
      </c>
      <c r="AN1094" s="26" t="s">
        <v>298</v>
      </c>
      <c r="AO1094" s="26" t="s">
        <v>246</v>
      </c>
      <c r="AP1094" s="31">
        <v>270.0</v>
      </c>
      <c r="AQ1094" s="29">
        <v>2020.0</v>
      </c>
      <c r="AR1094" s="29" t="s">
        <v>127</v>
      </c>
      <c r="AS1094" s="26" t="s">
        <v>127</v>
      </c>
      <c r="AT1094" s="26" t="s">
        <v>142</v>
      </c>
      <c r="AU1094" s="32" t="s">
        <v>31</v>
      </c>
      <c r="AV1094" s="26" t="s">
        <v>143</v>
      </c>
      <c r="AW1094" s="28"/>
      <c r="AX1094" s="28"/>
      <c r="AY1094" s="28"/>
    </row>
    <row r="1095" ht="15.75" customHeight="1">
      <c r="A1095" s="26" t="s">
        <v>10751</v>
      </c>
      <c r="B1095" s="26" t="s">
        <v>10752</v>
      </c>
      <c r="C1095" s="26" t="s">
        <v>10753</v>
      </c>
      <c r="D1095" s="26"/>
      <c r="E1095" s="26"/>
      <c r="F1095" s="26" t="s">
        <v>127</v>
      </c>
      <c r="G1095" s="28"/>
      <c r="H1095" s="26" t="s">
        <v>10623</v>
      </c>
      <c r="I1095" s="26" t="s">
        <v>10624</v>
      </c>
      <c r="J1095" s="26" t="s">
        <v>10754</v>
      </c>
      <c r="K1095" s="26">
        <v>4.298232427E9</v>
      </c>
      <c r="L1095" s="26" t="s">
        <v>10755</v>
      </c>
      <c r="M1095" s="26" t="s">
        <v>10756</v>
      </c>
      <c r="N1095" s="26" t="s">
        <v>10757</v>
      </c>
      <c r="O1095" s="28" t="s">
        <v>10615</v>
      </c>
      <c r="P1095" s="26" t="s">
        <v>9935</v>
      </c>
      <c r="Q1095" s="26"/>
      <c r="R1095" s="26" t="s">
        <v>10758</v>
      </c>
      <c r="S1095" s="28" t="s">
        <v>156</v>
      </c>
      <c r="T1095" s="29" t="s">
        <v>10759</v>
      </c>
      <c r="U1095" s="29"/>
      <c r="V1095" s="26" t="s">
        <v>158</v>
      </c>
      <c r="W1095" s="26" t="s">
        <v>141</v>
      </c>
      <c r="X1095" s="26" t="s">
        <v>141</v>
      </c>
      <c r="Y1095" s="26">
        <v>1998.0</v>
      </c>
      <c r="Z1095" s="28">
        <v>25.0</v>
      </c>
      <c r="AA1095" s="26" t="s">
        <v>127</v>
      </c>
      <c r="AB1095" s="30">
        <v>500.0</v>
      </c>
      <c r="AC1095" s="31" t="s">
        <v>127</v>
      </c>
      <c r="AD1095" s="31">
        <v>500.0</v>
      </c>
      <c r="AE1095" s="31" t="s">
        <v>127</v>
      </c>
      <c r="AF1095" s="31" t="s">
        <v>127</v>
      </c>
      <c r="AG1095" s="30" t="s">
        <v>127</v>
      </c>
      <c r="AH1095" s="31" t="s">
        <v>127</v>
      </c>
      <c r="AI1095" s="31" t="s">
        <v>127</v>
      </c>
      <c r="AJ1095" s="31" t="s">
        <v>127</v>
      </c>
      <c r="AK1095" s="31" t="s">
        <v>127</v>
      </c>
      <c r="AL1095" s="31" t="s">
        <v>127</v>
      </c>
      <c r="AM1095" s="26" t="s">
        <v>159</v>
      </c>
      <c r="AN1095" s="26" t="s">
        <v>706</v>
      </c>
      <c r="AO1095" s="26" t="s">
        <v>141</v>
      </c>
      <c r="AP1095" s="39" t="s">
        <v>141</v>
      </c>
      <c r="AQ1095" s="26" t="s">
        <v>327</v>
      </c>
      <c r="AR1095" s="29" t="s">
        <v>127</v>
      </c>
      <c r="AS1095" s="26" t="s">
        <v>127</v>
      </c>
      <c r="AT1095" s="26" t="s">
        <v>142</v>
      </c>
      <c r="AU1095" s="26" t="s">
        <v>31</v>
      </c>
      <c r="AV1095" s="26" t="s">
        <v>697</v>
      </c>
      <c r="AW1095" s="28"/>
      <c r="AX1095" s="28"/>
      <c r="AY1095" s="28"/>
    </row>
    <row r="1096" ht="15.75" customHeight="1">
      <c r="A1096" s="26" t="s">
        <v>10760</v>
      </c>
      <c r="B1096" s="26" t="s">
        <v>10761</v>
      </c>
      <c r="C1096" s="26"/>
      <c r="D1096" s="26"/>
      <c r="E1096" s="28"/>
      <c r="F1096" s="26" t="s">
        <v>148</v>
      </c>
      <c r="G1096" s="28"/>
      <c r="H1096" s="26" t="s">
        <v>10762</v>
      </c>
      <c r="I1096" s="26" t="s">
        <v>10763</v>
      </c>
      <c r="J1096" s="26" t="s">
        <v>10764</v>
      </c>
      <c r="K1096" s="37" t="s">
        <v>10765</v>
      </c>
      <c r="L1096" s="28" t="s">
        <v>10766</v>
      </c>
      <c r="M1096" s="26" t="s">
        <v>10767</v>
      </c>
      <c r="N1096" s="26" t="s">
        <v>10768</v>
      </c>
      <c r="O1096" s="42" t="s">
        <v>10615</v>
      </c>
      <c r="P1096" s="26" t="s">
        <v>9935</v>
      </c>
      <c r="Q1096" s="26"/>
      <c r="R1096" s="28" t="s">
        <v>10769</v>
      </c>
      <c r="S1096" s="28" t="s">
        <v>156</v>
      </c>
      <c r="T1096" s="29"/>
      <c r="U1096" s="28"/>
      <c r="V1096" s="26" t="s">
        <v>189</v>
      </c>
      <c r="W1096" s="33">
        <v>44927.0</v>
      </c>
      <c r="X1096" s="26" t="s">
        <v>141</v>
      </c>
      <c r="Y1096" s="26">
        <v>2030.0</v>
      </c>
      <c r="Z1096" s="28">
        <v>-7.0</v>
      </c>
      <c r="AA1096" s="26" t="s">
        <v>127</v>
      </c>
      <c r="AB1096" s="30" t="s">
        <v>127</v>
      </c>
      <c r="AC1096" s="31" t="s">
        <v>127</v>
      </c>
      <c r="AD1096" s="31" t="s">
        <v>127</v>
      </c>
      <c r="AE1096" s="31" t="s">
        <v>127</v>
      </c>
      <c r="AF1096" s="31">
        <v>2000.0</v>
      </c>
      <c r="AG1096" s="31" t="s">
        <v>127</v>
      </c>
      <c r="AH1096" s="31">
        <v>2000.0</v>
      </c>
      <c r="AI1096" s="31" t="s">
        <v>127</v>
      </c>
      <c r="AJ1096" s="31" t="s">
        <v>141</v>
      </c>
      <c r="AK1096" s="31" t="s">
        <v>127</v>
      </c>
      <c r="AL1096" s="31" t="s">
        <v>141</v>
      </c>
      <c r="AM1096" s="26" t="s">
        <v>141</v>
      </c>
      <c r="AN1096" s="26" t="s">
        <v>141</v>
      </c>
      <c r="AO1096" s="26" t="s">
        <v>141</v>
      </c>
      <c r="AP1096" s="31" t="s">
        <v>141</v>
      </c>
      <c r="AQ1096" s="26" t="s">
        <v>127</v>
      </c>
      <c r="AR1096" s="26" t="s">
        <v>127</v>
      </c>
      <c r="AS1096" s="26" t="s">
        <v>127</v>
      </c>
      <c r="AT1096" s="26" t="s">
        <v>167</v>
      </c>
      <c r="AU1096" s="26" t="s">
        <v>29</v>
      </c>
      <c r="AV1096" s="26" t="s">
        <v>574</v>
      </c>
      <c r="AW1096" s="28"/>
      <c r="AX1096" s="28"/>
      <c r="AY1096" s="28"/>
    </row>
    <row r="1097" ht="15.75" customHeight="1">
      <c r="A1097" s="26" t="s">
        <v>10770</v>
      </c>
      <c r="B1097" s="26" t="s">
        <v>10771</v>
      </c>
      <c r="C1097" s="28"/>
      <c r="D1097" s="26" t="s">
        <v>10772</v>
      </c>
      <c r="E1097" s="28"/>
      <c r="F1097" s="26" t="s">
        <v>173</v>
      </c>
      <c r="G1097" s="28"/>
      <c r="H1097" s="26" t="s">
        <v>10773</v>
      </c>
      <c r="I1097" s="26" t="s">
        <v>10774</v>
      </c>
      <c r="J1097" s="26" t="s">
        <v>10775</v>
      </c>
      <c r="K1097" s="26">
        <v>5.067495106E9</v>
      </c>
      <c r="L1097" s="28" t="s">
        <v>10766</v>
      </c>
      <c r="M1097" s="26" t="s">
        <v>10767</v>
      </c>
      <c r="N1097" s="26" t="s">
        <v>10768</v>
      </c>
      <c r="O1097" s="28" t="s">
        <v>10615</v>
      </c>
      <c r="P1097" s="26" t="s">
        <v>9935</v>
      </c>
      <c r="Q1097" s="28"/>
      <c r="R1097" s="28" t="s">
        <v>10769</v>
      </c>
      <c r="S1097" s="28" t="s">
        <v>156</v>
      </c>
      <c r="T1097" s="26" t="s">
        <v>10776</v>
      </c>
      <c r="U1097" s="29"/>
      <c r="V1097" s="26" t="s">
        <v>189</v>
      </c>
      <c r="W1097" s="26" t="s">
        <v>141</v>
      </c>
      <c r="X1097" s="26" t="s">
        <v>141</v>
      </c>
      <c r="Y1097" s="26">
        <v>2024.0</v>
      </c>
      <c r="Z1097" s="28">
        <v>-1.0</v>
      </c>
      <c r="AA1097" s="26" t="s">
        <v>127</v>
      </c>
      <c r="AB1097" s="30">
        <v>2500.0</v>
      </c>
      <c r="AC1097" s="31" t="s">
        <v>127</v>
      </c>
      <c r="AD1097" s="31">
        <v>2500.0</v>
      </c>
      <c r="AE1097" s="31" t="s">
        <v>127</v>
      </c>
      <c r="AF1097" s="31" t="s">
        <v>127</v>
      </c>
      <c r="AG1097" s="30" t="s">
        <v>127</v>
      </c>
      <c r="AH1097" s="31" t="s">
        <v>127</v>
      </c>
      <c r="AI1097" s="31" t="s">
        <v>127</v>
      </c>
      <c r="AJ1097" s="31" t="s">
        <v>127</v>
      </c>
      <c r="AK1097" s="31" t="s">
        <v>127</v>
      </c>
      <c r="AL1097" s="31" t="s">
        <v>127</v>
      </c>
      <c r="AM1097" s="26" t="s">
        <v>127</v>
      </c>
      <c r="AN1097" s="26" t="s">
        <v>127</v>
      </c>
      <c r="AO1097" s="26" t="s">
        <v>127</v>
      </c>
      <c r="AP1097" s="31" t="s">
        <v>141</v>
      </c>
      <c r="AQ1097" s="26" t="s">
        <v>127</v>
      </c>
      <c r="AR1097" s="26" t="s">
        <v>127</v>
      </c>
      <c r="AS1097" s="26" t="s">
        <v>127</v>
      </c>
      <c r="AT1097" s="26" t="s">
        <v>142</v>
      </c>
      <c r="AU1097" s="26" t="s">
        <v>31</v>
      </c>
      <c r="AV1097" s="26" t="s">
        <v>697</v>
      </c>
      <c r="AW1097" s="28"/>
      <c r="AX1097" s="28"/>
      <c r="AY1097" s="28"/>
    </row>
    <row r="1098" ht="15.75" customHeight="1">
      <c r="A1098" s="26" t="s">
        <v>10777</v>
      </c>
      <c r="B1098" s="26" t="s">
        <v>10778</v>
      </c>
      <c r="C1098" s="28"/>
      <c r="D1098" s="26" t="s">
        <v>10772</v>
      </c>
      <c r="E1098" s="28"/>
      <c r="F1098" s="26" t="s">
        <v>173</v>
      </c>
      <c r="G1098" s="28"/>
      <c r="H1098" s="26" t="s">
        <v>10773</v>
      </c>
      <c r="I1098" s="26" t="s">
        <v>10774</v>
      </c>
      <c r="J1098" s="26" t="s">
        <v>10775</v>
      </c>
      <c r="K1098" s="26">
        <v>5.067495106E9</v>
      </c>
      <c r="L1098" s="28" t="s">
        <v>10766</v>
      </c>
      <c r="M1098" s="26" t="s">
        <v>10767</v>
      </c>
      <c r="N1098" s="26" t="s">
        <v>10768</v>
      </c>
      <c r="O1098" s="28" t="s">
        <v>10615</v>
      </c>
      <c r="P1098" s="26" t="s">
        <v>9935</v>
      </c>
      <c r="Q1098" s="28"/>
      <c r="R1098" s="28" t="s">
        <v>10769</v>
      </c>
      <c r="S1098" s="28" t="s">
        <v>156</v>
      </c>
      <c r="T1098" s="26" t="s">
        <v>10776</v>
      </c>
      <c r="U1098" s="29"/>
      <c r="V1098" s="26" t="s">
        <v>158</v>
      </c>
      <c r="W1098" s="26" t="s">
        <v>141</v>
      </c>
      <c r="X1098" s="26" t="s">
        <v>141</v>
      </c>
      <c r="Y1098" s="28">
        <v>1965.0</v>
      </c>
      <c r="Z1098" s="28">
        <v>58.0</v>
      </c>
      <c r="AA1098" s="26" t="s">
        <v>127</v>
      </c>
      <c r="AB1098" s="30">
        <v>11500.0</v>
      </c>
      <c r="AC1098" s="31">
        <v>11500.0</v>
      </c>
      <c r="AD1098" s="31" t="s">
        <v>127</v>
      </c>
      <c r="AE1098" s="31" t="s">
        <v>127</v>
      </c>
      <c r="AF1098" s="31">
        <v>9500.0</v>
      </c>
      <c r="AG1098" s="31">
        <v>9500.0</v>
      </c>
      <c r="AH1098" s="31" t="s">
        <v>127</v>
      </c>
      <c r="AI1098" s="31" t="s">
        <v>127</v>
      </c>
      <c r="AJ1098" s="31" t="s">
        <v>468</v>
      </c>
      <c r="AK1098" s="31" t="s">
        <v>468</v>
      </c>
      <c r="AL1098" s="31" t="s">
        <v>127</v>
      </c>
      <c r="AM1098" s="26" t="s">
        <v>159</v>
      </c>
      <c r="AN1098" s="28" t="s">
        <v>10779</v>
      </c>
      <c r="AO1098" s="26" t="s">
        <v>416</v>
      </c>
      <c r="AP1098" s="31">
        <v>11000.0</v>
      </c>
      <c r="AQ1098" s="26" t="s">
        <v>327</v>
      </c>
      <c r="AR1098" s="26" t="s">
        <v>141</v>
      </c>
      <c r="AS1098" s="26" t="s">
        <v>127</v>
      </c>
      <c r="AT1098" s="26" t="s">
        <v>161</v>
      </c>
      <c r="AU1098" s="32" t="s">
        <v>263</v>
      </c>
      <c r="AV1098" s="26" t="s">
        <v>10780</v>
      </c>
      <c r="AW1098" s="28"/>
      <c r="AX1098" s="28"/>
      <c r="AY1098" s="28"/>
    </row>
    <row r="1099" ht="15.75" customHeight="1">
      <c r="A1099" s="26" t="s">
        <v>10781</v>
      </c>
      <c r="B1099" s="26" t="s">
        <v>10782</v>
      </c>
      <c r="C1099" s="28"/>
      <c r="D1099" s="26" t="s">
        <v>10783</v>
      </c>
      <c r="E1099" s="28"/>
      <c r="F1099" s="26" t="s">
        <v>127</v>
      </c>
      <c r="G1099" s="28"/>
      <c r="H1099" s="26" t="s">
        <v>10784</v>
      </c>
      <c r="I1099" s="26" t="s">
        <v>10785</v>
      </c>
      <c r="J1099" s="28" t="s">
        <v>10786</v>
      </c>
      <c r="K1099" s="26">
        <v>5.001127948E9</v>
      </c>
      <c r="L1099" s="28" t="s">
        <v>10787</v>
      </c>
      <c r="M1099" s="26" t="s">
        <v>10788</v>
      </c>
      <c r="N1099" s="26" t="s">
        <v>10789</v>
      </c>
      <c r="O1099" s="28" t="s">
        <v>10615</v>
      </c>
      <c r="P1099" s="26" t="s">
        <v>9935</v>
      </c>
      <c r="Q1099" s="28"/>
      <c r="R1099" s="28" t="s">
        <v>10790</v>
      </c>
      <c r="S1099" s="28" t="s">
        <v>156</v>
      </c>
      <c r="T1099" s="26" t="s">
        <v>10791</v>
      </c>
      <c r="U1099" s="28"/>
      <c r="V1099" s="26" t="s">
        <v>158</v>
      </c>
      <c r="W1099" s="26" t="s">
        <v>141</v>
      </c>
      <c r="X1099" s="26" t="s">
        <v>141</v>
      </c>
      <c r="Y1099" s="28">
        <v>1884.0</v>
      </c>
      <c r="Z1099" s="28">
        <v>139.0</v>
      </c>
      <c r="AA1099" s="26" t="s">
        <v>127</v>
      </c>
      <c r="AB1099" s="30">
        <v>1450.0</v>
      </c>
      <c r="AC1099" s="31" t="s">
        <v>127</v>
      </c>
      <c r="AD1099" s="31">
        <v>1450.0</v>
      </c>
      <c r="AE1099" s="31" t="s">
        <v>127</v>
      </c>
      <c r="AF1099" s="31" t="s">
        <v>127</v>
      </c>
      <c r="AG1099" s="30" t="s">
        <v>127</v>
      </c>
      <c r="AH1099" s="31" t="s">
        <v>127</v>
      </c>
      <c r="AI1099" s="31" t="s">
        <v>141</v>
      </c>
      <c r="AJ1099" s="31" t="s">
        <v>127</v>
      </c>
      <c r="AK1099" s="31" t="s">
        <v>127</v>
      </c>
      <c r="AL1099" s="31" t="s">
        <v>127</v>
      </c>
      <c r="AM1099" s="26" t="s">
        <v>159</v>
      </c>
      <c r="AN1099" s="26" t="s">
        <v>10792</v>
      </c>
      <c r="AO1099" s="26" t="s">
        <v>10793</v>
      </c>
      <c r="AP1099" s="31">
        <v>2300.0</v>
      </c>
      <c r="AQ1099" s="26">
        <v>2021.0</v>
      </c>
      <c r="AR1099" s="26">
        <v>2019.0</v>
      </c>
      <c r="AS1099" s="26" t="s">
        <v>127</v>
      </c>
      <c r="AT1099" s="28" t="s">
        <v>142</v>
      </c>
      <c r="AU1099" s="32" t="s">
        <v>31</v>
      </c>
      <c r="AV1099" s="26" t="s">
        <v>8430</v>
      </c>
      <c r="AW1099" s="28"/>
      <c r="AX1099" s="28"/>
      <c r="AY1099" s="28"/>
    </row>
    <row r="1100" ht="15.75" customHeight="1">
      <c r="A1100" s="26" t="s">
        <v>10794</v>
      </c>
      <c r="B1100" s="26" t="s">
        <v>10795</v>
      </c>
      <c r="C1100" s="28"/>
      <c r="D1100" s="26"/>
      <c r="E1100" s="26"/>
      <c r="F1100" s="26" t="s">
        <v>127</v>
      </c>
      <c r="G1100" s="28"/>
      <c r="H1100" s="26" t="s">
        <v>10689</v>
      </c>
      <c r="I1100" s="26" t="s">
        <v>10690</v>
      </c>
      <c r="J1100" s="26" t="s">
        <v>10691</v>
      </c>
      <c r="K1100" s="26">
        <v>4.295945787E9</v>
      </c>
      <c r="L1100" s="26" t="s">
        <v>10796</v>
      </c>
      <c r="M1100" s="26" t="s">
        <v>10797</v>
      </c>
      <c r="N1100" s="26" t="s">
        <v>10798</v>
      </c>
      <c r="O1100" s="28" t="s">
        <v>10615</v>
      </c>
      <c r="P1100" s="26" t="s">
        <v>9935</v>
      </c>
      <c r="Q1100" s="26"/>
      <c r="R1100" s="26" t="s">
        <v>10799</v>
      </c>
      <c r="S1100" s="28" t="s">
        <v>156</v>
      </c>
      <c r="T1100" s="29" t="s">
        <v>10800</v>
      </c>
      <c r="U1100" s="29"/>
      <c r="V1100" s="26" t="s">
        <v>158</v>
      </c>
      <c r="W1100" s="26" t="s">
        <v>141</v>
      </c>
      <c r="X1100" s="26" t="s">
        <v>141</v>
      </c>
      <c r="Y1100" s="26">
        <v>1979.0</v>
      </c>
      <c r="Z1100" s="28">
        <v>44.0</v>
      </c>
      <c r="AA1100" s="26" t="s">
        <v>127</v>
      </c>
      <c r="AB1100" s="30">
        <v>600.0</v>
      </c>
      <c r="AC1100" s="31" t="s">
        <v>127</v>
      </c>
      <c r="AD1100" s="31">
        <v>600.0</v>
      </c>
      <c r="AE1100" s="31" t="s">
        <v>127</v>
      </c>
      <c r="AF1100" s="31" t="s">
        <v>127</v>
      </c>
      <c r="AG1100" s="30" t="s">
        <v>127</v>
      </c>
      <c r="AH1100" s="31" t="s">
        <v>127</v>
      </c>
      <c r="AI1100" s="31" t="s">
        <v>127</v>
      </c>
      <c r="AJ1100" s="31" t="s">
        <v>127</v>
      </c>
      <c r="AK1100" s="31" t="s">
        <v>127</v>
      </c>
      <c r="AL1100" s="31" t="s">
        <v>127</v>
      </c>
      <c r="AM1100" s="26" t="s">
        <v>159</v>
      </c>
      <c r="AN1100" s="26" t="s">
        <v>10696</v>
      </c>
      <c r="AO1100" s="26" t="s">
        <v>416</v>
      </c>
      <c r="AP1100" s="39">
        <v>114.0</v>
      </c>
      <c r="AQ1100" s="29" t="s">
        <v>127</v>
      </c>
      <c r="AR1100" s="29" t="s">
        <v>127</v>
      </c>
      <c r="AS1100" s="26" t="s">
        <v>127</v>
      </c>
      <c r="AT1100" s="26" t="s">
        <v>142</v>
      </c>
      <c r="AU1100" s="26" t="s">
        <v>31</v>
      </c>
      <c r="AV1100" s="26" t="s">
        <v>10206</v>
      </c>
      <c r="AW1100" s="28"/>
      <c r="AX1100" s="28"/>
      <c r="AY1100" s="28"/>
    </row>
    <row r="1101" ht="15.75" customHeight="1">
      <c r="A1101" s="26" t="s">
        <v>10801</v>
      </c>
      <c r="B1101" s="26" t="s">
        <v>10802</v>
      </c>
      <c r="C1101" s="28"/>
      <c r="D1101" s="26" t="s">
        <v>10803</v>
      </c>
      <c r="E1101" s="26"/>
      <c r="F1101" s="26" t="s">
        <v>127</v>
      </c>
      <c r="G1101" s="28"/>
      <c r="H1101" s="26" t="s">
        <v>10743</v>
      </c>
      <c r="I1101" s="26" t="s">
        <v>10744</v>
      </c>
      <c r="J1101" s="28" t="s">
        <v>10804</v>
      </c>
      <c r="K1101" s="26">
        <v>4.297966561E9</v>
      </c>
      <c r="L1101" s="28" t="s">
        <v>10805</v>
      </c>
      <c r="M1101" s="26" t="s">
        <v>10806</v>
      </c>
      <c r="N1101" s="26" t="s">
        <v>10807</v>
      </c>
      <c r="O1101" s="28" t="s">
        <v>10615</v>
      </c>
      <c r="P1101" s="26" t="s">
        <v>9935</v>
      </c>
      <c r="Q1101" s="28"/>
      <c r="R1101" s="28" t="s">
        <v>10808</v>
      </c>
      <c r="S1101" s="28" t="s">
        <v>156</v>
      </c>
      <c r="T1101" s="26" t="s">
        <v>10809</v>
      </c>
      <c r="U1101" s="28"/>
      <c r="V1101" s="26" t="s">
        <v>158</v>
      </c>
      <c r="W1101" s="26" t="s">
        <v>141</v>
      </c>
      <c r="X1101" s="26" t="s">
        <v>141</v>
      </c>
      <c r="Y1101" s="26">
        <v>1975.0</v>
      </c>
      <c r="Z1101" s="28">
        <v>48.0</v>
      </c>
      <c r="AA1101" s="26" t="s">
        <v>127</v>
      </c>
      <c r="AB1101" s="30">
        <v>2200.0</v>
      </c>
      <c r="AC1101" s="31" t="s">
        <v>127</v>
      </c>
      <c r="AD1101" s="31">
        <v>2200.0</v>
      </c>
      <c r="AE1101" s="31" t="s">
        <v>127</v>
      </c>
      <c r="AF1101" s="31" t="s">
        <v>127</v>
      </c>
      <c r="AG1101" s="30" t="s">
        <v>127</v>
      </c>
      <c r="AH1101" s="31" t="s">
        <v>127</v>
      </c>
      <c r="AI1101" s="31" t="s">
        <v>127</v>
      </c>
      <c r="AJ1101" s="31" t="s">
        <v>127</v>
      </c>
      <c r="AK1101" s="31" t="s">
        <v>127</v>
      </c>
      <c r="AL1101" s="31" t="s">
        <v>127</v>
      </c>
      <c r="AM1101" s="26" t="s">
        <v>159</v>
      </c>
      <c r="AN1101" s="28" t="s">
        <v>10810</v>
      </c>
      <c r="AO1101" s="26" t="s">
        <v>141</v>
      </c>
      <c r="AP1101" s="31">
        <v>350.0</v>
      </c>
      <c r="AQ1101" s="26">
        <v>2021.0</v>
      </c>
      <c r="AR1101" s="26">
        <v>2021.0</v>
      </c>
      <c r="AS1101" s="26" t="s">
        <v>127</v>
      </c>
      <c r="AT1101" s="28" t="s">
        <v>142</v>
      </c>
      <c r="AU1101" s="32" t="s">
        <v>31</v>
      </c>
      <c r="AV1101" s="26" t="s">
        <v>10811</v>
      </c>
      <c r="AW1101" s="28"/>
      <c r="AX1101" s="28"/>
      <c r="AY1101" s="28"/>
    </row>
    <row r="1102" ht="15.75" customHeight="1">
      <c r="A1102" s="26" t="s">
        <v>10812</v>
      </c>
      <c r="B1102" s="26" t="s">
        <v>10813</v>
      </c>
      <c r="C1102" s="28"/>
      <c r="D1102" s="28" t="s">
        <v>10814</v>
      </c>
      <c r="E1102" s="28"/>
      <c r="F1102" s="26" t="s">
        <v>127</v>
      </c>
      <c r="G1102" s="28"/>
      <c r="H1102" s="26" t="s">
        <v>10064</v>
      </c>
      <c r="I1102" s="26" t="s">
        <v>10065</v>
      </c>
      <c r="J1102" s="26" t="s">
        <v>10066</v>
      </c>
      <c r="K1102" s="26">
        <v>4.296968864E9</v>
      </c>
      <c r="L1102" s="28" t="s">
        <v>10815</v>
      </c>
      <c r="M1102" s="26" t="s">
        <v>10816</v>
      </c>
      <c r="N1102" s="26" t="s">
        <v>10807</v>
      </c>
      <c r="O1102" s="28" t="s">
        <v>10615</v>
      </c>
      <c r="P1102" s="26" t="s">
        <v>9935</v>
      </c>
      <c r="Q1102" s="28"/>
      <c r="R1102" s="28" t="s">
        <v>10817</v>
      </c>
      <c r="S1102" s="28" t="s">
        <v>156</v>
      </c>
      <c r="T1102" s="26" t="s">
        <v>10818</v>
      </c>
      <c r="U1102" s="28"/>
      <c r="V1102" s="26" t="s">
        <v>158</v>
      </c>
      <c r="W1102" s="26" t="s">
        <v>141</v>
      </c>
      <c r="X1102" s="26" t="s">
        <v>141</v>
      </c>
      <c r="Y1102" s="28">
        <v>1813.0</v>
      </c>
      <c r="Z1102" s="28">
        <v>210.0</v>
      </c>
      <c r="AA1102" s="26" t="s">
        <v>127</v>
      </c>
      <c r="AB1102" s="30">
        <v>1100.0</v>
      </c>
      <c r="AC1102" s="31" t="s">
        <v>127</v>
      </c>
      <c r="AD1102" s="31">
        <v>1100.0</v>
      </c>
      <c r="AE1102" s="31" t="s">
        <v>127</v>
      </c>
      <c r="AF1102" s="31" t="s">
        <v>127</v>
      </c>
      <c r="AG1102" s="30" t="s">
        <v>127</v>
      </c>
      <c r="AH1102" s="31" t="s">
        <v>127</v>
      </c>
      <c r="AI1102" s="31" t="s">
        <v>127</v>
      </c>
      <c r="AJ1102" s="31" t="s">
        <v>127</v>
      </c>
      <c r="AK1102" s="31" t="s">
        <v>127</v>
      </c>
      <c r="AL1102" s="31" t="s">
        <v>127</v>
      </c>
      <c r="AM1102" s="26" t="s">
        <v>278</v>
      </c>
      <c r="AN1102" s="26" t="s">
        <v>10819</v>
      </c>
      <c r="AO1102" s="26" t="s">
        <v>416</v>
      </c>
      <c r="AP1102" s="31">
        <v>1627.0</v>
      </c>
      <c r="AQ1102" s="26" t="s">
        <v>127</v>
      </c>
      <c r="AR1102" s="26">
        <v>2021.0</v>
      </c>
      <c r="AS1102" s="26" t="s">
        <v>127</v>
      </c>
      <c r="AT1102" s="28" t="s">
        <v>142</v>
      </c>
      <c r="AU1102" s="32" t="s">
        <v>31</v>
      </c>
      <c r="AV1102" s="26" t="s">
        <v>10820</v>
      </c>
      <c r="AW1102" s="28"/>
      <c r="AX1102" s="28"/>
      <c r="AY1102" s="28"/>
    </row>
    <row r="1103" ht="15.75" customHeight="1">
      <c r="A1103" s="26" t="s">
        <v>10821</v>
      </c>
      <c r="B1103" s="26" t="s">
        <v>10822</v>
      </c>
      <c r="C1103" s="28"/>
      <c r="D1103" s="26"/>
      <c r="E1103" s="26"/>
      <c r="F1103" s="26" t="s">
        <v>127</v>
      </c>
      <c r="G1103" s="28"/>
      <c r="H1103" s="26" t="s">
        <v>10823</v>
      </c>
      <c r="I1103" s="26" t="s">
        <v>10824</v>
      </c>
      <c r="J1103" s="26" t="s">
        <v>10825</v>
      </c>
      <c r="K1103" s="26" t="s">
        <v>10826</v>
      </c>
      <c r="L1103" s="26" t="s">
        <v>10827</v>
      </c>
      <c r="M1103" s="26" t="s">
        <v>10828</v>
      </c>
      <c r="N1103" s="26" t="s">
        <v>10807</v>
      </c>
      <c r="O1103" s="28" t="s">
        <v>10615</v>
      </c>
      <c r="P1103" s="26" t="s">
        <v>9935</v>
      </c>
      <c r="Q1103" s="26"/>
      <c r="R1103" s="26" t="s">
        <v>10829</v>
      </c>
      <c r="S1103" s="28" t="s">
        <v>156</v>
      </c>
      <c r="T1103" s="29" t="s">
        <v>10830</v>
      </c>
      <c r="U1103" s="29"/>
      <c r="V1103" s="26" t="s">
        <v>158</v>
      </c>
      <c r="W1103" s="26" t="s">
        <v>141</v>
      </c>
      <c r="X1103" s="26" t="s">
        <v>141</v>
      </c>
      <c r="Y1103" s="26">
        <v>1992.0</v>
      </c>
      <c r="Z1103" s="28">
        <v>31.0</v>
      </c>
      <c r="AA1103" s="26" t="s">
        <v>127</v>
      </c>
      <c r="AB1103" s="30">
        <v>600.0</v>
      </c>
      <c r="AC1103" s="31" t="s">
        <v>127</v>
      </c>
      <c r="AD1103" s="31">
        <v>600.0</v>
      </c>
      <c r="AE1103" s="31" t="s">
        <v>127</v>
      </c>
      <c r="AF1103" s="31" t="s">
        <v>127</v>
      </c>
      <c r="AG1103" s="30" t="s">
        <v>127</v>
      </c>
      <c r="AH1103" s="31" t="s">
        <v>127</v>
      </c>
      <c r="AI1103" s="31" t="s">
        <v>127</v>
      </c>
      <c r="AJ1103" s="31" t="s">
        <v>127</v>
      </c>
      <c r="AK1103" s="31" t="s">
        <v>127</v>
      </c>
      <c r="AL1103" s="31" t="s">
        <v>127</v>
      </c>
      <c r="AM1103" s="26" t="s">
        <v>2284</v>
      </c>
      <c r="AN1103" s="26" t="s">
        <v>10831</v>
      </c>
      <c r="AO1103" s="26" t="s">
        <v>1145</v>
      </c>
      <c r="AP1103" s="39" t="s">
        <v>141</v>
      </c>
      <c r="AQ1103" s="26" t="s">
        <v>327</v>
      </c>
      <c r="AR1103" s="29" t="s">
        <v>127</v>
      </c>
      <c r="AS1103" s="26" t="s">
        <v>127</v>
      </c>
      <c r="AT1103" s="26" t="s">
        <v>142</v>
      </c>
      <c r="AU1103" s="26" t="s">
        <v>31</v>
      </c>
      <c r="AV1103" s="26" t="s">
        <v>697</v>
      </c>
      <c r="AW1103" s="28"/>
      <c r="AX1103" s="28"/>
      <c r="AY1103" s="28"/>
    </row>
    <row r="1104" ht="15.75" customHeight="1">
      <c r="A1104" s="26" t="s">
        <v>10832</v>
      </c>
      <c r="B1104" s="26" t="s">
        <v>10833</v>
      </c>
      <c r="C1104" s="28"/>
      <c r="D1104" s="26"/>
      <c r="E1104" s="26"/>
      <c r="F1104" s="26" t="s">
        <v>127</v>
      </c>
      <c r="G1104" s="28"/>
      <c r="H1104" s="26" t="s">
        <v>10019</v>
      </c>
      <c r="I1104" s="26" t="s">
        <v>10020</v>
      </c>
      <c r="J1104" s="26" t="s">
        <v>10713</v>
      </c>
      <c r="K1104" s="26">
        <v>4.296717756E9</v>
      </c>
      <c r="L1104" s="26" t="s">
        <v>10834</v>
      </c>
      <c r="M1104" s="26" t="s">
        <v>10835</v>
      </c>
      <c r="N1104" s="26" t="s">
        <v>10836</v>
      </c>
      <c r="O1104" s="28" t="s">
        <v>10615</v>
      </c>
      <c r="P1104" s="26" t="s">
        <v>9935</v>
      </c>
      <c r="Q1104" s="26"/>
      <c r="R1104" s="26" t="s">
        <v>10837</v>
      </c>
      <c r="S1104" s="28" t="s">
        <v>156</v>
      </c>
      <c r="T1104" s="29" t="s">
        <v>10838</v>
      </c>
      <c r="U1104" s="29"/>
      <c r="V1104" s="26" t="s">
        <v>158</v>
      </c>
      <c r="W1104" s="26" t="s">
        <v>141</v>
      </c>
      <c r="X1104" s="26" t="s">
        <v>141</v>
      </c>
      <c r="Y1104" s="26">
        <v>1957.0</v>
      </c>
      <c r="Z1104" s="28">
        <v>66.0</v>
      </c>
      <c r="AA1104" s="26" t="s">
        <v>127</v>
      </c>
      <c r="AB1104" s="30">
        <v>780.0</v>
      </c>
      <c r="AC1104" s="31" t="s">
        <v>127</v>
      </c>
      <c r="AD1104" s="31">
        <v>780.0</v>
      </c>
      <c r="AE1104" s="31" t="s">
        <v>127</v>
      </c>
      <c r="AF1104" s="31" t="s">
        <v>127</v>
      </c>
      <c r="AG1104" s="30" t="s">
        <v>127</v>
      </c>
      <c r="AH1104" s="31" t="s">
        <v>127</v>
      </c>
      <c r="AI1104" s="31" t="s">
        <v>127</v>
      </c>
      <c r="AJ1104" s="31" t="s">
        <v>127</v>
      </c>
      <c r="AK1104" s="31" t="s">
        <v>127</v>
      </c>
      <c r="AL1104" s="31" t="s">
        <v>127</v>
      </c>
      <c r="AM1104" s="26" t="s">
        <v>2284</v>
      </c>
      <c r="AN1104" s="26" t="s">
        <v>10839</v>
      </c>
      <c r="AO1104" s="26" t="s">
        <v>7429</v>
      </c>
      <c r="AP1104" s="39">
        <v>200.0</v>
      </c>
      <c r="AQ1104" s="26" t="s">
        <v>327</v>
      </c>
      <c r="AR1104" s="29" t="s">
        <v>127</v>
      </c>
      <c r="AS1104" s="26" t="s">
        <v>127</v>
      </c>
      <c r="AT1104" s="26" t="s">
        <v>142</v>
      </c>
      <c r="AU1104" s="26" t="s">
        <v>31</v>
      </c>
      <c r="AV1104" s="26" t="s">
        <v>10840</v>
      </c>
      <c r="AW1104" s="28"/>
      <c r="AX1104" s="28"/>
      <c r="AY1104" s="28"/>
    </row>
    <row r="1105" ht="15.75" customHeight="1">
      <c r="A1105" s="26" t="s">
        <v>10841</v>
      </c>
      <c r="B1105" s="28" t="s">
        <v>10842</v>
      </c>
      <c r="C1105" s="28"/>
      <c r="D1105" s="28" t="s">
        <v>10843</v>
      </c>
      <c r="E1105" s="28"/>
      <c r="F1105" s="26" t="s">
        <v>127</v>
      </c>
      <c r="G1105" s="28"/>
      <c r="H1105" s="26" t="s">
        <v>10743</v>
      </c>
      <c r="I1105" s="26" t="s">
        <v>10744</v>
      </c>
      <c r="J1105" s="26" t="s">
        <v>10844</v>
      </c>
      <c r="K1105" s="26">
        <v>5.048904328E9</v>
      </c>
      <c r="L1105" s="28" t="s">
        <v>10845</v>
      </c>
      <c r="M1105" s="26" t="s">
        <v>10846</v>
      </c>
      <c r="N1105" s="26" t="s">
        <v>10847</v>
      </c>
      <c r="O1105" s="28" t="s">
        <v>10615</v>
      </c>
      <c r="P1105" s="26" t="s">
        <v>9935</v>
      </c>
      <c r="Q1105" s="28"/>
      <c r="R1105" s="28" t="s">
        <v>10848</v>
      </c>
      <c r="S1105" s="28" t="s">
        <v>156</v>
      </c>
      <c r="T1105" s="26" t="s">
        <v>10849</v>
      </c>
      <c r="U1105" s="28"/>
      <c r="V1105" s="26" t="s">
        <v>158</v>
      </c>
      <c r="W1105" s="26" t="s">
        <v>141</v>
      </c>
      <c r="X1105" s="26" t="s">
        <v>141</v>
      </c>
      <c r="Y1105" s="28">
        <v>1902.0</v>
      </c>
      <c r="Z1105" s="28">
        <v>121.0</v>
      </c>
      <c r="AA1105" s="26" t="s">
        <v>127</v>
      </c>
      <c r="AB1105" s="30">
        <v>1250.0</v>
      </c>
      <c r="AC1105" s="31" t="s">
        <v>127</v>
      </c>
      <c r="AD1105" s="31">
        <v>1250.0</v>
      </c>
      <c r="AE1105" s="31" t="s">
        <v>127</v>
      </c>
      <c r="AF1105" s="31" t="s">
        <v>127</v>
      </c>
      <c r="AG1105" s="30" t="s">
        <v>127</v>
      </c>
      <c r="AH1105" s="31" t="s">
        <v>127</v>
      </c>
      <c r="AI1105" s="31" t="s">
        <v>127</v>
      </c>
      <c r="AJ1105" s="31" t="s">
        <v>127</v>
      </c>
      <c r="AK1105" s="31" t="s">
        <v>127</v>
      </c>
      <c r="AL1105" s="31" t="s">
        <v>127</v>
      </c>
      <c r="AM1105" s="26" t="s">
        <v>159</v>
      </c>
      <c r="AN1105" s="28" t="s">
        <v>10850</v>
      </c>
      <c r="AO1105" s="26" t="s">
        <v>141</v>
      </c>
      <c r="AP1105" s="31">
        <v>350.0</v>
      </c>
      <c r="AQ1105" s="26">
        <v>2020.0</v>
      </c>
      <c r="AR1105" s="26" t="s">
        <v>127</v>
      </c>
      <c r="AS1105" s="26" t="s">
        <v>127</v>
      </c>
      <c r="AT1105" s="28" t="s">
        <v>142</v>
      </c>
      <c r="AU1105" s="32" t="s">
        <v>31</v>
      </c>
      <c r="AV1105" s="26" t="s">
        <v>8430</v>
      </c>
      <c r="AW1105" s="28"/>
      <c r="AX1105" s="28"/>
      <c r="AY1105" s="28"/>
    </row>
    <row r="1106" ht="15.75" customHeight="1">
      <c r="A1106" s="26" t="s">
        <v>10851</v>
      </c>
      <c r="B1106" s="26" t="s">
        <v>10852</v>
      </c>
      <c r="C1106" s="28"/>
      <c r="D1106" s="28"/>
      <c r="E1106" s="28"/>
      <c r="F1106" s="26" t="s">
        <v>127</v>
      </c>
      <c r="G1106" s="28"/>
      <c r="H1106" s="26" t="s">
        <v>10210</v>
      </c>
      <c r="I1106" s="26" t="s">
        <v>10211</v>
      </c>
      <c r="J1106" s="26" t="s">
        <v>10853</v>
      </c>
      <c r="K1106" s="26">
        <v>5.055422112E9</v>
      </c>
      <c r="L1106" s="28" t="s">
        <v>10854</v>
      </c>
      <c r="M1106" s="26" t="s">
        <v>10855</v>
      </c>
      <c r="N1106" s="26" t="s">
        <v>10856</v>
      </c>
      <c r="O1106" s="28" t="s">
        <v>10615</v>
      </c>
      <c r="P1106" s="26" t="s">
        <v>9935</v>
      </c>
      <c r="Q1106" s="28"/>
      <c r="R1106" s="28" t="s">
        <v>10857</v>
      </c>
      <c r="S1106" s="28" t="s">
        <v>156</v>
      </c>
      <c r="T1106" s="26" t="s">
        <v>10858</v>
      </c>
      <c r="U1106" s="28"/>
      <c r="V1106" s="26" t="s">
        <v>158</v>
      </c>
      <c r="W1106" s="26" t="s">
        <v>141</v>
      </c>
      <c r="X1106" s="26" t="s">
        <v>141</v>
      </c>
      <c r="Y1106" s="26">
        <v>1976.0</v>
      </c>
      <c r="Z1106" s="28">
        <v>47.0</v>
      </c>
      <c r="AA1106" s="26" t="s">
        <v>127</v>
      </c>
      <c r="AB1106" s="30">
        <v>1200.0</v>
      </c>
      <c r="AC1106" s="31" t="s">
        <v>127</v>
      </c>
      <c r="AD1106" s="31">
        <v>1200.0</v>
      </c>
      <c r="AE1106" s="31" t="s">
        <v>127</v>
      </c>
      <c r="AF1106" s="31" t="s">
        <v>127</v>
      </c>
      <c r="AG1106" s="30" t="s">
        <v>127</v>
      </c>
      <c r="AH1106" s="31" t="s">
        <v>127</v>
      </c>
      <c r="AI1106" s="31" t="s">
        <v>127</v>
      </c>
      <c r="AJ1106" s="31" t="s">
        <v>127</v>
      </c>
      <c r="AK1106" s="31" t="s">
        <v>127</v>
      </c>
      <c r="AL1106" s="31" t="s">
        <v>127</v>
      </c>
      <c r="AM1106" s="26" t="s">
        <v>141</v>
      </c>
      <c r="AN1106" s="26" t="s">
        <v>141</v>
      </c>
      <c r="AO1106" s="26" t="s">
        <v>1234</v>
      </c>
      <c r="AP1106" s="31">
        <v>419.0</v>
      </c>
      <c r="AQ1106" s="26" t="s">
        <v>327</v>
      </c>
      <c r="AR1106" s="26" t="s">
        <v>127</v>
      </c>
      <c r="AS1106" s="26" t="s">
        <v>127</v>
      </c>
      <c r="AT1106" s="28" t="s">
        <v>142</v>
      </c>
      <c r="AU1106" s="32" t="s">
        <v>31</v>
      </c>
      <c r="AV1106" s="26" t="s">
        <v>10859</v>
      </c>
      <c r="AW1106" s="28"/>
      <c r="AX1106" s="28"/>
      <c r="AY1106" s="28"/>
    </row>
    <row r="1107" ht="15.75" customHeight="1">
      <c r="A1107" s="26" t="s">
        <v>10860</v>
      </c>
      <c r="B1107" s="26" t="s">
        <v>10861</v>
      </c>
      <c r="C1107" s="26" t="s">
        <v>10862</v>
      </c>
      <c r="D1107" s="26" t="s">
        <v>10863</v>
      </c>
      <c r="E1107" s="26" t="s">
        <v>10864</v>
      </c>
      <c r="F1107" s="26" t="s">
        <v>148</v>
      </c>
      <c r="G1107" s="26" t="s">
        <v>10865</v>
      </c>
      <c r="H1107" s="26" t="s">
        <v>10866</v>
      </c>
      <c r="I1107" s="26" t="s">
        <v>10867</v>
      </c>
      <c r="J1107" s="26" t="s">
        <v>10868</v>
      </c>
      <c r="K1107" s="26">
        <v>4.296402379E9</v>
      </c>
      <c r="L1107" s="26" t="s">
        <v>10869</v>
      </c>
      <c r="M1107" s="26" t="s">
        <v>10870</v>
      </c>
      <c r="N1107" s="26" t="s">
        <v>10871</v>
      </c>
      <c r="O1107" s="26" t="s">
        <v>10872</v>
      </c>
      <c r="P1107" s="26" t="s">
        <v>9935</v>
      </c>
      <c r="Q1107" s="28"/>
      <c r="R1107" s="26" t="s">
        <v>10873</v>
      </c>
      <c r="S1107" s="28" t="s">
        <v>156</v>
      </c>
      <c r="T1107" s="26" t="s">
        <v>10874</v>
      </c>
      <c r="U1107" s="28"/>
      <c r="V1107" s="26" t="s">
        <v>261</v>
      </c>
      <c r="W1107" s="26" t="s">
        <v>141</v>
      </c>
      <c r="X1107" s="26" t="s">
        <v>141</v>
      </c>
      <c r="Y1107" s="26" t="s">
        <v>127</v>
      </c>
      <c r="Z1107" s="28" t="s">
        <v>127</v>
      </c>
      <c r="AA1107" s="26">
        <v>2016.0</v>
      </c>
      <c r="AB1107" s="30">
        <v>850.0</v>
      </c>
      <c r="AC1107" s="31" t="s">
        <v>127</v>
      </c>
      <c r="AD1107" s="31">
        <v>850.0</v>
      </c>
      <c r="AE1107" s="31" t="s">
        <v>127</v>
      </c>
      <c r="AF1107" s="31" t="s">
        <v>127</v>
      </c>
      <c r="AG1107" s="30" t="s">
        <v>127</v>
      </c>
      <c r="AH1107" s="31" t="s">
        <v>127</v>
      </c>
      <c r="AI1107" s="31" t="s">
        <v>127</v>
      </c>
      <c r="AJ1107" s="31" t="s">
        <v>141</v>
      </c>
      <c r="AK1107" s="31" t="s">
        <v>127</v>
      </c>
      <c r="AL1107" s="31" t="s">
        <v>141</v>
      </c>
      <c r="AM1107" s="26" t="s">
        <v>159</v>
      </c>
      <c r="AN1107" s="26" t="s">
        <v>10875</v>
      </c>
      <c r="AO1107" s="26" t="s">
        <v>246</v>
      </c>
      <c r="AP1107" s="31">
        <v>403.0</v>
      </c>
      <c r="AQ1107" s="26" t="s">
        <v>127</v>
      </c>
      <c r="AR1107" s="26" t="s">
        <v>127</v>
      </c>
      <c r="AS1107" s="26" t="s">
        <v>127</v>
      </c>
      <c r="AT1107" s="26" t="s">
        <v>142</v>
      </c>
      <c r="AU1107" s="26" t="s">
        <v>31</v>
      </c>
      <c r="AV1107" s="26" t="s">
        <v>10876</v>
      </c>
      <c r="AW1107" s="26"/>
      <c r="AX1107" s="28"/>
      <c r="AY1107" s="28"/>
    </row>
    <row r="1108" ht="15.75" customHeight="1">
      <c r="A1108" s="26" t="s">
        <v>10877</v>
      </c>
      <c r="B1108" s="28" t="s">
        <v>10878</v>
      </c>
      <c r="C1108" s="28"/>
      <c r="D1108" s="28"/>
      <c r="E1108" s="28"/>
      <c r="F1108" s="26" t="s">
        <v>127</v>
      </c>
      <c r="G1108" s="28"/>
      <c r="H1108" s="26" t="s">
        <v>383</v>
      </c>
      <c r="I1108" s="26" t="s">
        <v>384</v>
      </c>
      <c r="J1108" s="26" t="s">
        <v>385</v>
      </c>
      <c r="K1108" s="26">
        <v>5.000030092E9</v>
      </c>
      <c r="L1108" s="28" t="s">
        <v>10879</v>
      </c>
      <c r="M1108" s="26" t="s">
        <v>10880</v>
      </c>
      <c r="N1108" s="26" t="s">
        <v>10881</v>
      </c>
      <c r="O1108" s="28" t="s">
        <v>10882</v>
      </c>
      <c r="P1108" s="26" t="s">
        <v>9935</v>
      </c>
      <c r="Q1108" s="28"/>
      <c r="R1108" s="28" t="s">
        <v>10883</v>
      </c>
      <c r="S1108" s="28" t="s">
        <v>156</v>
      </c>
      <c r="T1108" s="28" t="s">
        <v>10884</v>
      </c>
      <c r="U1108" s="28"/>
      <c r="V1108" s="26" t="s">
        <v>158</v>
      </c>
      <c r="W1108" s="26" t="s">
        <v>141</v>
      </c>
      <c r="X1108" s="26" t="s">
        <v>141</v>
      </c>
      <c r="Y1108" s="26">
        <v>1896.0</v>
      </c>
      <c r="Z1108" s="28">
        <v>127.0</v>
      </c>
      <c r="AA1108" s="26" t="s">
        <v>127</v>
      </c>
      <c r="AB1108" s="30">
        <v>2000.0</v>
      </c>
      <c r="AC1108" s="31" t="s">
        <v>127</v>
      </c>
      <c r="AD1108" s="30">
        <f>1300+700</f>
        <v>2000</v>
      </c>
      <c r="AE1108" s="31" t="s">
        <v>127</v>
      </c>
      <c r="AF1108" s="31" t="s">
        <v>127</v>
      </c>
      <c r="AG1108" s="30" t="s">
        <v>127</v>
      </c>
      <c r="AH1108" s="31" t="s">
        <v>127</v>
      </c>
      <c r="AI1108" s="31" t="s">
        <v>127</v>
      </c>
      <c r="AJ1108" s="31" t="s">
        <v>127</v>
      </c>
      <c r="AK1108" s="31" t="s">
        <v>127</v>
      </c>
      <c r="AL1108" s="31" t="s">
        <v>127</v>
      </c>
      <c r="AM1108" s="26" t="s">
        <v>159</v>
      </c>
      <c r="AN1108" s="28" t="s">
        <v>10885</v>
      </c>
      <c r="AO1108" s="26" t="s">
        <v>246</v>
      </c>
      <c r="AP1108" s="31">
        <v>800.0</v>
      </c>
      <c r="AQ1108" s="26">
        <v>2022.0</v>
      </c>
      <c r="AR1108" s="26">
        <v>2022.0</v>
      </c>
      <c r="AS1108" s="33">
        <v>44378.0</v>
      </c>
      <c r="AT1108" s="28" t="s">
        <v>142</v>
      </c>
      <c r="AU1108" s="32" t="s">
        <v>31</v>
      </c>
      <c r="AV1108" s="28" t="s">
        <v>697</v>
      </c>
      <c r="AW1108" s="26" t="s">
        <v>10886</v>
      </c>
      <c r="AX1108" s="28"/>
      <c r="AY1108" s="28"/>
    </row>
    <row r="1109" ht="15.75" customHeight="1">
      <c r="A1109" s="26" t="s">
        <v>10887</v>
      </c>
      <c r="B1109" s="28" t="s">
        <v>10888</v>
      </c>
      <c r="C1109" s="28"/>
      <c r="D1109" s="28" t="s">
        <v>10889</v>
      </c>
      <c r="E1109" s="28"/>
      <c r="F1109" s="26" t="s">
        <v>127</v>
      </c>
      <c r="G1109" s="28"/>
      <c r="H1109" s="26" t="s">
        <v>383</v>
      </c>
      <c r="I1109" s="26" t="s">
        <v>384</v>
      </c>
      <c r="J1109" s="26" t="s">
        <v>385</v>
      </c>
      <c r="K1109" s="26">
        <v>5.000030092E9</v>
      </c>
      <c r="L1109" s="28" t="s">
        <v>10890</v>
      </c>
      <c r="M1109" s="26" t="s">
        <v>10881</v>
      </c>
      <c r="N1109" s="26" t="s">
        <v>10881</v>
      </c>
      <c r="O1109" s="28" t="s">
        <v>10882</v>
      </c>
      <c r="P1109" s="26" t="s">
        <v>9935</v>
      </c>
      <c r="Q1109" s="28"/>
      <c r="R1109" s="28" t="s">
        <v>10891</v>
      </c>
      <c r="S1109" s="28" t="s">
        <v>156</v>
      </c>
      <c r="T1109" s="28" t="s">
        <v>10892</v>
      </c>
      <c r="U1109" s="28"/>
      <c r="V1109" s="26" t="s">
        <v>189</v>
      </c>
      <c r="W1109" s="33">
        <v>44805.0</v>
      </c>
      <c r="X1109" s="26" t="s">
        <v>141</v>
      </c>
      <c r="Y1109" s="26" t="s">
        <v>141</v>
      </c>
      <c r="Z1109" s="28" t="s">
        <v>141</v>
      </c>
      <c r="AA1109" s="26" t="s">
        <v>127</v>
      </c>
      <c r="AB1109" s="30">
        <v>250.0</v>
      </c>
      <c r="AC1109" s="31" t="s">
        <v>127</v>
      </c>
      <c r="AD1109" s="31">
        <v>250.0</v>
      </c>
      <c r="AE1109" s="31" t="s">
        <v>127</v>
      </c>
      <c r="AF1109" s="31" t="s">
        <v>127</v>
      </c>
      <c r="AG1109" s="30" t="s">
        <v>127</v>
      </c>
      <c r="AH1109" s="31" t="s">
        <v>127</v>
      </c>
      <c r="AI1109" s="31" t="s">
        <v>127</v>
      </c>
      <c r="AJ1109" s="31" t="s">
        <v>127</v>
      </c>
      <c r="AK1109" s="31" t="s">
        <v>127</v>
      </c>
      <c r="AL1109" s="31" t="s">
        <v>127</v>
      </c>
      <c r="AM1109" s="26" t="s">
        <v>159</v>
      </c>
      <c r="AN1109" s="28" t="s">
        <v>10885</v>
      </c>
      <c r="AO1109" s="26" t="s">
        <v>246</v>
      </c>
      <c r="AP1109" s="31" t="s">
        <v>141</v>
      </c>
      <c r="AQ1109" s="26" t="s">
        <v>127</v>
      </c>
      <c r="AR1109" s="26" t="s">
        <v>127</v>
      </c>
      <c r="AS1109" s="26" t="s">
        <v>127</v>
      </c>
      <c r="AT1109" s="28" t="s">
        <v>142</v>
      </c>
      <c r="AU1109" s="32" t="s">
        <v>31</v>
      </c>
      <c r="AV1109" s="28" t="s">
        <v>697</v>
      </c>
      <c r="AW1109" s="28"/>
      <c r="AX1109" s="28"/>
      <c r="AY1109" s="28"/>
    </row>
    <row r="1110" ht="15.75" customHeight="1">
      <c r="A1110" s="26" t="s">
        <v>10893</v>
      </c>
      <c r="B1110" s="28" t="s">
        <v>10888</v>
      </c>
      <c r="C1110" s="28"/>
      <c r="D1110" s="28" t="s">
        <v>10889</v>
      </c>
      <c r="E1110" s="28"/>
      <c r="F1110" s="26" t="s">
        <v>127</v>
      </c>
      <c r="G1110" s="28"/>
      <c r="H1110" s="26" t="s">
        <v>383</v>
      </c>
      <c r="I1110" s="26" t="s">
        <v>384</v>
      </c>
      <c r="J1110" s="26" t="s">
        <v>385</v>
      </c>
      <c r="K1110" s="26">
        <v>5.000030092E9</v>
      </c>
      <c r="L1110" s="28" t="s">
        <v>10890</v>
      </c>
      <c r="M1110" s="26" t="s">
        <v>10881</v>
      </c>
      <c r="N1110" s="26" t="s">
        <v>10881</v>
      </c>
      <c r="O1110" s="28" t="s">
        <v>10882</v>
      </c>
      <c r="P1110" s="26" t="s">
        <v>9935</v>
      </c>
      <c r="Q1110" s="28"/>
      <c r="R1110" s="28" t="s">
        <v>10891</v>
      </c>
      <c r="S1110" s="28" t="s">
        <v>156</v>
      </c>
      <c r="T1110" s="28" t="s">
        <v>10892</v>
      </c>
      <c r="U1110" s="28"/>
      <c r="V1110" s="26" t="s">
        <v>158</v>
      </c>
      <c r="W1110" s="26" t="s">
        <v>141</v>
      </c>
      <c r="X1110" s="26" t="s">
        <v>141</v>
      </c>
      <c r="Y1110" s="28">
        <v>1911.0</v>
      </c>
      <c r="Z1110" s="28">
        <v>112.0</v>
      </c>
      <c r="AA1110" s="26" t="s">
        <v>127</v>
      </c>
      <c r="AB1110" s="30">
        <v>1000.0</v>
      </c>
      <c r="AC1110" s="31" t="s">
        <v>127</v>
      </c>
      <c r="AD1110" s="31">
        <v>1000.0</v>
      </c>
      <c r="AE1110" s="31" t="s">
        <v>127</v>
      </c>
      <c r="AF1110" s="31" t="s">
        <v>127</v>
      </c>
      <c r="AG1110" s="30" t="s">
        <v>127</v>
      </c>
      <c r="AH1110" s="31" t="s">
        <v>127</v>
      </c>
      <c r="AI1110" s="31" t="s">
        <v>127</v>
      </c>
      <c r="AJ1110" s="31" t="s">
        <v>127</v>
      </c>
      <c r="AK1110" s="31" t="s">
        <v>127</v>
      </c>
      <c r="AL1110" s="31" t="s">
        <v>127</v>
      </c>
      <c r="AM1110" s="26" t="s">
        <v>159</v>
      </c>
      <c r="AN1110" s="28" t="s">
        <v>10885</v>
      </c>
      <c r="AO1110" s="26" t="s">
        <v>246</v>
      </c>
      <c r="AP1110" s="31">
        <v>1000.0</v>
      </c>
      <c r="AQ1110" s="26">
        <v>2022.0</v>
      </c>
      <c r="AR1110" s="26">
        <v>2022.0</v>
      </c>
      <c r="AS1110" s="33">
        <v>44378.0</v>
      </c>
      <c r="AT1110" s="28" t="s">
        <v>142</v>
      </c>
      <c r="AU1110" s="32" t="s">
        <v>31</v>
      </c>
      <c r="AV1110" s="28" t="s">
        <v>697</v>
      </c>
      <c r="AW1110" s="28"/>
      <c r="AX1110" s="28"/>
      <c r="AY1110" s="28"/>
    </row>
    <row r="1111" ht="15.75" customHeight="1">
      <c r="A1111" s="26" t="s">
        <v>10894</v>
      </c>
      <c r="B1111" s="28" t="s">
        <v>10895</v>
      </c>
      <c r="C1111" s="28" t="s">
        <v>10896</v>
      </c>
      <c r="D1111" s="28" t="s">
        <v>10897</v>
      </c>
      <c r="E1111" s="28"/>
      <c r="F1111" s="26" t="s">
        <v>148</v>
      </c>
      <c r="G1111" s="26" t="s">
        <v>10898</v>
      </c>
      <c r="H1111" s="26" t="s">
        <v>10899</v>
      </c>
      <c r="I1111" s="26" t="s">
        <v>10900</v>
      </c>
      <c r="J1111" s="26" t="s">
        <v>10895</v>
      </c>
      <c r="K1111" s="26">
        <v>4.296041033E9</v>
      </c>
      <c r="L1111" s="28" t="s">
        <v>10901</v>
      </c>
      <c r="M1111" s="26" t="s">
        <v>10902</v>
      </c>
      <c r="N1111" s="26" t="s">
        <v>10903</v>
      </c>
      <c r="O1111" s="28" t="s">
        <v>10904</v>
      </c>
      <c r="P1111" s="26" t="s">
        <v>9935</v>
      </c>
      <c r="Q1111" s="28"/>
      <c r="R1111" s="28" t="s">
        <v>10905</v>
      </c>
      <c r="S1111" s="28" t="s">
        <v>156</v>
      </c>
      <c r="T1111" s="26" t="s">
        <v>10906</v>
      </c>
      <c r="U1111" s="28"/>
      <c r="V1111" s="26" t="s">
        <v>158</v>
      </c>
      <c r="W1111" s="26" t="s">
        <v>141</v>
      </c>
      <c r="X1111" s="26" t="s">
        <v>141</v>
      </c>
      <c r="Y1111" s="28">
        <v>1985.0</v>
      </c>
      <c r="Z1111" s="28">
        <v>38.0</v>
      </c>
      <c r="AA1111" s="26" t="s">
        <v>127</v>
      </c>
      <c r="AB1111" s="30">
        <v>1000.0</v>
      </c>
      <c r="AC1111" s="31" t="s">
        <v>127</v>
      </c>
      <c r="AD1111" s="30">
        <v>1000.0</v>
      </c>
      <c r="AE1111" s="31" t="s">
        <v>127</v>
      </c>
      <c r="AF1111" s="31" t="s">
        <v>127</v>
      </c>
      <c r="AG1111" s="30" t="s">
        <v>127</v>
      </c>
      <c r="AH1111" s="31" t="s">
        <v>127</v>
      </c>
      <c r="AI1111" s="31" t="s">
        <v>127</v>
      </c>
      <c r="AJ1111" s="31" t="s">
        <v>127</v>
      </c>
      <c r="AK1111" s="31" t="s">
        <v>127</v>
      </c>
      <c r="AL1111" s="31" t="s">
        <v>127</v>
      </c>
      <c r="AM1111" s="26" t="s">
        <v>159</v>
      </c>
      <c r="AN1111" s="28" t="s">
        <v>10907</v>
      </c>
      <c r="AO1111" s="26" t="s">
        <v>141</v>
      </c>
      <c r="AP1111" s="31">
        <v>2500.0</v>
      </c>
      <c r="AQ1111" s="26">
        <v>2020.0</v>
      </c>
      <c r="AR1111" s="26" t="s">
        <v>127</v>
      </c>
      <c r="AS1111" s="26" t="s">
        <v>127</v>
      </c>
      <c r="AT1111" s="28" t="s">
        <v>142</v>
      </c>
      <c r="AU1111" s="32" t="s">
        <v>31</v>
      </c>
      <c r="AV1111" s="26" t="s">
        <v>10908</v>
      </c>
      <c r="AW1111" s="28"/>
      <c r="AX1111" s="28"/>
      <c r="AY1111" s="28"/>
    </row>
    <row r="1112" ht="15.75" customHeight="1">
      <c r="A1112" s="26" t="s">
        <v>10909</v>
      </c>
      <c r="B1112" s="26" t="s">
        <v>10910</v>
      </c>
      <c r="C1112" s="28"/>
      <c r="D1112" s="28"/>
      <c r="E1112" s="28"/>
      <c r="F1112" s="26" t="s">
        <v>127</v>
      </c>
      <c r="G1112" s="28"/>
      <c r="H1112" s="26" t="s">
        <v>10911</v>
      </c>
      <c r="I1112" s="26" t="s">
        <v>10912</v>
      </c>
      <c r="J1112" s="26" t="s">
        <v>10913</v>
      </c>
      <c r="K1112" s="26">
        <v>5.05252168E9</v>
      </c>
      <c r="L1112" s="26" t="s">
        <v>10914</v>
      </c>
      <c r="M1112" s="26" t="s">
        <v>10915</v>
      </c>
      <c r="N1112" s="26" t="s">
        <v>10916</v>
      </c>
      <c r="O1112" s="26" t="s">
        <v>10917</v>
      </c>
      <c r="P1112" s="26" t="s">
        <v>9935</v>
      </c>
      <c r="Q1112" s="26"/>
      <c r="R1112" s="26" t="s">
        <v>10918</v>
      </c>
      <c r="S1112" s="26" t="s">
        <v>137</v>
      </c>
      <c r="T1112" s="26" t="s">
        <v>10919</v>
      </c>
      <c r="U1112" s="29"/>
      <c r="V1112" s="26" t="s">
        <v>189</v>
      </c>
      <c r="W1112" s="26" t="s">
        <v>141</v>
      </c>
      <c r="X1112" s="26">
        <v>2024.0</v>
      </c>
      <c r="Y1112" s="26">
        <v>2024.0</v>
      </c>
      <c r="Z1112" s="28">
        <v>-1.0</v>
      </c>
      <c r="AA1112" s="26" t="s">
        <v>127</v>
      </c>
      <c r="AB1112" s="30">
        <v>580.0</v>
      </c>
      <c r="AC1112" s="31" t="s">
        <v>127</v>
      </c>
      <c r="AD1112" s="31">
        <v>580.0</v>
      </c>
      <c r="AE1112" s="31" t="s">
        <v>127</v>
      </c>
      <c r="AF1112" s="31" t="s">
        <v>127</v>
      </c>
      <c r="AG1112" s="30" t="s">
        <v>127</v>
      </c>
      <c r="AH1112" s="31" t="s">
        <v>127</v>
      </c>
      <c r="AI1112" s="31" t="s">
        <v>127</v>
      </c>
      <c r="AJ1112" s="31" t="s">
        <v>127</v>
      </c>
      <c r="AK1112" s="31" t="s">
        <v>127</v>
      </c>
      <c r="AL1112" s="31" t="s">
        <v>127</v>
      </c>
      <c r="AM1112" s="26" t="s">
        <v>159</v>
      </c>
      <c r="AN1112" s="26" t="s">
        <v>10920</v>
      </c>
      <c r="AO1112" s="26" t="s">
        <v>141</v>
      </c>
      <c r="AP1112" s="31" t="s">
        <v>141</v>
      </c>
      <c r="AQ1112" s="26" t="s">
        <v>127</v>
      </c>
      <c r="AR1112" s="26" t="s">
        <v>127</v>
      </c>
      <c r="AS1112" s="26" t="s">
        <v>127</v>
      </c>
      <c r="AT1112" s="26" t="s">
        <v>142</v>
      </c>
      <c r="AU1112" s="32" t="s">
        <v>31</v>
      </c>
      <c r="AV1112" s="26" t="s">
        <v>10921</v>
      </c>
      <c r="AW1112" s="28"/>
      <c r="AX1112" s="28"/>
      <c r="AY1112" s="28"/>
    </row>
    <row r="1113" ht="15.75" customHeight="1">
      <c r="A1113" s="26" t="s">
        <v>10922</v>
      </c>
      <c r="B1113" s="26" t="s">
        <v>10923</v>
      </c>
      <c r="C1113" s="28"/>
      <c r="D1113" s="28"/>
      <c r="E1113" s="28"/>
      <c r="F1113" s="26" t="s">
        <v>127</v>
      </c>
      <c r="G1113" s="28"/>
      <c r="H1113" s="26" t="s">
        <v>10911</v>
      </c>
      <c r="I1113" s="26" t="s">
        <v>10912</v>
      </c>
      <c r="J1113" s="26" t="s">
        <v>10913</v>
      </c>
      <c r="K1113" s="26">
        <v>5.05252168E9</v>
      </c>
      <c r="L1113" s="26" t="s">
        <v>10914</v>
      </c>
      <c r="M1113" s="26" t="s">
        <v>10915</v>
      </c>
      <c r="N1113" s="26" t="s">
        <v>10916</v>
      </c>
      <c r="O1113" s="26" t="s">
        <v>10917</v>
      </c>
      <c r="P1113" s="26" t="s">
        <v>9935</v>
      </c>
      <c r="Q1113" s="26"/>
      <c r="R1113" s="26" t="s">
        <v>10918</v>
      </c>
      <c r="S1113" s="26" t="s">
        <v>137</v>
      </c>
      <c r="T1113" s="26" t="s">
        <v>10919</v>
      </c>
      <c r="U1113" s="29"/>
      <c r="V1113" s="26" t="s">
        <v>189</v>
      </c>
      <c r="W1113" s="26" t="s">
        <v>141</v>
      </c>
      <c r="X1113" s="26">
        <v>2022.0</v>
      </c>
      <c r="Y1113" s="26">
        <v>2024.0</v>
      </c>
      <c r="Z1113" s="28">
        <v>-1.0</v>
      </c>
      <c r="AA1113" s="26" t="s">
        <v>127</v>
      </c>
      <c r="AB1113" s="30">
        <v>580.0</v>
      </c>
      <c r="AC1113" s="31" t="s">
        <v>127</v>
      </c>
      <c r="AD1113" s="31">
        <v>580.0</v>
      </c>
      <c r="AE1113" s="31" t="s">
        <v>127</v>
      </c>
      <c r="AF1113" s="31" t="s">
        <v>127</v>
      </c>
      <c r="AG1113" s="30" t="s">
        <v>127</v>
      </c>
      <c r="AH1113" s="31" t="s">
        <v>127</v>
      </c>
      <c r="AI1113" s="31" t="s">
        <v>127</v>
      </c>
      <c r="AJ1113" s="31" t="s">
        <v>127</v>
      </c>
      <c r="AK1113" s="31" t="s">
        <v>127</v>
      </c>
      <c r="AL1113" s="31" t="s">
        <v>127</v>
      </c>
      <c r="AM1113" s="26" t="s">
        <v>159</v>
      </c>
      <c r="AN1113" s="26" t="s">
        <v>10920</v>
      </c>
      <c r="AO1113" s="26" t="s">
        <v>141</v>
      </c>
      <c r="AP1113" s="31">
        <v>675.0</v>
      </c>
      <c r="AQ1113" s="26">
        <v>2021.0</v>
      </c>
      <c r="AR1113" s="26" t="s">
        <v>127</v>
      </c>
      <c r="AS1113" s="26" t="s">
        <v>127</v>
      </c>
      <c r="AT1113" s="26" t="s">
        <v>142</v>
      </c>
      <c r="AU1113" s="32" t="s">
        <v>31</v>
      </c>
      <c r="AV1113" s="26" t="s">
        <v>10924</v>
      </c>
      <c r="AW1113" s="28"/>
      <c r="AX1113" s="28"/>
      <c r="AY1113" s="28"/>
    </row>
    <row r="1114" ht="15.75" customHeight="1">
      <c r="A1114" s="26" t="s">
        <v>10925</v>
      </c>
      <c r="B1114" s="26" t="s">
        <v>10926</v>
      </c>
      <c r="C1114" s="28"/>
      <c r="D1114" s="28" t="s">
        <v>10927</v>
      </c>
      <c r="E1114" s="28"/>
      <c r="F1114" s="26" t="s">
        <v>127</v>
      </c>
      <c r="G1114" s="28"/>
      <c r="H1114" s="26" t="s">
        <v>6675</v>
      </c>
      <c r="I1114" s="26" t="s">
        <v>6676</v>
      </c>
      <c r="J1114" s="26" t="s">
        <v>10928</v>
      </c>
      <c r="K1114" s="26">
        <v>5.001198194E9</v>
      </c>
      <c r="L1114" s="28" t="s">
        <v>10929</v>
      </c>
      <c r="M1114" s="26" t="s">
        <v>10930</v>
      </c>
      <c r="N1114" s="26" t="s">
        <v>10931</v>
      </c>
      <c r="O1114" s="28" t="s">
        <v>10917</v>
      </c>
      <c r="P1114" s="26" t="s">
        <v>9935</v>
      </c>
      <c r="Q1114" s="28"/>
      <c r="R1114" s="28" t="s">
        <v>10932</v>
      </c>
      <c r="S1114" s="28" t="s">
        <v>156</v>
      </c>
      <c r="T1114" s="26" t="s">
        <v>10933</v>
      </c>
      <c r="U1114" s="29"/>
      <c r="V1114" s="26" t="s">
        <v>189</v>
      </c>
      <c r="W1114" s="26">
        <v>2010.0</v>
      </c>
      <c r="X1114" s="26">
        <v>2011.0</v>
      </c>
      <c r="Y1114" s="26">
        <v>2030.0</v>
      </c>
      <c r="Z1114" s="28">
        <v>-7.0</v>
      </c>
      <c r="AA1114" s="26" t="s">
        <v>127</v>
      </c>
      <c r="AB1114" s="30" t="s">
        <v>127</v>
      </c>
      <c r="AC1114" s="31" t="s">
        <v>127</v>
      </c>
      <c r="AD1114" s="31" t="s">
        <v>127</v>
      </c>
      <c r="AE1114" s="31" t="s">
        <v>127</v>
      </c>
      <c r="AF1114" s="31">
        <v>3155.0</v>
      </c>
      <c r="AG1114" s="31" t="s">
        <v>127</v>
      </c>
      <c r="AH1114" s="31">
        <f>6310/2</f>
        <v>3155</v>
      </c>
      <c r="AI1114" s="31" t="s">
        <v>127</v>
      </c>
      <c r="AJ1114" s="31" t="s">
        <v>141</v>
      </c>
      <c r="AK1114" s="31" t="s">
        <v>127</v>
      </c>
      <c r="AL1114" s="31" t="s">
        <v>141</v>
      </c>
      <c r="AM1114" s="26" t="s">
        <v>159</v>
      </c>
      <c r="AN1114" s="28" t="s">
        <v>10934</v>
      </c>
      <c r="AO1114" s="26" t="s">
        <v>141</v>
      </c>
      <c r="AP1114" s="31" t="s">
        <v>141</v>
      </c>
      <c r="AQ1114" s="26" t="s">
        <v>127</v>
      </c>
      <c r="AR1114" s="26" t="s">
        <v>127</v>
      </c>
      <c r="AS1114" s="26" t="s">
        <v>127</v>
      </c>
      <c r="AT1114" s="26" t="s">
        <v>184</v>
      </c>
      <c r="AU1114" s="26" t="s">
        <v>185</v>
      </c>
      <c r="AV1114" s="26" t="s">
        <v>10935</v>
      </c>
      <c r="AW1114" s="26" t="s">
        <v>10936</v>
      </c>
      <c r="AX1114" s="28"/>
      <c r="AY1114" s="28"/>
    </row>
    <row r="1115" ht="15.75" customHeight="1">
      <c r="A1115" s="26" t="s">
        <v>10937</v>
      </c>
      <c r="B1115" s="26" t="s">
        <v>10938</v>
      </c>
      <c r="C1115" s="28"/>
      <c r="D1115" s="28" t="s">
        <v>10927</v>
      </c>
      <c r="E1115" s="28"/>
      <c r="F1115" s="26" t="s">
        <v>127</v>
      </c>
      <c r="G1115" s="28"/>
      <c r="H1115" s="26" t="s">
        <v>6675</v>
      </c>
      <c r="I1115" s="26" t="s">
        <v>6676</v>
      </c>
      <c r="J1115" s="26" t="s">
        <v>10928</v>
      </c>
      <c r="K1115" s="26">
        <v>5.001198194E9</v>
      </c>
      <c r="L1115" s="28" t="s">
        <v>10929</v>
      </c>
      <c r="M1115" s="26" t="s">
        <v>10930</v>
      </c>
      <c r="N1115" s="26" t="s">
        <v>10931</v>
      </c>
      <c r="O1115" s="28" t="s">
        <v>10917</v>
      </c>
      <c r="P1115" s="26" t="s">
        <v>9935</v>
      </c>
      <c r="Q1115" s="28"/>
      <c r="R1115" s="28" t="s">
        <v>10932</v>
      </c>
      <c r="S1115" s="28" t="s">
        <v>156</v>
      </c>
      <c r="T1115" s="26" t="s">
        <v>10933</v>
      </c>
      <c r="U1115" s="29"/>
      <c r="V1115" s="26" t="s">
        <v>261</v>
      </c>
      <c r="W1115" s="26" t="s">
        <v>127</v>
      </c>
      <c r="X1115" s="26" t="s">
        <v>127</v>
      </c>
      <c r="Y1115" s="26" t="s">
        <v>127</v>
      </c>
      <c r="Z1115" s="28" t="s">
        <v>127</v>
      </c>
      <c r="AA1115" s="26">
        <v>2033.0</v>
      </c>
      <c r="AB1115" s="30">
        <v>3750.0</v>
      </c>
      <c r="AC1115" s="31">
        <f>7500/2</f>
        <v>3750</v>
      </c>
      <c r="AD1115" s="31" t="s">
        <v>127</v>
      </c>
      <c r="AE1115" s="31" t="s">
        <v>127</v>
      </c>
      <c r="AF1115" s="31">
        <v>6310.0</v>
      </c>
      <c r="AG1115" s="31">
        <v>6310.0</v>
      </c>
      <c r="AH1115" s="31" t="s">
        <v>127</v>
      </c>
      <c r="AI1115" s="31" t="s">
        <v>127</v>
      </c>
      <c r="AJ1115" s="31" t="s">
        <v>141</v>
      </c>
      <c r="AK1115" s="31" t="s">
        <v>141</v>
      </c>
      <c r="AL1115" s="31" t="s">
        <v>141</v>
      </c>
      <c r="AM1115" s="26" t="s">
        <v>159</v>
      </c>
      <c r="AN1115" s="28" t="s">
        <v>10934</v>
      </c>
      <c r="AO1115" s="26" t="s">
        <v>141</v>
      </c>
      <c r="AP1115" s="31" t="s">
        <v>141</v>
      </c>
      <c r="AQ1115" s="26" t="s">
        <v>127</v>
      </c>
      <c r="AR1115" s="26" t="s">
        <v>127</v>
      </c>
      <c r="AS1115" s="26" t="s">
        <v>127</v>
      </c>
      <c r="AT1115" s="26" t="s">
        <v>161</v>
      </c>
      <c r="AU1115" s="32" t="s">
        <v>263</v>
      </c>
      <c r="AV1115" s="26" t="s">
        <v>10939</v>
      </c>
      <c r="AW1115" s="26"/>
      <c r="AX1115" s="28"/>
      <c r="AY1115" s="28"/>
    </row>
    <row r="1116" ht="15.75" customHeight="1">
      <c r="A1116" s="26" t="s">
        <v>10940</v>
      </c>
      <c r="B1116" s="26" t="s">
        <v>10941</v>
      </c>
      <c r="C1116" s="28"/>
      <c r="D1116" s="28" t="s">
        <v>10927</v>
      </c>
      <c r="E1116" s="28"/>
      <c r="F1116" s="26" t="s">
        <v>127</v>
      </c>
      <c r="G1116" s="28"/>
      <c r="H1116" s="26" t="s">
        <v>6675</v>
      </c>
      <c r="I1116" s="26" t="s">
        <v>6676</v>
      </c>
      <c r="J1116" s="26" t="s">
        <v>10928</v>
      </c>
      <c r="K1116" s="26">
        <v>5.001198194E9</v>
      </c>
      <c r="L1116" s="28" t="s">
        <v>10929</v>
      </c>
      <c r="M1116" s="26" t="s">
        <v>10930</v>
      </c>
      <c r="N1116" s="26" t="s">
        <v>10931</v>
      </c>
      <c r="O1116" s="28" t="s">
        <v>10917</v>
      </c>
      <c r="P1116" s="26" t="s">
        <v>9935</v>
      </c>
      <c r="Q1116" s="28"/>
      <c r="R1116" s="28" t="s">
        <v>10932</v>
      </c>
      <c r="S1116" s="28" t="s">
        <v>156</v>
      </c>
      <c r="T1116" s="26" t="s">
        <v>10933</v>
      </c>
      <c r="U1116" s="29"/>
      <c r="V1116" s="26" t="s">
        <v>189</v>
      </c>
      <c r="W1116" s="26">
        <v>2022.0</v>
      </c>
      <c r="X1116" s="26" t="s">
        <v>141</v>
      </c>
      <c r="Y1116" s="26">
        <v>2030.0</v>
      </c>
      <c r="Z1116" s="28">
        <v>-7.0</v>
      </c>
      <c r="AA1116" s="26" t="s">
        <v>127</v>
      </c>
      <c r="AB1116" s="30">
        <v>7500.0</v>
      </c>
      <c r="AC1116" s="31" t="s">
        <v>127</v>
      </c>
      <c r="AD1116" s="31">
        <v>7500.0</v>
      </c>
      <c r="AE1116" s="31" t="s">
        <v>127</v>
      </c>
      <c r="AF1116" s="31">
        <v>3155.0</v>
      </c>
      <c r="AG1116" s="31" t="s">
        <v>127</v>
      </c>
      <c r="AH1116" s="31">
        <f>6310/2</f>
        <v>3155</v>
      </c>
      <c r="AI1116" s="31" t="s">
        <v>127</v>
      </c>
      <c r="AJ1116" s="31" t="s">
        <v>141</v>
      </c>
      <c r="AK1116" s="31" t="s">
        <v>127</v>
      </c>
      <c r="AL1116" s="31" t="s">
        <v>141</v>
      </c>
      <c r="AM1116" s="26" t="s">
        <v>159</v>
      </c>
      <c r="AN1116" s="28" t="s">
        <v>10934</v>
      </c>
      <c r="AO1116" s="26" t="s">
        <v>141</v>
      </c>
      <c r="AP1116" s="31" t="s">
        <v>141</v>
      </c>
      <c r="AQ1116" s="26" t="s">
        <v>127</v>
      </c>
      <c r="AR1116" s="26" t="s">
        <v>127</v>
      </c>
      <c r="AS1116" s="26" t="s">
        <v>127</v>
      </c>
      <c r="AT1116" s="26" t="s">
        <v>184</v>
      </c>
      <c r="AU1116" s="26" t="s">
        <v>185</v>
      </c>
      <c r="AV1116" s="26" t="s">
        <v>10942</v>
      </c>
      <c r="AW1116" s="26"/>
      <c r="AX1116" s="28"/>
      <c r="AY1116" s="28"/>
    </row>
    <row r="1117" ht="15.75" customHeight="1">
      <c r="A1117" s="26" t="s">
        <v>10943</v>
      </c>
      <c r="B1117" s="26" t="s">
        <v>10944</v>
      </c>
      <c r="C1117" s="28"/>
      <c r="D1117" s="28" t="s">
        <v>10927</v>
      </c>
      <c r="E1117" s="28"/>
      <c r="F1117" s="26" t="s">
        <v>127</v>
      </c>
      <c r="G1117" s="28"/>
      <c r="H1117" s="26" t="s">
        <v>6675</v>
      </c>
      <c r="I1117" s="26" t="s">
        <v>6676</v>
      </c>
      <c r="J1117" s="26" t="s">
        <v>10928</v>
      </c>
      <c r="K1117" s="26">
        <v>5.001198194E9</v>
      </c>
      <c r="L1117" s="28" t="s">
        <v>10929</v>
      </c>
      <c r="M1117" s="26" t="s">
        <v>10930</v>
      </c>
      <c r="N1117" s="26" t="s">
        <v>10931</v>
      </c>
      <c r="O1117" s="28" t="s">
        <v>10917</v>
      </c>
      <c r="P1117" s="26" t="s">
        <v>9935</v>
      </c>
      <c r="Q1117" s="28"/>
      <c r="R1117" s="28" t="s">
        <v>10932</v>
      </c>
      <c r="S1117" s="28" t="s">
        <v>156</v>
      </c>
      <c r="T1117" s="26" t="s">
        <v>10933</v>
      </c>
      <c r="U1117" s="29"/>
      <c r="V1117" s="26" t="s">
        <v>158</v>
      </c>
      <c r="W1117" s="26" t="s">
        <v>141</v>
      </c>
      <c r="X1117" s="26" t="s">
        <v>141</v>
      </c>
      <c r="Y1117" s="28">
        <v>1918.0</v>
      </c>
      <c r="Z1117" s="28">
        <v>105.0</v>
      </c>
      <c r="AA1117" s="26" t="s">
        <v>127</v>
      </c>
      <c r="AB1117" s="30">
        <v>7500.0</v>
      </c>
      <c r="AC1117" s="30">
        <v>7500.0</v>
      </c>
      <c r="AD1117" s="31" t="s">
        <v>127</v>
      </c>
      <c r="AE1117" s="31" t="s">
        <v>127</v>
      </c>
      <c r="AF1117" s="31">
        <v>6310.0</v>
      </c>
      <c r="AG1117" s="30">
        <v>6310.0</v>
      </c>
      <c r="AH1117" s="31" t="s">
        <v>127</v>
      </c>
      <c r="AI1117" s="31" t="s">
        <v>127</v>
      </c>
      <c r="AJ1117" s="31" t="s">
        <v>468</v>
      </c>
      <c r="AK1117" s="31" t="s">
        <v>468</v>
      </c>
      <c r="AL1117" s="31" t="s">
        <v>468</v>
      </c>
      <c r="AM1117" s="26" t="s">
        <v>159</v>
      </c>
      <c r="AN1117" s="28" t="s">
        <v>10934</v>
      </c>
      <c r="AO1117" s="26" t="s">
        <v>141</v>
      </c>
      <c r="AP1117" s="31">
        <v>9000.0</v>
      </c>
      <c r="AQ1117" s="26">
        <v>2022.0</v>
      </c>
      <c r="AR1117" s="26" t="s">
        <v>127</v>
      </c>
      <c r="AS1117" s="26" t="s">
        <v>127</v>
      </c>
      <c r="AT1117" s="26" t="s">
        <v>161</v>
      </c>
      <c r="AU1117" s="32" t="s">
        <v>263</v>
      </c>
      <c r="AV1117" s="26" t="s">
        <v>10945</v>
      </c>
      <c r="AW1117" s="28"/>
      <c r="AX1117" s="28"/>
      <c r="AY1117" s="28"/>
    </row>
    <row r="1118" ht="15.75" customHeight="1">
      <c r="A1118" s="26" t="s">
        <v>10946</v>
      </c>
      <c r="B1118" s="26" t="s">
        <v>10947</v>
      </c>
      <c r="C1118" s="26"/>
      <c r="D1118" s="26" t="s">
        <v>10948</v>
      </c>
      <c r="E1118" s="26" t="s">
        <v>10949</v>
      </c>
      <c r="F1118" s="26" t="s">
        <v>127</v>
      </c>
      <c r="G1118" s="28"/>
      <c r="H1118" s="26" t="s">
        <v>10950</v>
      </c>
      <c r="I1118" s="26" t="s">
        <v>10951</v>
      </c>
      <c r="J1118" s="26" t="s">
        <v>10952</v>
      </c>
      <c r="K1118" s="26">
        <v>4.297710375E9</v>
      </c>
      <c r="L1118" s="26" t="s">
        <v>10953</v>
      </c>
      <c r="M1118" s="26" t="s">
        <v>10954</v>
      </c>
      <c r="N1118" s="26" t="s">
        <v>10954</v>
      </c>
      <c r="O1118" s="26" t="s">
        <v>10955</v>
      </c>
      <c r="P1118" s="26" t="s">
        <v>9935</v>
      </c>
      <c r="Q1118" s="26"/>
      <c r="R1118" s="26" t="s">
        <v>10956</v>
      </c>
      <c r="S1118" s="26" t="s">
        <v>156</v>
      </c>
      <c r="T1118" s="28"/>
      <c r="U1118" s="26"/>
      <c r="V1118" s="26" t="s">
        <v>158</v>
      </c>
      <c r="W1118" s="26" t="s">
        <v>141</v>
      </c>
      <c r="X1118" s="26" t="s">
        <v>141</v>
      </c>
      <c r="Y1118" s="26">
        <v>1967.0</v>
      </c>
      <c r="Z1118" s="28">
        <v>56.0</v>
      </c>
      <c r="AA1118" s="26" t="s">
        <v>127</v>
      </c>
      <c r="AB1118" s="30">
        <v>550.0</v>
      </c>
      <c r="AC1118" s="31" t="s">
        <v>127</v>
      </c>
      <c r="AD1118" s="31">
        <v>550.0</v>
      </c>
      <c r="AE1118" s="31" t="s">
        <v>127</v>
      </c>
      <c r="AF1118" s="31" t="s">
        <v>127</v>
      </c>
      <c r="AG1118" s="30" t="s">
        <v>127</v>
      </c>
      <c r="AH1118" s="30" t="s">
        <v>127</v>
      </c>
      <c r="AI1118" s="30" t="s">
        <v>127</v>
      </c>
      <c r="AJ1118" s="30" t="s">
        <v>127</v>
      </c>
      <c r="AK1118" s="30" t="s">
        <v>127</v>
      </c>
      <c r="AL1118" s="30" t="s">
        <v>127</v>
      </c>
      <c r="AM1118" s="26" t="s">
        <v>2284</v>
      </c>
      <c r="AN1118" s="26" t="s">
        <v>10957</v>
      </c>
      <c r="AO1118" s="26" t="s">
        <v>141</v>
      </c>
      <c r="AP1118" s="31">
        <v>974.0</v>
      </c>
      <c r="AQ1118" s="26">
        <v>2020.0</v>
      </c>
      <c r="AR1118" s="26">
        <v>2021.0</v>
      </c>
      <c r="AS1118" s="26" t="s">
        <v>127</v>
      </c>
      <c r="AT1118" s="26" t="s">
        <v>142</v>
      </c>
      <c r="AU1118" s="26" t="s">
        <v>31</v>
      </c>
      <c r="AV1118" s="26" t="s">
        <v>7440</v>
      </c>
      <c r="AW1118" s="28"/>
      <c r="AX1118" s="28"/>
      <c r="AY1118" s="28"/>
    </row>
    <row r="1119" ht="15.75" customHeight="1">
      <c r="A1119" s="26" t="s">
        <v>10958</v>
      </c>
      <c r="B1119" s="26" t="s">
        <v>10959</v>
      </c>
      <c r="C1119" s="26"/>
      <c r="D1119" s="28"/>
      <c r="E1119" s="28"/>
      <c r="F1119" s="26" t="s">
        <v>127</v>
      </c>
      <c r="G1119" s="28"/>
      <c r="H1119" s="26" t="s">
        <v>10245</v>
      </c>
      <c r="I1119" s="26" t="s">
        <v>10246</v>
      </c>
      <c r="J1119" s="26" t="s">
        <v>10960</v>
      </c>
      <c r="K1119" s="26">
        <v>5.044708038E9</v>
      </c>
      <c r="L1119" s="26" t="s">
        <v>10961</v>
      </c>
      <c r="M1119" s="26" t="s">
        <v>10962</v>
      </c>
      <c r="N1119" s="26" t="s">
        <v>10963</v>
      </c>
      <c r="O1119" s="26" t="s">
        <v>10964</v>
      </c>
      <c r="P1119" s="26" t="s">
        <v>9935</v>
      </c>
      <c r="Q1119" s="28"/>
      <c r="R1119" s="26" t="s">
        <v>10965</v>
      </c>
      <c r="S1119" s="26" t="s">
        <v>156</v>
      </c>
      <c r="T1119" s="26" t="s">
        <v>10966</v>
      </c>
      <c r="U1119" s="28"/>
      <c r="V1119" s="26" t="s">
        <v>158</v>
      </c>
      <c r="W1119" s="26" t="s">
        <v>141</v>
      </c>
      <c r="X1119" s="26" t="s">
        <v>141</v>
      </c>
      <c r="Y1119" s="26">
        <v>1977.0</v>
      </c>
      <c r="Z1119" s="28">
        <v>46.0</v>
      </c>
      <c r="AA1119" s="26" t="s">
        <v>127</v>
      </c>
      <c r="AB1119" s="30">
        <v>700.0</v>
      </c>
      <c r="AC1119" s="31" t="s">
        <v>127</v>
      </c>
      <c r="AD1119" s="31">
        <v>700.0</v>
      </c>
      <c r="AE1119" s="31" t="s">
        <v>127</v>
      </c>
      <c r="AF1119" s="31" t="s">
        <v>127</v>
      </c>
      <c r="AG1119" s="30" t="s">
        <v>127</v>
      </c>
      <c r="AH1119" s="31" t="s">
        <v>127</v>
      </c>
      <c r="AI1119" s="31" t="s">
        <v>127</v>
      </c>
      <c r="AJ1119" s="31" t="s">
        <v>127</v>
      </c>
      <c r="AK1119" s="31" t="s">
        <v>127</v>
      </c>
      <c r="AL1119" s="31" t="s">
        <v>127</v>
      </c>
      <c r="AM1119" s="26" t="s">
        <v>159</v>
      </c>
      <c r="AN1119" s="26" t="s">
        <v>8653</v>
      </c>
      <c r="AO1119" s="26" t="s">
        <v>246</v>
      </c>
      <c r="AP1119" s="31">
        <v>340.0</v>
      </c>
      <c r="AQ1119" s="26" t="s">
        <v>327</v>
      </c>
      <c r="AR1119" s="26" t="s">
        <v>327</v>
      </c>
      <c r="AS1119" s="26" t="s">
        <v>127</v>
      </c>
      <c r="AT1119" s="26" t="s">
        <v>142</v>
      </c>
      <c r="AU1119" s="26" t="s">
        <v>31</v>
      </c>
      <c r="AV1119" s="26" t="s">
        <v>143</v>
      </c>
      <c r="AW1119" s="28"/>
      <c r="AX1119" s="28"/>
      <c r="AY1119" s="28"/>
    </row>
    <row r="1120" ht="15.75" customHeight="1">
      <c r="A1120" s="26" t="s">
        <v>10967</v>
      </c>
      <c r="B1120" s="26" t="s">
        <v>10968</v>
      </c>
      <c r="C1120" s="26" t="s">
        <v>10969</v>
      </c>
      <c r="D1120" s="28" t="s">
        <v>10970</v>
      </c>
      <c r="E1120" s="28"/>
      <c r="F1120" s="26" t="s">
        <v>127</v>
      </c>
      <c r="G1120" s="28"/>
      <c r="H1120" s="26" t="s">
        <v>383</v>
      </c>
      <c r="I1120" s="26" t="s">
        <v>384</v>
      </c>
      <c r="J1120" s="26" t="s">
        <v>10971</v>
      </c>
      <c r="K1120" s="26">
        <v>5.000013933E9</v>
      </c>
      <c r="L1120" s="28" t="s">
        <v>10972</v>
      </c>
      <c r="M1120" s="26" t="s">
        <v>10973</v>
      </c>
      <c r="N1120" s="26" t="s">
        <v>10974</v>
      </c>
      <c r="O1120" s="28" t="s">
        <v>10975</v>
      </c>
      <c r="P1120" s="26" t="s">
        <v>9935</v>
      </c>
      <c r="Q1120" s="28"/>
      <c r="R1120" s="28" t="s">
        <v>10976</v>
      </c>
      <c r="S1120" s="28" t="s">
        <v>156</v>
      </c>
      <c r="T1120" s="29" t="s">
        <v>10977</v>
      </c>
      <c r="U1120" s="26"/>
      <c r="V1120" s="26" t="s">
        <v>261</v>
      </c>
      <c r="W1120" s="26" t="s">
        <v>127</v>
      </c>
      <c r="X1120" s="26" t="s">
        <v>127</v>
      </c>
      <c r="Y1120" s="28">
        <v>1954.0</v>
      </c>
      <c r="Z1120" s="28">
        <v>69.0</v>
      </c>
      <c r="AA1120" s="26">
        <v>2020.0</v>
      </c>
      <c r="AB1120" s="30">
        <v>2600.0</v>
      </c>
      <c r="AC1120" s="31">
        <v>2600.0</v>
      </c>
      <c r="AD1120" s="31" t="s">
        <v>127</v>
      </c>
      <c r="AE1120" s="31" t="s">
        <v>127</v>
      </c>
      <c r="AF1120" s="31">
        <v>1310.0</v>
      </c>
      <c r="AG1120" s="30">
        <v>1310.0</v>
      </c>
      <c r="AH1120" s="31" t="s">
        <v>127</v>
      </c>
      <c r="AI1120" s="31" t="s">
        <v>127</v>
      </c>
      <c r="AJ1120" s="31" t="s">
        <v>127</v>
      </c>
      <c r="AK1120" s="31" t="s">
        <v>468</v>
      </c>
      <c r="AL1120" s="31" t="s">
        <v>127</v>
      </c>
      <c r="AM1120" s="26" t="s">
        <v>159</v>
      </c>
      <c r="AN1120" s="28" t="s">
        <v>10978</v>
      </c>
      <c r="AO1120" s="26" t="s">
        <v>141</v>
      </c>
      <c r="AP1120" s="31">
        <v>1200.0</v>
      </c>
      <c r="AQ1120" s="26">
        <v>2018.0</v>
      </c>
      <c r="AR1120" s="26" t="s">
        <v>127</v>
      </c>
      <c r="AS1120" s="33">
        <v>44774.0</v>
      </c>
      <c r="AT1120" s="26" t="s">
        <v>161</v>
      </c>
      <c r="AU1120" s="32" t="s">
        <v>263</v>
      </c>
      <c r="AV1120" s="26" t="s">
        <v>8717</v>
      </c>
      <c r="AW1120" s="28"/>
      <c r="AX1120" s="28"/>
      <c r="AY1120" s="28"/>
    </row>
    <row r="1121" ht="15.75" customHeight="1">
      <c r="A1121" s="26" t="s">
        <v>10979</v>
      </c>
      <c r="B1121" s="26" t="s">
        <v>10980</v>
      </c>
      <c r="C1121" s="28"/>
      <c r="D1121" s="28" t="s">
        <v>10981</v>
      </c>
      <c r="E1121" s="28"/>
      <c r="F1121" s="26" t="s">
        <v>127</v>
      </c>
      <c r="G1121" s="28"/>
      <c r="H1121" s="26" t="s">
        <v>383</v>
      </c>
      <c r="I1121" s="26" t="s">
        <v>384</v>
      </c>
      <c r="J1121" s="26" t="s">
        <v>10982</v>
      </c>
      <c r="K1121" s="26">
        <v>4.296541979E9</v>
      </c>
      <c r="L1121" s="28" t="s">
        <v>10983</v>
      </c>
      <c r="M1121" s="28" t="s">
        <v>10984</v>
      </c>
      <c r="N1121" s="28" t="s">
        <v>10985</v>
      </c>
      <c r="O1121" s="28" t="s">
        <v>10975</v>
      </c>
      <c r="P1121" s="26" t="s">
        <v>9935</v>
      </c>
      <c r="Q1121" s="28"/>
      <c r="R1121" s="28" t="s">
        <v>10986</v>
      </c>
      <c r="S1121" s="28" t="s">
        <v>156</v>
      </c>
      <c r="T1121" s="26" t="s">
        <v>10987</v>
      </c>
      <c r="U1121" s="28"/>
      <c r="V1121" s="26" t="s">
        <v>158</v>
      </c>
      <c r="W1121" s="26" t="s">
        <v>141</v>
      </c>
      <c r="X1121" s="26" t="s">
        <v>141</v>
      </c>
      <c r="Y1121" s="28">
        <v>1957.0</v>
      </c>
      <c r="Z1121" s="28">
        <v>66.0</v>
      </c>
      <c r="AA1121" s="26" t="s">
        <v>127</v>
      </c>
      <c r="AB1121" s="30">
        <v>750.0</v>
      </c>
      <c r="AC1121" s="31" t="s">
        <v>127</v>
      </c>
      <c r="AD1121" s="31">
        <v>750.0</v>
      </c>
      <c r="AE1121" s="31" t="s">
        <v>127</v>
      </c>
      <c r="AF1121" s="31" t="s">
        <v>127</v>
      </c>
      <c r="AG1121" s="30" t="s">
        <v>127</v>
      </c>
      <c r="AH1121" s="31" t="s">
        <v>127</v>
      </c>
      <c r="AI1121" s="31" t="s">
        <v>127</v>
      </c>
      <c r="AJ1121" s="31" t="s">
        <v>127</v>
      </c>
      <c r="AK1121" s="31" t="s">
        <v>127</v>
      </c>
      <c r="AL1121" s="31" t="s">
        <v>127</v>
      </c>
      <c r="AM1121" s="26" t="s">
        <v>278</v>
      </c>
      <c r="AN1121" s="28" t="s">
        <v>10988</v>
      </c>
      <c r="AO1121" s="26" t="s">
        <v>2213</v>
      </c>
      <c r="AP1121" s="31">
        <v>535.0</v>
      </c>
      <c r="AQ1121" s="26">
        <v>2022.0</v>
      </c>
      <c r="AR1121" s="26">
        <v>2020.0</v>
      </c>
      <c r="AS1121" s="33">
        <v>44774.0</v>
      </c>
      <c r="AT1121" s="28" t="s">
        <v>142</v>
      </c>
      <c r="AU1121" s="26" t="s">
        <v>31</v>
      </c>
      <c r="AV1121" s="28" t="s">
        <v>697</v>
      </c>
      <c r="AW1121" s="28"/>
      <c r="AX1121" s="28"/>
      <c r="AY1121" s="28"/>
    </row>
    <row r="1122" ht="15.75" customHeight="1">
      <c r="A1122" s="26" t="s">
        <v>10989</v>
      </c>
      <c r="B1122" s="26" t="s">
        <v>10990</v>
      </c>
      <c r="C1122" s="28"/>
      <c r="D1122" s="26" t="s">
        <v>10991</v>
      </c>
      <c r="E1122" s="26" t="s">
        <v>10992</v>
      </c>
      <c r="F1122" s="26" t="s">
        <v>127</v>
      </c>
      <c r="G1122" s="28"/>
      <c r="H1122" s="26" t="s">
        <v>607</v>
      </c>
      <c r="I1122" s="26" t="s">
        <v>608</v>
      </c>
      <c r="J1122" s="26" t="s">
        <v>10079</v>
      </c>
      <c r="K1122" s="26">
        <v>5.001068852E9</v>
      </c>
      <c r="L1122" s="26" t="s">
        <v>10993</v>
      </c>
      <c r="M1122" s="26" t="s">
        <v>10994</v>
      </c>
      <c r="N1122" s="26" t="s">
        <v>10995</v>
      </c>
      <c r="O1122" s="28" t="s">
        <v>10975</v>
      </c>
      <c r="P1122" s="26" t="s">
        <v>9935</v>
      </c>
      <c r="Q1122" s="28"/>
      <c r="R1122" s="26" t="s">
        <v>10996</v>
      </c>
      <c r="S1122" s="28" t="s">
        <v>156</v>
      </c>
      <c r="T1122" s="26" t="s">
        <v>10997</v>
      </c>
      <c r="U1122" s="28"/>
      <c r="V1122" s="26" t="s">
        <v>158</v>
      </c>
      <c r="W1122" s="26" t="s">
        <v>141</v>
      </c>
      <c r="X1122" s="26" t="s">
        <v>141</v>
      </c>
      <c r="Y1122" s="26">
        <v>1902.0</v>
      </c>
      <c r="Z1122" s="28">
        <v>121.0</v>
      </c>
      <c r="AA1122" s="26" t="s">
        <v>127</v>
      </c>
      <c r="AB1122" s="30">
        <v>840.0</v>
      </c>
      <c r="AC1122" s="31" t="s">
        <v>127</v>
      </c>
      <c r="AD1122" s="31">
        <v>840.0</v>
      </c>
      <c r="AE1122" s="31" t="s">
        <v>127</v>
      </c>
      <c r="AF1122" s="31" t="s">
        <v>127</v>
      </c>
      <c r="AG1122" s="30" t="s">
        <v>127</v>
      </c>
      <c r="AH1122" s="31" t="s">
        <v>127</v>
      </c>
      <c r="AI1122" s="31" t="s">
        <v>127</v>
      </c>
      <c r="AJ1122" s="31" t="s">
        <v>127</v>
      </c>
      <c r="AK1122" s="31" t="s">
        <v>127</v>
      </c>
      <c r="AL1122" s="31" t="s">
        <v>127</v>
      </c>
      <c r="AM1122" s="26" t="s">
        <v>2284</v>
      </c>
      <c r="AN1122" s="26" t="s">
        <v>7379</v>
      </c>
      <c r="AO1122" s="26" t="s">
        <v>141</v>
      </c>
      <c r="AP1122" s="31">
        <v>1200.0</v>
      </c>
      <c r="AQ1122" s="26" t="s">
        <v>141</v>
      </c>
      <c r="AR1122" s="26" t="s">
        <v>141</v>
      </c>
      <c r="AS1122" s="26" t="s">
        <v>127</v>
      </c>
      <c r="AT1122" s="26" t="s">
        <v>142</v>
      </c>
      <c r="AU1122" s="26" t="s">
        <v>31</v>
      </c>
      <c r="AV1122" s="26" t="s">
        <v>697</v>
      </c>
      <c r="AW1122" s="28"/>
      <c r="AX1122" s="28"/>
      <c r="AY1122" s="28"/>
    </row>
    <row r="1123" ht="15.75" customHeight="1">
      <c r="A1123" s="26" t="s">
        <v>10998</v>
      </c>
      <c r="B1123" s="26" t="s">
        <v>10999</v>
      </c>
      <c r="C1123" s="26" t="s">
        <v>11000</v>
      </c>
      <c r="D1123" s="28" t="s">
        <v>11001</v>
      </c>
      <c r="E1123" s="28"/>
      <c r="F1123" s="26" t="s">
        <v>127</v>
      </c>
      <c r="G1123" s="28"/>
      <c r="H1123" s="26" t="s">
        <v>383</v>
      </c>
      <c r="I1123" s="26" t="s">
        <v>384</v>
      </c>
      <c r="J1123" s="26" t="s">
        <v>10971</v>
      </c>
      <c r="K1123" s="26">
        <v>5.000013933E9</v>
      </c>
      <c r="L1123" s="28" t="s">
        <v>11002</v>
      </c>
      <c r="M1123" s="26" t="s">
        <v>11003</v>
      </c>
      <c r="N1123" s="26" t="s">
        <v>10995</v>
      </c>
      <c r="O1123" s="28" t="s">
        <v>10975</v>
      </c>
      <c r="P1123" s="26" t="s">
        <v>9935</v>
      </c>
      <c r="Q1123" s="28"/>
      <c r="R1123" s="28" t="s">
        <v>11004</v>
      </c>
      <c r="S1123" s="28" t="s">
        <v>156</v>
      </c>
      <c r="T1123" s="26" t="s">
        <v>11005</v>
      </c>
      <c r="U1123" s="29"/>
      <c r="V1123" s="26" t="s">
        <v>158</v>
      </c>
      <c r="W1123" s="26" t="s">
        <v>141</v>
      </c>
      <c r="X1123" s="26" t="s">
        <v>141</v>
      </c>
      <c r="Y1123" s="26" t="s">
        <v>141</v>
      </c>
      <c r="Z1123" s="28" t="s">
        <v>141</v>
      </c>
      <c r="AA1123" s="26" t="s">
        <v>127</v>
      </c>
      <c r="AB1123" s="30">
        <v>5000.0</v>
      </c>
      <c r="AC1123" s="31">
        <v>5000.0</v>
      </c>
      <c r="AD1123" s="31" t="s">
        <v>127</v>
      </c>
      <c r="AE1123" s="31" t="s">
        <v>127</v>
      </c>
      <c r="AF1123" s="31">
        <v>4500.0</v>
      </c>
      <c r="AG1123" s="30">
        <v>4500.0</v>
      </c>
      <c r="AH1123" s="31" t="s">
        <v>127</v>
      </c>
      <c r="AI1123" s="31" t="s">
        <v>127</v>
      </c>
      <c r="AJ1123" s="31" t="s">
        <v>468</v>
      </c>
      <c r="AK1123" s="31" t="s">
        <v>468</v>
      </c>
      <c r="AL1123" s="31" t="s">
        <v>127</v>
      </c>
      <c r="AM1123" s="26" t="s">
        <v>278</v>
      </c>
      <c r="AN1123" s="28" t="s">
        <v>11006</v>
      </c>
      <c r="AO1123" s="26" t="s">
        <v>141</v>
      </c>
      <c r="AP1123" s="31">
        <v>8812.0</v>
      </c>
      <c r="AQ1123" s="26">
        <v>2022.0</v>
      </c>
      <c r="AR1123" s="26">
        <v>2020.0</v>
      </c>
      <c r="AS1123" s="33">
        <v>44774.0</v>
      </c>
      <c r="AT1123" s="26" t="s">
        <v>161</v>
      </c>
      <c r="AU1123" s="32" t="s">
        <v>263</v>
      </c>
      <c r="AV1123" s="26" t="s">
        <v>603</v>
      </c>
      <c r="AW1123" s="28"/>
      <c r="AX1123" s="28"/>
      <c r="AY1123" s="26" t="s">
        <v>11007</v>
      </c>
    </row>
    <row r="1124" ht="15.75" customHeight="1">
      <c r="A1124" s="26" t="s">
        <v>11008</v>
      </c>
      <c r="B1124" s="26" t="s">
        <v>11009</v>
      </c>
      <c r="C1124" s="28"/>
      <c r="D1124" s="26" t="s">
        <v>11010</v>
      </c>
      <c r="E1124" s="26" t="s">
        <v>11011</v>
      </c>
      <c r="F1124" s="26" t="s">
        <v>127</v>
      </c>
      <c r="G1124" s="28"/>
      <c r="H1124" s="26" t="s">
        <v>11012</v>
      </c>
      <c r="I1124" s="26" t="s">
        <v>11013</v>
      </c>
      <c r="J1124" s="35" t="s">
        <v>11014</v>
      </c>
      <c r="K1124" s="35">
        <v>5.079698653E9</v>
      </c>
      <c r="L1124" s="26" t="s">
        <v>11015</v>
      </c>
      <c r="M1124" s="35" t="s">
        <v>11016</v>
      </c>
      <c r="N1124" s="26" t="s">
        <v>10995</v>
      </c>
      <c r="O1124" s="26" t="s">
        <v>10975</v>
      </c>
      <c r="P1124" s="26" t="s">
        <v>9935</v>
      </c>
      <c r="Q1124" s="28"/>
      <c r="R1124" s="26" t="s">
        <v>11017</v>
      </c>
      <c r="S1124" s="26" t="s">
        <v>156</v>
      </c>
      <c r="T1124" s="28"/>
      <c r="U1124" s="29"/>
      <c r="V1124" s="26" t="s">
        <v>189</v>
      </c>
      <c r="W1124" s="33">
        <v>44774.0</v>
      </c>
      <c r="X1124" s="26" t="s">
        <v>141</v>
      </c>
      <c r="Y1124" s="26">
        <v>2027.0</v>
      </c>
      <c r="Z1124" s="28">
        <v>-4.0</v>
      </c>
      <c r="AA1124" s="26" t="s">
        <v>127</v>
      </c>
      <c r="AB1124" s="30">
        <v>1000.0</v>
      </c>
      <c r="AC1124" s="31" t="s">
        <v>127</v>
      </c>
      <c r="AD1124" s="31">
        <v>1000.0</v>
      </c>
      <c r="AE1124" s="31" t="s">
        <v>127</v>
      </c>
      <c r="AF1124" s="31" t="s">
        <v>127</v>
      </c>
      <c r="AG1124" s="31" t="s">
        <v>127</v>
      </c>
      <c r="AH1124" s="31" t="s">
        <v>127</v>
      </c>
      <c r="AI1124" s="31" t="s">
        <v>127</v>
      </c>
      <c r="AJ1124" s="31" t="s">
        <v>127</v>
      </c>
      <c r="AK1124" s="31" t="s">
        <v>127</v>
      </c>
      <c r="AL1124" s="31" t="s">
        <v>127</v>
      </c>
      <c r="AM1124" s="26" t="s">
        <v>278</v>
      </c>
      <c r="AN1124" s="26" t="s">
        <v>11018</v>
      </c>
      <c r="AO1124" s="26" t="s">
        <v>141</v>
      </c>
      <c r="AP1124" s="31" t="s">
        <v>141</v>
      </c>
      <c r="AQ1124" s="26" t="s">
        <v>127</v>
      </c>
      <c r="AR1124" s="26" t="s">
        <v>127</v>
      </c>
      <c r="AS1124" s="26" t="s">
        <v>127</v>
      </c>
      <c r="AT1124" s="26" t="s">
        <v>142</v>
      </c>
      <c r="AU1124" s="26" t="s">
        <v>31</v>
      </c>
      <c r="AV1124" s="26" t="s">
        <v>143</v>
      </c>
      <c r="AW1124" s="28"/>
      <c r="AX1124" s="28"/>
      <c r="AY1124" s="28"/>
    </row>
    <row r="1125" ht="15.75" customHeight="1">
      <c r="A1125" s="26" t="s">
        <v>11019</v>
      </c>
      <c r="B1125" s="28" t="s">
        <v>11020</v>
      </c>
      <c r="C1125" s="28"/>
      <c r="D1125" s="28"/>
      <c r="E1125" s="28"/>
      <c r="F1125" s="26" t="s">
        <v>127</v>
      </c>
      <c r="G1125" s="28"/>
      <c r="H1125" s="26" t="s">
        <v>11021</v>
      </c>
      <c r="I1125" s="26" t="s">
        <v>11022</v>
      </c>
      <c r="J1125" s="26" t="s">
        <v>11023</v>
      </c>
      <c r="K1125" s="26">
        <v>5.040275344E9</v>
      </c>
      <c r="L1125" s="28" t="s">
        <v>11024</v>
      </c>
      <c r="M1125" s="26" t="s">
        <v>11025</v>
      </c>
      <c r="N1125" s="26" t="s">
        <v>10995</v>
      </c>
      <c r="O1125" s="28" t="s">
        <v>10975</v>
      </c>
      <c r="P1125" s="26" t="s">
        <v>9935</v>
      </c>
      <c r="Q1125" s="28"/>
      <c r="R1125" s="28" t="s">
        <v>11026</v>
      </c>
      <c r="S1125" s="28" t="s">
        <v>156</v>
      </c>
      <c r="T1125" s="28" t="s">
        <v>11027</v>
      </c>
      <c r="U1125" s="28"/>
      <c r="V1125" s="26" t="s">
        <v>158</v>
      </c>
      <c r="W1125" s="26" t="s">
        <v>141</v>
      </c>
      <c r="X1125" s="26" t="s">
        <v>141</v>
      </c>
      <c r="Y1125" s="26">
        <v>1901.0</v>
      </c>
      <c r="Z1125" s="28">
        <v>122.0</v>
      </c>
      <c r="AA1125" s="26" t="s">
        <v>127</v>
      </c>
      <c r="AB1125" s="30">
        <v>1700.0</v>
      </c>
      <c r="AC1125" s="31" t="s">
        <v>127</v>
      </c>
      <c r="AD1125" s="31">
        <v>1700.0</v>
      </c>
      <c r="AE1125" s="31" t="s">
        <v>127</v>
      </c>
      <c r="AF1125" s="31" t="s">
        <v>127</v>
      </c>
      <c r="AG1125" s="30" t="s">
        <v>127</v>
      </c>
      <c r="AH1125" s="31" t="s">
        <v>127</v>
      </c>
      <c r="AI1125" s="31" t="s">
        <v>127</v>
      </c>
      <c r="AJ1125" s="31" t="s">
        <v>127</v>
      </c>
      <c r="AK1125" s="31" t="s">
        <v>127</v>
      </c>
      <c r="AL1125" s="31" t="s">
        <v>127</v>
      </c>
      <c r="AM1125" s="26" t="s">
        <v>141</v>
      </c>
      <c r="AN1125" s="26" t="s">
        <v>141</v>
      </c>
      <c r="AO1125" s="26" t="s">
        <v>416</v>
      </c>
      <c r="AP1125" s="31">
        <v>2260.0</v>
      </c>
      <c r="AQ1125" s="26">
        <v>2020.0</v>
      </c>
      <c r="AR1125" s="26" t="s">
        <v>127</v>
      </c>
      <c r="AS1125" s="26" t="s">
        <v>127</v>
      </c>
      <c r="AT1125" s="28" t="s">
        <v>142</v>
      </c>
      <c r="AU1125" s="32" t="s">
        <v>31</v>
      </c>
      <c r="AV1125" s="26" t="s">
        <v>8430</v>
      </c>
      <c r="AW1125" s="26" t="s">
        <v>11028</v>
      </c>
      <c r="AX1125" s="28"/>
      <c r="AY1125" s="28"/>
    </row>
    <row r="1126" ht="15.75" customHeight="1">
      <c r="A1126" s="26" t="s">
        <v>11029</v>
      </c>
      <c r="B1126" s="26" t="s">
        <v>11030</v>
      </c>
      <c r="C1126" s="26"/>
      <c r="D1126" s="26" t="s">
        <v>11031</v>
      </c>
      <c r="E1126" s="26"/>
      <c r="F1126" s="26" t="s">
        <v>127</v>
      </c>
      <c r="G1126" s="26"/>
      <c r="H1126" s="26" t="s">
        <v>11032</v>
      </c>
      <c r="I1126" s="26" t="s">
        <v>11033</v>
      </c>
      <c r="J1126" s="26" t="s">
        <v>11034</v>
      </c>
      <c r="K1126" s="26">
        <v>4.298239322E9</v>
      </c>
      <c r="L1126" s="26" t="s">
        <v>11035</v>
      </c>
      <c r="M1126" s="26" t="s">
        <v>11036</v>
      </c>
      <c r="N1126" s="26" t="s">
        <v>11037</v>
      </c>
      <c r="O1126" s="26" t="s">
        <v>10975</v>
      </c>
      <c r="P1126" s="26" t="s">
        <v>9935</v>
      </c>
      <c r="Q1126" s="26"/>
      <c r="R1126" s="26" t="s">
        <v>11038</v>
      </c>
      <c r="S1126" s="26" t="s">
        <v>156</v>
      </c>
      <c r="T1126" s="28"/>
      <c r="U1126" s="26"/>
      <c r="V1126" s="26" t="s">
        <v>158</v>
      </c>
      <c r="W1126" s="26" t="s">
        <v>141</v>
      </c>
      <c r="X1126" s="26" t="s">
        <v>141</v>
      </c>
      <c r="Y1126" s="26">
        <v>1993.0</v>
      </c>
      <c r="Z1126" s="28">
        <v>30.0</v>
      </c>
      <c r="AA1126" s="26" t="s">
        <v>127</v>
      </c>
      <c r="AB1126" s="30">
        <v>500.0</v>
      </c>
      <c r="AC1126" s="31" t="s">
        <v>127</v>
      </c>
      <c r="AD1126" s="31">
        <v>500.0</v>
      </c>
      <c r="AE1126" s="31" t="s">
        <v>127</v>
      </c>
      <c r="AF1126" s="31" t="s">
        <v>127</v>
      </c>
      <c r="AG1126" s="31" t="s">
        <v>127</v>
      </c>
      <c r="AH1126" s="31" t="s">
        <v>127</v>
      </c>
      <c r="AI1126" s="31" t="s">
        <v>127</v>
      </c>
      <c r="AJ1126" s="31" t="s">
        <v>127</v>
      </c>
      <c r="AK1126" s="31" t="s">
        <v>127</v>
      </c>
      <c r="AL1126" s="31" t="s">
        <v>127</v>
      </c>
      <c r="AM1126" s="26" t="s">
        <v>278</v>
      </c>
      <c r="AN1126" s="26" t="s">
        <v>11039</v>
      </c>
      <c r="AO1126" s="26" t="s">
        <v>7429</v>
      </c>
      <c r="AP1126" s="31">
        <v>81.0</v>
      </c>
      <c r="AQ1126" s="26" t="s">
        <v>141</v>
      </c>
      <c r="AR1126" s="26" t="s">
        <v>141</v>
      </c>
      <c r="AS1126" s="26" t="s">
        <v>127</v>
      </c>
      <c r="AT1126" s="26" t="s">
        <v>142</v>
      </c>
      <c r="AU1126" s="26" t="s">
        <v>31</v>
      </c>
      <c r="AV1126" s="26" t="s">
        <v>697</v>
      </c>
      <c r="AW1126" s="28"/>
      <c r="AX1126" s="26"/>
      <c r="AY1126" s="28"/>
    </row>
    <row r="1127" ht="15.75" customHeight="1">
      <c r="A1127" s="26" t="s">
        <v>11040</v>
      </c>
      <c r="B1127" s="26" t="s">
        <v>11041</v>
      </c>
      <c r="C1127" s="28"/>
      <c r="D1127" s="28"/>
      <c r="E1127" s="28"/>
      <c r="F1127" s="26" t="s">
        <v>127</v>
      </c>
      <c r="G1127" s="28"/>
      <c r="H1127" s="26" t="s">
        <v>10245</v>
      </c>
      <c r="I1127" s="26" t="s">
        <v>10246</v>
      </c>
      <c r="J1127" s="26" t="s">
        <v>11042</v>
      </c>
      <c r="K1127" s="26">
        <v>5.037055114E9</v>
      </c>
      <c r="L1127" s="28" t="s">
        <v>11043</v>
      </c>
      <c r="M1127" s="26" t="s">
        <v>11044</v>
      </c>
      <c r="N1127" s="26" t="s">
        <v>11045</v>
      </c>
      <c r="O1127" s="28" t="s">
        <v>10975</v>
      </c>
      <c r="P1127" s="26" t="s">
        <v>9935</v>
      </c>
      <c r="Q1127" s="28"/>
      <c r="R1127" s="28" t="s">
        <v>11046</v>
      </c>
      <c r="S1127" s="28" t="s">
        <v>156</v>
      </c>
      <c r="T1127" s="26" t="s">
        <v>11047</v>
      </c>
      <c r="U1127" s="28"/>
      <c r="V1127" s="26" t="s">
        <v>158</v>
      </c>
      <c r="W1127" s="26" t="s">
        <v>141</v>
      </c>
      <c r="X1127" s="26" t="s">
        <v>141</v>
      </c>
      <c r="Y1127" s="26">
        <v>1813.0</v>
      </c>
      <c r="Z1127" s="28">
        <v>210.0</v>
      </c>
      <c r="AA1127" s="26" t="s">
        <v>127</v>
      </c>
      <c r="AB1127" s="30">
        <v>900.0</v>
      </c>
      <c r="AC1127" s="31" t="s">
        <v>127</v>
      </c>
      <c r="AD1127" s="31">
        <v>900.0</v>
      </c>
      <c r="AE1127" s="31" t="s">
        <v>127</v>
      </c>
      <c r="AF1127" s="31" t="s">
        <v>127</v>
      </c>
      <c r="AG1127" s="30" t="s">
        <v>127</v>
      </c>
      <c r="AH1127" s="31" t="s">
        <v>127</v>
      </c>
      <c r="AI1127" s="31" t="s">
        <v>127</v>
      </c>
      <c r="AJ1127" s="31" t="s">
        <v>127</v>
      </c>
      <c r="AK1127" s="31" t="s">
        <v>127</v>
      </c>
      <c r="AL1127" s="31" t="s">
        <v>127</v>
      </c>
      <c r="AM1127" s="26" t="s">
        <v>140</v>
      </c>
      <c r="AN1127" s="26" t="s">
        <v>11048</v>
      </c>
      <c r="AO1127" s="26" t="s">
        <v>246</v>
      </c>
      <c r="AP1127" s="31" t="s">
        <v>141</v>
      </c>
      <c r="AQ1127" s="26">
        <v>2021.0</v>
      </c>
      <c r="AR1127" s="26" t="s">
        <v>127</v>
      </c>
      <c r="AS1127" s="26" t="s">
        <v>127</v>
      </c>
      <c r="AT1127" s="28" t="s">
        <v>142</v>
      </c>
      <c r="AU1127" s="32" t="s">
        <v>31</v>
      </c>
      <c r="AV1127" s="26" t="s">
        <v>697</v>
      </c>
      <c r="AW1127" s="28"/>
      <c r="AX1127" s="28"/>
      <c r="AY1127" s="28"/>
    </row>
    <row r="1128" ht="15.75" customHeight="1">
      <c r="A1128" s="26" t="s">
        <v>11049</v>
      </c>
      <c r="B1128" s="26" t="s">
        <v>11050</v>
      </c>
      <c r="C1128" s="26"/>
      <c r="D1128" s="26" t="s">
        <v>11051</v>
      </c>
      <c r="E1128" s="28"/>
      <c r="F1128" s="26" t="s">
        <v>127</v>
      </c>
      <c r="G1128" s="28"/>
      <c r="H1128" s="26" t="s">
        <v>11052</v>
      </c>
      <c r="I1128" s="26" t="s">
        <v>11053</v>
      </c>
      <c r="J1128" s="26" t="s">
        <v>11054</v>
      </c>
      <c r="K1128" s="26">
        <v>5.060000448E9</v>
      </c>
      <c r="L1128" s="26" t="s">
        <v>11055</v>
      </c>
      <c r="M1128" s="26" t="s">
        <v>11056</v>
      </c>
      <c r="N1128" s="26" t="s">
        <v>11057</v>
      </c>
      <c r="O1128" s="26" t="s">
        <v>11058</v>
      </c>
      <c r="P1128" s="26" t="s">
        <v>9935</v>
      </c>
      <c r="Q1128" s="28"/>
      <c r="R1128" s="26" t="s">
        <v>11059</v>
      </c>
      <c r="S1128" s="26" t="s">
        <v>156</v>
      </c>
      <c r="T1128" s="26" t="s">
        <v>11060</v>
      </c>
      <c r="U1128" s="28"/>
      <c r="V1128" s="26" t="s">
        <v>158</v>
      </c>
      <c r="W1128" s="26" t="s">
        <v>141</v>
      </c>
      <c r="X1128" s="26" t="s">
        <v>141</v>
      </c>
      <c r="Y1128" s="26">
        <v>1974.0</v>
      </c>
      <c r="Z1128" s="28">
        <v>49.0</v>
      </c>
      <c r="AA1128" s="26" t="s">
        <v>127</v>
      </c>
      <c r="AB1128" s="30">
        <v>600.0</v>
      </c>
      <c r="AC1128" s="31" t="s">
        <v>127</v>
      </c>
      <c r="AD1128" s="31">
        <v>600.0</v>
      </c>
      <c r="AE1128" s="31" t="s">
        <v>127</v>
      </c>
      <c r="AF1128" s="31" t="s">
        <v>127</v>
      </c>
      <c r="AG1128" s="30" t="s">
        <v>127</v>
      </c>
      <c r="AH1128" s="31" t="s">
        <v>127</v>
      </c>
      <c r="AI1128" s="31" t="s">
        <v>127</v>
      </c>
      <c r="AJ1128" s="31" t="s">
        <v>127</v>
      </c>
      <c r="AK1128" s="31" t="s">
        <v>127</v>
      </c>
      <c r="AL1128" s="31" t="s">
        <v>127</v>
      </c>
      <c r="AM1128" s="26" t="s">
        <v>159</v>
      </c>
      <c r="AN1128" s="26" t="s">
        <v>298</v>
      </c>
      <c r="AO1128" s="26" t="s">
        <v>141</v>
      </c>
      <c r="AP1128" s="31">
        <v>296.0</v>
      </c>
      <c r="AQ1128" s="26" t="s">
        <v>327</v>
      </c>
      <c r="AR1128" s="26" t="s">
        <v>141</v>
      </c>
      <c r="AS1128" s="26" t="s">
        <v>127</v>
      </c>
      <c r="AT1128" s="26" t="s">
        <v>142</v>
      </c>
      <c r="AU1128" s="26" t="s">
        <v>31</v>
      </c>
      <c r="AV1128" s="26" t="s">
        <v>697</v>
      </c>
      <c r="AW1128" s="28"/>
      <c r="AX1128" s="28"/>
      <c r="AY1128" s="28"/>
    </row>
    <row r="1129" ht="15.75" customHeight="1">
      <c r="A1129" s="26" t="s">
        <v>11061</v>
      </c>
      <c r="B1129" s="26" t="s">
        <v>11062</v>
      </c>
      <c r="C1129" s="26"/>
      <c r="D1129" s="26" t="s">
        <v>11063</v>
      </c>
      <c r="E1129" s="26"/>
      <c r="F1129" s="26" t="s">
        <v>127</v>
      </c>
      <c r="G1129" s="28"/>
      <c r="H1129" s="26" t="s">
        <v>11052</v>
      </c>
      <c r="I1129" s="26" t="s">
        <v>11053</v>
      </c>
      <c r="J1129" s="26" t="s">
        <v>11064</v>
      </c>
      <c r="K1129" s="26">
        <v>4.298309429E9</v>
      </c>
      <c r="L1129" s="26" t="s">
        <v>11065</v>
      </c>
      <c r="M1129" s="26" t="s">
        <v>11066</v>
      </c>
      <c r="N1129" s="26" t="s">
        <v>11067</v>
      </c>
      <c r="O1129" s="26" t="s">
        <v>11058</v>
      </c>
      <c r="P1129" s="26" t="s">
        <v>9935</v>
      </c>
      <c r="Q1129" s="26"/>
      <c r="R1129" s="26" t="s">
        <v>11068</v>
      </c>
      <c r="S1129" s="26" t="s">
        <v>156</v>
      </c>
      <c r="T1129" s="26" t="s">
        <v>11069</v>
      </c>
      <c r="U1129" s="26"/>
      <c r="V1129" s="26" t="s">
        <v>158</v>
      </c>
      <c r="W1129" s="26" t="s">
        <v>141</v>
      </c>
      <c r="X1129" s="26" t="s">
        <v>141</v>
      </c>
      <c r="Y1129" s="26">
        <v>1961.0</v>
      </c>
      <c r="Z1129" s="28">
        <v>62.0</v>
      </c>
      <c r="AA1129" s="26" t="s">
        <v>127</v>
      </c>
      <c r="AB1129" s="30">
        <v>1100.0</v>
      </c>
      <c r="AC1129" s="31" t="s">
        <v>127</v>
      </c>
      <c r="AD1129" s="31">
        <v>1100.0</v>
      </c>
      <c r="AE1129" s="31" t="s">
        <v>127</v>
      </c>
      <c r="AF1129" s="31" t="s">
        <v>127</v>
      </c>
      <c r="AG1129" s="30" t="s">
        <v>127</v>
      </c>
      <c r="AH1129" s="31" t="s">
        <v>127</v>
      </c>
      <c r="AI1129" s="31" t="s">
        <v>127</v>
      </c>
      <c r="AJ1129" s="31" t="s">
        <v>127</v>
      </c>
      <c r="AK1129" s="31" t="s">
        <v>127</v>
      </c>
      <c r="AL1129" s="31" t="s">
        <v>127</v>
      </c>
      <c r="AM1129" s="26" t="s">
        <v>159</v>
      </c>
      <c r="AN1129" s="26" t="s">
        <v>11070</v>
      </c>
      <c r="AO1129" s="26" t="s">
        <v>141</v>
      </c>
      <c r="AP1129" s="31">
        <v>400.0</v>
      </c>
      <c r="AQ1129" s="26" t="s">
        <v>327</v>
      </c>
      <c r="AR1129" s="26" t="s">
        <v>141</v>
      </c>
      <c r="AS1129" s="26" t="s">
        <v>127</v>
      </c>
      <c r="AT1129" s="26" t="s">
        <v>142</v>
      </c>
      <c r="AU1129" s="26" t="s">
        <v>31</v>
      </c>
      <c r="AV1129" s="26" t="s">
        <v>697</v>
      </c>
      <c r="AW1129" s="28"/>
      <c r="AX1129" s="28"/>
      <c r="AY1129" s="28"/>
    </row>
    <row r="1130" ht="15.75" customHeight="1">
      <c r="A1130" s="26" t="s">
        <v>11071</v>
      </c>
      <c r="B1130" s="26" t="s">
        <v>11072</v>
      </c>
      <c r="C1130" s="26"/>
      <c r="D1130" s="26"/>
      <c r="E1130" s="26"/>
      <c r="F1130" s="26" t="s">
        <v>127</v>
      </c>
      <c r="G1130" s="28"/>
      <c r="H1130" s="26" t="s">
        <v>11073</v>
      </c>
      <c r="I1130" s="26" t="s">
        <v>11074</v>
      </c>
      <c r="J1130" s="26" t="s">
        <v>11075</v>
      </c>
      <c r="K1130" s="37" t="s">
        <v>11076</v>
      </c>
      <c r="L1130" s="26" t="s">
        <v>11077</v>
      </c>
      <c r="M1130" s="26" t="s">
        <v>11078</v>
      </c>
      <c r="N1130" s="26" t="s">
        <v>11079</v>
      </c>
      <c r="O1130" s="28" t="s">
        <v>11080</v>
      </c>
      <c r="P1130" s="26" t="s">
        <v>9935</v>
      </c>
      <c r="Q1130" s="26"/>
      <c r="R1130" s="26" t="s">
        <v>11081</v>
      </c>
      <c r="S1130" s="26" t="s">
        <v>156</v>
      </c>
      <c r="T1130" s="26" t="s">
        <v>11082</v>
      </c>
      <c r="U1130" s="26"/>
      <c r="V1130" s="26" t="s">
        <v>158</v>
      </c>
      <c r="W1130" s="26" t="s">
        <v>141</v>
      </c>
      <c r="X1130" s="26" t="s">
        <v>141</v>
      </c>
      <c r="Y1130" s="26">
        <v>1796.0</v>
      </c>
      <c r="Z1130" s="28">
        <v>227.0</v>
      </c>
      <c r="AA1130" s="26" t="s">
        <v>127</v>
      </c>
      <c r="AB1130" s="30">
        <v>850.0</v>
      </c>
      <c r="AC1130" s="31" t="s">
        <v>127</v>
      </c>
      <c r="AD1130" s="31">
        <v>850.0</v>
      </c>
      <c r="AE1130" s="31" t="s">
        <v>127</v>
      </c>
      <c r="AF1130" s="31" t="s">
        <v>127</v>
      </c>
      <c r="AG1130" s="30" t="s">
        <v>127</v>
      </c>
      <c r="AH1130" s="31" t="s">
        <v>127</v>
      </c>
      <c r="AI1130" s="31" t="s">
        <v>127</v>
      </c>
      <c r="AJ1130" s="31" t="s">
        <v>127</v>
      </c>
      <c r="AK1130" s="31" t="s">
        <v>127</v>
      </c>
      <c r="AL1130" s="31" t="s">
        <v>127</v>
      </c>
      <c r="AM1130" s="26" t="s">
        <v>159</v>
      </c>
      <c r="AN1130" s="26" t="s">
        <v>11083</v>
      </c>
      <c r="AO1130" s="26" t="s">
        <v>696</v>
      </c>
      <c r="AP1130" s="31" t="s">
        <v>141</v>
      </c>
      <c r="AQ1130" s="26" t="s">
        <v>141</v>
      </c>
      <c r="AR1130" s="26" t="s">
        <v>141</v>
      </c>
      <c r="AS1130" s="26" t="s">
        <v>127</v>
      </c>
      <c r="AT1130" s="26" t="s">
        <v>142</v>
      </c>
      <c r="AU1130" s="26" t="s">
        <v>31</v>
      </c>
      <c r="AV1130" s="26" t="s">
        <v>11084</v>
      </c>
      <c r="AW1130" s="28"/>
      <c r="AX1130" s="28"/>
      <c r="AY1130" s="28"/>
    </row>
    <row r="1131" ht="15.75" customHeight="1">
      <c r="A1131" s="26" t="s">
        <v>11085</v>
      </c>
      <c r="B1131" s="26" t="s">
        <v>11086</v>
      </c>
      <c r="C1131" s="26"/>
      <c r="D1131" s="26" t="s">
        <v>11087</v>
      </c>
      <c r="E1131" s="26"/>
      <c r="F1131" s="26" t="s">
        <v>127</v>
      </c>
      <c r="G1131" s="28"/>
      <c r="H1131" s="26" t="s">
        <v>11088</v>
      </c>
      <c r="I1131" s="26" t="s">
        <v>11089</v>
      </c>
      <c r="J1131" s="26" t="s">
        <v>11090</v>
      </c>
      <c r="K1131" s="26">
        <v>5.000999553E9</v>
      </c>
      <c r="L1131" s="26" t="s">
        <v>11091</v>
      </c>
      <c r="M1131" s="26" t="s">
        <v>11092</v>
      </c>
      <c r="N1131" s="26" t="s">
        <v>11079</v>
      </c>
      <c r="O1131" s="28" t="s">
        <v>11080</v>
      </c>
      <c r="P1131" s="26" t="s">
        <v>9935</v>
      </c>
      <c r="Q1131" s="26"/>
      <c r="R1131" s="26" t="s">
        <v>11093</v>
      </c>
      <c r="S1131" s="26" t="s">
        <v>156</v>
      </c>
      <c r="T1131" s="26" t="s">
        <v>11094</v>
      </c>
      <c r="U1131" s="26"/>
      <c r="V1131" s="26" t="s">
        <v>158</v>
      </c>
      <c r="W1131" s="26" t="s">
        <v>141</v>
      </c>
      <c r="X1131" s="26" t="s">
        <v>141</v>
      </c>
      <c r="Y1131" s="26">
        <v>1771.0</v>
      </c>
      <c r="Z1131" s="28">
        <v>252.0</v>
      </c>
      <c r="AA1131" s="26" t="s">
        <v>127</v>
      </c>
      <c r="AB1131" s="30">
        <v>500.0</v>
      </c>
      <c r="AC1131" s="31" t="s">
        <v>127</v>
      </c>
      <c r="AD1131" s="31">
        <v>500.0</v>
      </c>
      <c r="AE1131" s="31" t="s">
        <v>127</v>
      </c>
      <c r="AF1131" s="31" t="s">
        <v>127</v>
      </c>
      <c r="AG1131" s="30" t="s">
        <v>127</v>
      </c>
      <c r="AH1131" s="31" t="s">
        <v>127</v>
      </c>
      <c r="AI1131" s="31" t="s">
        <v>127</v>
      </c>
      <c r="AJ1131" s="31" t="s">
        <v>141</v>
      </c>
      <c r="AK1131" s="31" t="s">
        <v>127</v>
      </c>
      <c r="AL1131" s="31" t="s">
        <v>141</v>
      </c>
      <c r="AM1131" s="26" t="s">
        <v>159</v>
      </c>
      <c r="AN1131" s="26" t="s">
        <v>11095</v>
      </c>
      <c r="AO1131" s="26" t="s">
        <v>2213</v>
      </c>
      <c r="AP1131" s="31" t="s">
        <v>141</v>
      </c>
      <c r="AQ1131" s="26" t="s">
        <v>141</v>
      </c>
      <c r="AR1131" s="26" t="s">
        <v>141</v>
      </c>
      <c r="AS1131" s="26" t="s">
        <v>127</v>
      </c>
      <c r="AT1131" s="26" t="s">
        <v>142</v>
      </c>
      <c r="AU1131" s="26" t="s">
        <v>31</v>
      </c>
      <c r="AV1131" s="26" t="s">
        <v>143</v>
      </c>
      <c r="AW1131" s="28"/>
      <c r="AX1131" s="28"/>
      <c r="AY1131" s="28"/>
    </row>
    <row r="1132" ht="15.75" customHeight="1">
      <c r="A1132" s="26" t="s">
        <v>11096</v>
      </c>
      <c r="B1132" s="26" t="s">
        <v>11097</v>
      </c>
      <c r="C1132" s="28"/>
      <c r="D1132" s="28" t="s">
        <v>11098</v>
      </c>
      <c r="E1132" s="28"/>
      <c r="F1132" s="26" t="s">
        <v>127</v>
      </c>
      <c r="G1132" s="28"/>
      <c r="H1132" s="26" t="s">
        <v>607</v>
      </c>
      <c r="I1132" s="26" t="s">
        <v>608</v>
      </c>
      <c r="J1132" s="26" t="s">
        <v>11099</v>
      </c>
      <c r="K1132" s="26">
        <v>4.297372133E9</v>
      </c>
      <c r="L1132" s="28" t="s">
        <v>11100</v>
      </c>
      <c r="M1132" s="26" t="s">
        <v>11101</v>
      </c>
      <c r="N1132" s="26" t="s">
        <v>11102</v>
      </c>
      <c r="O1132" s="28" t="s">
        <v>11080</v>
      </c>
      <c r="P1132" s="26" t="s">
        <v>9935</v>
      </c>
      <c r="Q1132" s="28"/>
      <c r="R1132" s="28" t="s">
        <v>11103</v>
      </c>
      <c r="S1132" s="28" t="s">
        <v>156</v>
      </c>
      <c r="T1132" s="26" t="s">
        <v>11104</v>
      </c>
      <c r="U1132" s="29"/>
      <c r="V1132" s="26" t="s">
        <v>189</v>
      </c>
      <c r="W1132" s="34">
        <v>44682.0</v>
      </c>
      <c r="X1132" s="26" t="s">
        <v>141</v>
      </c>
      <c r="Y1132" s="26">
        <v>2025.0</v>
      </c>
      <c r="Z1132" s="28">
        <v>-2.0</v>
      </c>
      <c r="AA1132" s="26" t="s">
        <v>127</v>
      </c>
      <c r="AB1132" s="30">
        <v>3000.0</v>
      </c>
      <c r="AC1132" s="31" t="s">
        <v>127</v>
      </c>
      <c r="AD1132" s="31">
        <v>3000.0</v>
      </c>
      <c r="AE1132" s="31" t="s">
        <v>127</v>
      </c>
      <c r="AF1132" s="31" t="s">
        <v>127</v>
      </c>
      <c r="AG1132" s="31" t="s">
        <v>127</v>
      </c>
      <c r="AH1132" s="31" t="s">
        <v>127</v>
      </c>
      <c r="AI1132" s="31" t="s">
        <v>127</v>
      </c>
      <c r="AJ1132" s="31" t="s">
        <v>127</v>
      </c>
      <c r="AK1132" s="31" t="s">
        <v>127</v>
      </c>
      <c r="AL1132" s="31" t="s">
        <v>127</v>
      </c>
      <c r="AM1132" s="26" t="s">
        <v>159</v>
      </c>
      <c r="AN1132" s="26" t="s">
        <v>11105</v>
      </c>
      <c r="AO1132" s="26" t="s">
        <v>141</v>
      </c>
      <c r="AP1132" s="31" t="s">
        <v>141</v>
      </c>
      <c r="AQ1132" s="26" t="s">
        <v>127</v>
      </c>
      <c r="AR1132" s="26" t="s">
        <v>127</v>
      </c>
      <c r="AS1132" s="26" t="s">
        <v>127</v>
      </c>
      <c r="AT1132" s="26" t="s">
        <v>142</v>
      </c>
      <c r="AU1132" s="26" t="s">
        <v>31</v>
      </c>
      <c r="AV1132" s="26" t="s">
        <v>11106</v>
      </c>
      <c r="AW1132" s="26"/>
      <c r="AX1132" s="28"/>
      <c r="AY1132" s="28"/>
    </row>
    <row r="1133" ht="15.75" customHeight="1">
      <c r="A1133" s="26" t="s">
        <v>11107</v>
      </c>
      <c r="B1133" s="26" t="s">
        <v>11108</v>
      </c>
      <c r="C1133" s="28"/>
      <c r="D1133" s="28" t="s">
        <v>11098</v>
      </c>
      <c r="E1133" s="28"/>
      <c r="F1133" s="26" t="s">
        <v>127</v>
      </c>
      <c r="G1133" s="28"/>
      <c r="H1133" s="26" t="s">
        <v>607</v>
      </c>
      <c r="I1133" s="26" t="s">
        <v>608</v>
      </c>
      <c r="J1133" s="26" t="s">
        <v>11099</v>
      </c>
      <c r="K1133" s="26">
        <v>4.297372133E9</v>
      </c>
      <c r="L1133" s="28" t="s">
        <v>11100</v>
      </c>
      <c r="M1133" s="26" t="s">
        <v>11101</v>
      </c>
      <c r="N1133" s="26" t="s">
        <v>11102</v>
      </c>
      <c r="O1133" s="28" t="s">
        <v>11080</v>
      </c>
      <c r="P1133" s="26" t="s">
        <v>9935</v>
      </c>
      <c r="Q1133" s="28"/>
      <c r="R1133" s="28" t="s">
        <v>11103</v>
      </c>
      <c r="S1133" s="28" t="s">
        <v>156</v>
      </c>
      <c r="T1133" s="26" t="s">
        <v>11104</v>
      </c>
      <c r="U1133" s="29"/>
      <c r="V1133" s="26" t="s">
        <v>261</v>
      </c>
      <c r="W1133" s="26" t="s">
        <v>127</v>
      </c>
      <c r="X1133" s="26" t="s">
        <v>127</v>
      </c>
      <c r="Y1133" s="26" t="s">
        <v>127</v>
      </c>
      <c r="Z1133" s="28" t="s">
        <v>127</v>
      </c>
      <c r="AA1133" s="26">
        <v>2030.0</v>
      </c>
      <c r="AB1133" s="30">
        <v>3200.0</v>
      </c>
      <c r="AC1133" s="31">
        <v>3200.0</v>
      </c>
      <c r="AD1133" s="31" t="s">
        <v>127</v>
      </c>
      <c r="AE1133" s="31" t="s">
        <v>127</v>
      </c>
      <c r="AF1133" s="31">
        <v>3000.0</v>
      </c>
      <c r="AG1133" s="31">
        <v>3000.0</v>
      </c>
      <c r="AH1133" s="31" t="s">
        <v>127</v>
      </c>
      <c r="AI1133" s="31" t="s">
        <v>127</v>
      </c>
      <c r="AJ1133" s="31" t="s">
        <v>141</v>
      </c>
      <c r="AK1133" s="31" t="s">
        <v>141</v>
      </c>
      <c r="AL1133" s="31" t="s">
        <v>141</v>
      </c>
      <c r="AM1133" s="26" t="s">
        <v>159</v>
      </c>
      <c r="AN1133" s="26" t="s">
        <v>11105</v>
      </c>
      <c r="AO1133" s="26" t="s">
        <v>141</v>
      </c>
      <c r="AP1133" s="31" t="s">
        <v>141</v>
      </c>
      <c r="AQ1133" s="26" t="s">
        <v>127</v>
      </c>
      <c r="AR1133" s="26" t="s">
        <v>127</v>
      </c>
      <c r="AS1133" s="26" t="s">
        <v>127</v>
      </c>
      <c r="AT1133" s="26" t="s">
        <v>161</v>
      </c>
      <c r="AU1133" s="32" t="s">
        <v>263</v>
      </c>
      <c r="AV1133" s="26" t="s">
        <v>11109</v>
      </c>
      <c r="AW1133" s="26"/>
      <c r="AX1133" s="28"/>
      <c r="AY1133" s="28"/>
    </row>
    <row r="1134" ht="15.75" customHeight="1">
      <c r="A1134" s="26" t="s">
        <v>11110</v>
      </c>
      <c r="B1134" s="26" t="s">
        <v>11111</v>
      </c>
      <c r="C1134" s="28"/>
      <c r="D1134" s="28" t="s">
        <v>11098</v>
      </c>
      <c r="E1134" s="28"/>
      <c r="F1134" s="26" t="s">
        <v>127</v>
      </c>
      <c r="G1134" s="28"/>
      <c r="H1134" s="26" t="s">
        <v>607</v>
      </c>
      <c r="I1134" s="26" t="s">
        <v>608</v>
      </c>
      <c r="J1134" s="26" t="s">
        <v>11099</v>
      </c>
      <c r="K1134" s="26">
        <v>4.297372133E9</v>
      </c>
      <c r="L1134" s="28" t="s">
        <v>11100</v>
      </c>
      <c r="M1134" s="26" t="s">
        <v>11101</v>
      </c>
      <c r="N1134" s="26" t="s">
        <v>11102</v>
      </c>
      <c r="O1134" s="28" t="s">
        <v>11080</v>
      </c>
      <c r="P1134" s="26" t="s">
        <v>9935</v>
      </c>
      <c r="Q1134" s="28"/>
      <c r="R1134" s="28" t="s">
        <v>11103</v>
      </c>
      <c r="S1134" s="28" t="s">
        <v>156</v>
      </c>
      <c r="T1134" s="26" t="s">
        <v>11104</v>
      </c>
      <c r="U1134" s="29"/>
      <c r="V1134" s="26" t="s">
        <v>158</v>
      </c>
      <c r="W1134" s="26" t="s">
        <v>141</v>
      </c>
      <c r="X1134" s="26" t="s">
        <v>141</v>
      </c>
      <c r="Y1134" s="28">
        <v>1968.0</v>
      </c>
      <c r="Z1134" s="28">
        <v>55.0</v>
      </c>
      <c r="AA1134" s="26" t="s">
        <v>127</v>
      </c>
      <c r="AB1134" s="30">
        <v>3200.0</v>
      </c>
      <c r="AC1134" s="31">
        <v>3200.0</v>
      </c>
      <c r="AD1134" s="31" t="s">
        <v>127</v>
      </c>
      <c r="AE1134" s="31" t="s">
        <v>127</v>
      </c>
      <c r="AF1134" s="31">
        <v>3000.0</v>
      </c>
      <c r="AG1134" s="30">
        <v>3000.0</v>
      </c>
      <c r="AH1134" s="31" t="s">
        <v>127</v>
      </c>
      <c r="AI1134" s="31" t="s">
        <v>127</v>
      </c>
      <c r="AJ1134" s="31" t="s">
        <v>468</v>
      </c>
      <c r="AK1134" s="31" t="s">
        <v>141</v>
      </c>
      <c r="AL1134" s="31" t="s">
        <v>141</v>
      </c>
      <c r="AM1134" s="26" t="s">
        <v>159</v>
      </c>
      <c r="AN1134" s="26" t="s">
        <v>11105</v>
      </c>
      <c r="AO1134" s="26" t="s">
        <v>141</v>
      </c>
      <c r="AP1134" s="31">
        <v>7000.0</v>
      </c>
      <c r="AQ1134" s="26" t="s">
        <v>327</v>
      </c>
      <c r="AR1134" s="26" t="s">
        <v>141</v>
      </c>
      <c r="AS1134" s="26" t="s">
        <v>127</v>
      </c>
      <c r="AT1134" s="26" t="s">
        <v>161</v>
      </c>
      <c r="AU1134" s="32" t="s">
        <v>263</v>
      </c>
      <c r="AV1134" s="26" t="s">
        <v>11112</v>
      </c>
      <c r="AW1134" s="28"/>
      <c r="AX1134" s="28"/>
      <c r="AY1134" s="28"/>
    </row>
    <row r="1135" ht="15.75" customHeight="1">
      <c r="A1135" s="26" t="s">
        <v>11113</v>
      </c>
      <c r="B1135" s="26" t="s">
        <v>11114</v>
      </c>
      <c r="C1135" s="28"/>
      <c r="D1135" s="28" t="s">
        <v>11098</v>
      </c>
      <c r="E1135" s="28"/>
      <c r="F1135" s="26" t="s">
        <v>127</v>
      </c>
      <c r="G1135" s="28"/>
      <c r="H1135" s="26" t="s">
        <v>607</v>
      </c>
      <c r="I1135" s="26" t="s">
        <v>608</v>
      </c>
      <c r="J1135" s="26" t="s">
        <v>11099</v>
      </c>
      <c r="K1135" s="26">
        <v>4.297372133E9</v>
      </c>
      <c r="L1135" s="28" t="s">
        <v>11100</v>
      </c>
      <c r="M1135" s="26" t="s">
        <v>11101</v>
      </c>
      <c r="N1135" s="26" t="s">
        <v>11102</v>
      </c>
      <c r="O1135" s="28" t="s">
        <v>11080</v>
      </c>
      <c r="P1135" s="26" t="s">
        <v>9935</v>
      </c>
      <c r="Q1135" s="28"/>
      <c r="R1135" s="28" t="s">
        <v>11103</v>
      </c>
      <c r="S1135" s="28" t="s">
        <v>156</v>
      </c>
      <c r="T1135" s="26" t="s">
        <v>11104</v>
      </c>
      <c r="U1135" s="29"/>
      <c r="V1135" s="26" t="s">
        <v>189</v>
      </c>
      <c r="W1135" s="34">
        <v>44682.0</v>
      </c>
      <c r="X1135" s="26" t="s">
        <v>141</v>
      </c>
      <c r="Y1135" s="26">
        <v>2025.0</v>
      </c>
      <c r="Z1135" s="28">
        <v>-2.0</v>
      </c>
      <c r="AA1135" s="26" t="s">
        <v>127</v>
      </c>
      <c r="AB1135" s="30">
        <v>1100.0</v>
      </c>
      <c r="AC1135" s="31" t="s">
        <v>127</v>
      </c>
      <c r="AD1135" s="31">
        <v>1100.0</v>
      </c>
      <c r="AE1135" s="31" t="s">
        <v>127</v>
      </c>
      <c r="AF1135" s="31">
        <v>2500.0</v>
      </c>
      <c r="AG1135" s="31" t="s">
        <v>127</v>
      </c>
      <c r="AH1135" s="31">
        <v>2500.0</v>
      </c>
      <c r="AI1135" s="31" t="s">
        <v>127</v>
      </c>
      <c r="AJ1135" s="31" t="s">
        <v>141</v>
      </c>
      <c r="AK1135" s="31" t="s">
        <v>127</v>
      </c>
      <c r="AL1135" s="31" t="s">
        <v>141</v>
      </c>
      <c r="AM1135" s="26" t="s">
        <v>159</v>
      </c>
      <c r="AN1135" s="26" t="s">
        <v>11105</v>
      </c>
      <c r="AO1135" s="26" t="s">
        <v>141</v>
      </c>
      <c r="AP1135" s="31" t="s">
        <v>141</v>
      </c>
      <c r="AQ1135" s="26" t="s">
        <v>127</v>
      </c>
      <c r="AR1135" s="26" t="s">
        <v>127</v>
      </c>
      <c r="AS1135" s="26" t="s">
        <v>127</v>
      </c>
      <c r="AT1135" s="26" t="s">
        <v>184</v>
      </c>
      <c r="AU1135" s="26" t="s">
        <v>185</v>
      </c>
      <c r="AV1135" s="26" t="s">
        <v>11115</v>
      </c>
      <c r="AW1135" s="26" t="s">
        <v>11116</v>
      </c>
      <c r="AX1135" s="28"/>
      <c r="AY1135" s="28"/>
    </row>
    <row r="1136" ht="15.75" customHeight="1">
      <c r="A1136" s="26" t="s">
        <v>11117</v>
      </c>
      <c r="B1136" s="28" t="s">
        <v>11118</v>
      </c>
      <c r="C1136" s="28"/>
      <c r="D1136" s="28"/>
      <c r="E1136" s="28"/>
      <c r="F1136" s="26" t="s">
        <v>127</v>
      </c>
      <c r="G1136" s="28"/>
      <c r="H1136" s="26" t="s">
        <v>11119</v>
      </c>
      <c r="I1136" s="26" t="s">
        <v>11120</v>
      </c>
      <c r="J1136" s="26" t="s">
        <v>11121</v>
      </c>
      <c r="K1136" s="26">
        <v>4.296775956E9</v>
      </c>
      <c r="L1136" s="28" t="s">
        <v>11122</v>
      </c>
      <c r="M1136" s="26" t="s">
        <v>11123</v>
      </c>
      <c r="N1136" s="26" t="s">
        <v>11123</v>
      </c>
      <c r="O1136" s="28" t="s">
        <v>11080</v>
      </c>
      <c r="P1136" s="26" t="s">
        <v>9935</v>
      </c>
      <c r="Q1136" s="28"/>
      <c r="R1136" s="28" t="s">
        <v>11124</v>
      </c>
      <c r="S1136" s="28" t="s">
        <v>156</v>
      </c>
      <c r="T1136" s="28" t="s">
        <v>11125</v>
      </c>
      <c r="U1136" s="28"/>
      <c r="V1136" s="26" t="s">
        <v>158</v>
      </c>
      <c r="W1136" s="26" t="s">
        <v>141</v>
      </c>
      <c r="X1136" s="26" t="s">
        <v>141</v>
      </c>
      <c r="Y1136" s="28">
        <v>1884.0</v>
      </c>
      <c r="Z1136" s="28">
        <v>139.0</v>
      </c>
      <c r="AA1136" s="26" t="s">
        <v>127</v>
      </c>
      <c r="AB1136" s="30">
        <v>800.0</v>
      </c>
      <c r="AC1136" s="31" t="s">
        <v>127</v>
      </c>
      <c r="AD1136" s="30">
        <v>800.0</v>
      </c>
      <c r="AE1136" s="31" t="s">
        <v>127</v>
      </c>
      <c r="AF1136" s="31" t="s">
        <v>127</v>
      </c>
      <c r="AG1136" s="30" t="s">
        <v>127</v>
      </c>
      <c r="AH1136" s="31" t="s">
        <v>127</v>
      </c>
      <c r="AI1136" s="31" t="s">
        <v>127</v>
      </c>
      <c r="AJ1136" s="31" t="s">
        <v>127</v>
      </c>
      <c r="AK1136" s="31" t="s">
        <v>127</v>
      </c>
      <c r="AL1136" s="31" t="s">
        <v>127</v>
      </c>
      <c r="AM1136" s="26" t="s">
        <v>140</v>
      </c>
      <c r="AN1136" s="28" t="s">
        <v>11126</v>
      </c>
      <c r="AO1136" s="26" t="s">
        <v>141</v>
      </c>
      <c r="AP1136" s="31">
        <v>582.0</v>
      </c>
      <c r="AQ1136" s="26">
        <v>2021.0</v>
      </c>
      <c r="AR1136" s="26">
        <v>2022.0</v>
      </c>
      <c r="AS1136" s="26" t="s">
        <v>127</v>
      </c>
      <c r="AT1136" s="28" t="s">
        <v>142</v>
      </c>
      <c r="AU1136" s="32" t="s">
        <v>31</v>
      </c>
      <c r="AV1136" s="26" t="s">
        <v>697</v>
      </c>
      <c r="AW1136" s="28"/>
      <c r="AX1136" s="28"/>
      <c r="AY1136" s="28"/>
    </row>
    <row r="1137" ht="15.75" customHeight="1">
      <c r="A1137" s="26" t="s">
        <v>11127</v>
      </c>
      <c r="B1137" s="26" t="s">
        <v>11128</v>
      </c>
      <c r="C1137" s="28"/>
      <c r="D1137" s="26" t="s">
        <v>11129</v>
      </c>
      <c r="E1137" s="26"/>
      <c r="F1137" s="26" t="s">
        <v>127</v>
      </c>
      <c r="G1137" s="28"/>
      <c r="H1137" s="26" t="s">
        <v>1943</v>
      </c>
      <c r="I1137" s="26" t="s">
        <v>1944</v>
      </c>
      <c r="J1137" s="26" t="s">
        <v>11130</v>
      </c>
      <c r="K1137" s="26">
        <v>5.059966725E9</v>
      </c>
      <c r="L1137" s="28" t="s">
        <v>11131</v>
      </c>
      <c r="M1137" s="26" t="s">
        <v>11132</v>
      </c>
      <c r="N1137" s="26" t="s">
        <v>11133</v>
      </c>
      <c r="O1137" s="28" t="s">
        <v>11134</v>
      </c>
      <c r="P1137" s="26" t="s">
        <v>9935</v>
      </c>
      <c r="Q1137" s="28"/>
      <c r="R1137" s="28" t="s">
        <v>11135</v>
      </c>
      <c r="S1137" s="28" t="s">
        <v>156</v>
      </c>
      <c r="T1137" s="29" t="s">
        <v>11136</v>
      </c>
      <c r="U1137" s="28"/>
      <c r="V1137" s="26" t="s">
        <v>158</v>
      </c>
      <c r="W1137" s="26" t="s">
        <v>141</v>
      </c>
      <c r="X1137" s="26" t="s">
        <v>141</v>
      </c>
      <c r="Y1137" s="28">
        <v>1964.0</v>
      </c>
      <c r="Z1137" s="28">
        <v>59.0</v>
      </c>
      <c r="AA1137" s="26" t="s">
        <v>127</v>
      </c>
      <c r="AB1137" s="30">
        <v>2200.0</v>
      </c>
      <c r="AC1137" s="30">
        <v>2200.0</v>
      </c>
      <c r="AD1137" s="31" t="s">
        <v>127</v>
      </c>
      <c r="AE1137" s="31" t="s">
        <v>127</v>
      </c>
      <c r="AF1137" s="31">
        <v>1900.0</v>
      </c>
      <c r="AG1137" s="31">
        <v>1900.0</v>
      </c>
      <c r="AH1137" s="31" t="s">
        <v>127</v>
      </c>
      <c r="AI1137" s="31" t="s">
        <v>127</v>
      </c>
      <c r="AJ1137" s="31" t="s">
        <v>468</v>
      </c>
      <c r="AK1137" s="31" t="s">
        <v>127</v>
      </c>
      <c r="AL1137" s="31" t="s">
        <v>127</v>
      </c>
      <c r="AM1137" s="26" t="s">
        <v>159</v>
      </c>
      <c r="AN1137" s="28" t="s">
        <v>11137</v>
      </c>
      <c r="AO1137" s="26" t="s">
        <v>141</v>
      </c>
      <c r="AP1137" s="31">
        <v>5000.0</v>
      </c>
      <c r="AQ1137" s="26" t="s">
        <v>127</v>
      </c>
      <c r="AR1137" s="26" t="s">
        <v>127</v>
      </c>
      <c r="AS1137" s="26" t="s">
        <v>127</v>
      </c>
      <c r="AT1137" s="26" t="s">
        <v>161</v>
      </c>
      <c r="AU1137" s="32" t="s">
        <v>263</v>
      </c>
      <c r="AV1137" s="26" t="s">
        <v>11138</v>
      </c>
      <c r="AW1137" s="28"/>
      <c r="AX1137" s="28"/>
      <c r="AY1137" s="28"/>
    </row>
    <row r="1138" ht="15.75" customHeight="1">
      <c r="A1138" s="26" t="s">
        <v>11139</v>
      </c>
      <c r="B1138" s="26" t="s">
        <v>11140</v>
      </c>
      <c r="C1138" s="27"/>
      <c r="D1138" s="26"/>
      <c r="E1138" s="26"/>
      <c r="F1138" s="26" t="s">
        <v>127</v>
      </c>
      <c r="G1138" s="26"/>
      <c r="H1138" s="26" t="s">
        <v>11141</v>
      </c>
      <c r="I1138" s="26" t="s">
        <v>11142</v>
      </c>
      <c r="J1138" s="26" t="s">
        <v>11143</v>
      </c>
      <c r="K1138" s="26">
        <v>5.058992872E9</v>
      </c>
      <c r="L1138" s="26" t="s">
        <v>11144</v>
      </c>
      <c r="M1138" s="26" t="s">
        <v>11145</v>
      </c>
      <c r="N1138" s="26" t="s">
        <v>11146</v>
      </c>
      <c r="O1138" s="28" t="s">
        <v>11134</v>
      </c>
      <c r="P1138" s="26" t="s">
        <v>9935</v>
      </c>
      <c r="Q1138" s="26"/>
      <c r="R1138" s="26" t="s">
        <v>11147</v>
      </c>
      <c r="S1138" s="26" t="s">
        <v>156</v>
      </c>
      <c r="T1138" s="29" t="s">
        <v>11148</v>
      </c>
      <c r="U1138" s="29"/>
      <c r="V1138" s="26" t="s">
        <v>158</v>
      </c>
      <c r="W1138" s="26" t="s">
        <v>141</v>
      </c>
      <c r="X1138" s="26" t="s">
        <v>141</v>
      </c>
      <c r="Y1138" s="26">
        <v>2008.0</v>
      </c>
      <c r="Z1138" s="28">
        <v>15.0</v>
      </c>
      <c r="AA1138" s="26" t="s">
        <v>127</v>
      </c>
      <c r="AB1138" s="30">
        <v>500.0</v>
      </c>
      <c r="AC1138" s="31" t="s">
        <v>127</v>
      </c>
      <c r="AD1138" s="31">
        <v>500.0</v>
      </c>
      <c r="AE1138" s="31" t="s">
        <v>127</v>
      </c>
      <c r="AF1138" s="31" t="s">
        <v>127</v>
      </c>
      <c r="AG1138" s="30" t="s">
        <v>127</v>
      </c>
      <c r="AH1138" s="31" t="s">
        <v>127</v>
      </c>
      <c r="AI1138" s="31" t="s">
        <v>127</v>
      </c>
      <c r="AJ1138" s="31" t="s">
        <v>127</v>
      </c>
      <c r="AK1138" s="31" t="s">
        <v>127</v>
      </c>
      <c r="AL1138" s="31" t="s">
        <v>127</v>
      </c>
      <c r="AM1138" s="26" t="s">
        <v>159</v>
      </c>
      <c r="AN1138" s="26" t="s">
        <v>11149</v>
      </c>
      <c r="AO1138" s="26" t="s">
        <v>141</v>
      </c>
      <c r="AP1138" s="31">
        <v>482.0</v>
      </c>
      <c r="AQ1138" s="26" t="s">
        <v>327</v>
      </c>
      <c r="AR1138" s="26" t="s">
        <v>127</v>
      </c>
      <c r="AS1138" s="26" t="s">
        <v>127</v>
      </c>
      <c r="AT1138" s="26" t="s">
        <v>142</v>
      </c>
      <c r="AU1138" s="26" t="s">
        <v>31</v>
      </c>
      <c r="AV1138" s="26" t="s">
        <v>143</v>
      </c>
      <c r="AW1138" s="26" t="s">
        <v>11150</v>
      </c>
      <c r="AX1138" s="28"/>
      <c r="AY1138" s="28"/>
    </row>
    <row r="1139" ht="15.75" customHeight="1">
      <c r="A1139" s="26" t="s">
        <v>11151</v>
      </c>
      <c r="B1139" s="26" t="s">
        <v>11152</v>
      </c>
      <c r="C1139" s="28"/>
      <c r="D1139" s="28" t="s">
        <v>11153</v>
      </c>
      <c r="E1139" s="28"/>
      <c r="F1139" s="26" t="s">
        <v>127</v>
      </c>
      <c r="G1139" s="28"/>
      <c r="H1139" s="26" t="s">
        <v>11154</v>
      </c>
      <c r="I1139" s="26" t="s">
        <v>11155</v>
      </c>
      <c r="J1139" s="26" t="s">
        <v>11156</v>
      </c>
      <c r="K1139" s="26">
        <v>5.000386748E9</v>
      </c>
      <c r="L1139" s="28" t="s">
        <v>11157</v>
      </c>
      <c r="M1139" s="26" t="s">
        <v>11158</v>
      </c>
      <c r="N1139" s="26" t="s">
        <v>11159</v>
      </c>
      <c r="O1139" s="28" t="s">
        <v>11160</v>
      </c>
      <c r="P1139" s="26" t="s">
        <v>9935</v>
      </c>
      <c r="Q1139" s="28"/>
      <c r="R1139" s="28" t="s">
        <v>11161</v>
      </c>
      <c r="S1139" s="28" t="s">
        <v>156</v>
      </c>
      <c r="T1139" s="26" t="s">
        <v>11162</v>
      </c>
      <c r="U1139" s="29"/>
      <c r="V1139" s="26" t="s">
        <v>158</v>
      </c>
      <c r="W1139" s="26" t="s">
        <v>141</v>
      </c>
      <c r="X1139" s="26" t="s">
        <v>141</v>
      </c>
      <c r="Y1139" s="28">
        <v>1965.0</v>
      </c>
      <c r="Z1139" s="28">
        <v>58.0</v>
      </c>
      <c r="AA1139" s="26" t="s">
        <v>127</v>
      </c>
      <c r="AB1139" s="30">
        <v>4500.0</v>
      </c>
      <c r="AC1139" s="30">
        <v>4500.0</v>
      </c>
      <c r="AD1139" s="31" t="s">
        <v>127</v>
      </c>
      <c r="AE1139" s="31" t="s">
        <v>127</v>
      </c>
      <c r="AF1139" s="31">
        <v>5000.0</v>
      </c>
      <c r="AG1139" s="31">
        <v>5000.0</v>
      </c>
      <c r="AH1139" s="31" t="s">
        <v>127</v>
      </c>
      <c r="AI1139" s="31" t="s">
        <v>127</v>
      </c>
      <c r="AJ1139" s="31" t="s">
        <v>468</v>
      </c>
      <c r="AK1139" s="31" t="s">
        <v>468</v>
      </c>
      <c r="AL1139" s="31" t="s">
        <v>141</v>
      </c>
      <c r="AM1139" s="26" t="s">
        <v>159</v>
      </c>
      <c r="AN1139" s="26" t="s">
        <v>11163</v>
      </c>
      <c r="AO1139" s="26" t="s">
        <v>416</v>
      </c>
      <c r="AP1139" s="31">
        <v>8950.0</v>
      </c>
      <c r="AQ1139" s="26">
        <v>2021.0</v>
      </c>
      <c r="AR1139" s="26">
        <v>2022.0</v>
      </c>
      <c r="AS1139" s="26" t="s">
        <v>127</v>
      </c>
      <c r="AT1139" s="26" t="s">
        <v>161</v>
      </c>
      <c r="AU1139" s="32" t="s">
        <v>263</v>
      </c>
      <c r="AV1139" s="26" t="s">
        <v>11164</v>
      </c>
      <c r="AW1139" s="28"/>
      <c r="AX1139" s="28"/>
      <c r="AY1139" s="28"/>
    </row>
    <row r="1140" ht="15.75" customHeight="1">
      <c r="A1140" s="26" t="s">
        <v>11165</v>
      </c>
      <c r="B1140" s="26" t="s">
        <v>11166</v>
      </c>
      <c r="C1140" s="28"/>
      <c r="D1140" s="26" t="s">
        <v>11167</v>
      </c>
      <c r="E1140" s="26"/>
      <c r="F1140" s="26" t="s">
        <v>127</v>
      </c>
      <c r="G1140" s="28"/>
      <c r="H1140" s="26" t="s">
        <v>10288</v>
      </c>
      <c r="I1140" s="26" t="s">
        <v>10289</v>
      </c>
      <c r="J1140" s="26" t="s">
        <v>11168</v>
      </c>
      <c r="K1140" s="26">
        <v>4.296647109E9</v>
      </c>
      <c r="L1140" s="26" t="s">
        <v>11169</v>
      </c>
      <c r="M1140" s="26" t="s">
        <v>11170</v>
      </c>
      <c r="N1140" s="26" t="s">
        <v>11171</v>
      </c>
      <c r="O1140" s="28" t="s">
        <v>11160</v>
      </c>
      <c r="P1140" s="26" t="s">
        <v>9935</v>
      </c>
      <c r="Q1140" s="28"/>
      <c r="R1140" s="26" t="s">
        <v>11172</v>
      </c>
      <c r="S1140" s="26" t="s">
        <v>156</v>
      </c>
      <c r="T1140" s="26" t="s">
        <v>11173</v>
      </c>
      <c r="U1140" s="28"/>
      <c r="V1140" s="26" t="s">
        <v>553</v>
      </c>
      <c r="W1140" s="26" t="s">
        <v>141</v>
      </c>
      <c r="X1140" s="26" t="s">
        <v>141</v>
      </c>
      <c r="Y1140" s="26">
        <v>2011.0</v>
      </c>
      <c r="Z1140" s="28">
        <v>12.0</v>
      </c>
      <c r="AA1140" s="26">
        <v>2014.0</v>
      </c>
      <c r="AB1140" s="30">
        <v>620.0</v>
      </c>
      <c r="AC1140" s="31" t="s">
        <v>127</v>
      </c>
      <c r="AD1140" s="31">
        <v>620.0</v>
      </c>
      <c r="AE1140" s="31" t="s">
        <v>127</v>
      </c>
      <c r="AF1140" s="31" t="s">
        <v>127</v>
      </c>
      <c r="AG1140" s="30" t="s">
        <v>127</v>
      </c>
      <c r="AH1140" s="31" t="s">
        <v>127</v>
      </c>
      <c r="AI1140" s="31" t="s">
        <v>127</v>
      </c>
      <c r="AJ1140" s="31" t="s">
        <v>127</v>
      </c>
      <c r="AK1140" s="31" t="s">
        <v>127</v>
      </c>
      <c r="AL1140" s="31" t="s">
        <v>127</v>
      </c>
      <c r="AM1140" s="26" t="s">
        <v>141</v>
      </c>
      <c r="AN1140" s="26" t="s">
        <v>141</v>
      </c>
      <c r="AO1140" s="26" t="s">
        <v>141</v>
      </c>
      <c r="AP1140" s="31">
        <v>400.0</v>
      </c>
      <c r="AQ1140" s="26" t="s">
        <v>141</v>
      </c>
      <c r="AR1140" s="26" t="s">
        <v>141</v>
      </c>
      <c r="AS1140" s="26" t="s">
        <v>127</v>
      </c>
      <c r="AT1140" s="26" t="s">
        <v>142</v>
      </c>
      <c r="AU1140" s="26" t="s">
        <v>31</v>
      </c>
      <c r="AV1140" s="26" t="s">
        <v>143</v>
      </c>
      <c r="AW1140" s="28"/>
      <c r="AX1140" s="28"/>
      <c r="AY1140" s="28"/>
    </row>
    <row r="1141" ht="15.75" customHeight="1">
      <c r="A1141" s="26" t="s">
        <v>11174</v>
      </c>
      <c r="B1141" s="26" t="s">
        <v>11175</v>
      </c>
      <c r="C1141" s="28"/>
      <c r="D1141" s="26" t="s">
        <v>11176</v>
      </c>
      <c r="E1141" s="28"/>
      <c r="F1141" s="26" t="s">
        <v>127</v>
      </c>
      <c r="G1141" s="28"/>
      <c r="H1141" s="26" t="s">
        <v>11177</v>
      </c>
      <c r="I1141" s="26" t="s">
        <v>11178</v>
      </c>
      <c r="J1141" s="26" t="s">
        <v>11179</v>
      </c>
      <c r="K1141" s="26">
        <v>4.297143048E9</v>
      </c>
      <c r="L1141" s="26" t="s">
        <v>11180</v>
      </c>
      <c r="M1141" s="26" t="s">
        <v>11181</v>
      </c>
      <c r="N1141" s="26" t="s">
        <v>11182</v>
      </c>
      <c r="O1141" s="26" t="s">
        <v>11183</v>
      </c>
      <c r="P1141" s="26" t="s">
        <v>9935</v>
      </c>
      <c r="Q1141" s="28"/>
      <c r="R1141" s="26" t="s">
        <v>11184</v>
      </c>
      <c r="S1141" s="28" t="s">
        <v>156</v>
      </c>
      <c r="T1141" s="26" t="s">
        <v>11185</v>
      </c>
      <c r="U1141" s="26"/>
      <c r="V1141" s="26" t="s">
        <v>158</v>
      </c>
      <c r="W1141" s="26" t="s">
        <v>141</v>
      </c>
      <c r="X1141" s="26" t="s">
        <v>141</v>
      </c>
      <c r="Y1141" s="26">
        <v>1960.0</v>
      </c>
      <c r="Z1141" s="28">
        <v>63.0</v>
      </c>
      <c r="AA1141" s="26" t="s">
        <v>127</v>
      </c>
      <c r="AB1141" s="30">
        <v>726.0</v>
      </c>
      <c r="AC1141" s="31" t="s">
        <v>127</v>
      </c>
      <c r="AD1141" s="31">
        <v>726.0</v>
      </c>
      <c r="AE1141" s="31" t="s">
        <v>127</v>
      </c>
      <c r="AF1141" s="31" t="s">
        <v>127</v>
      </c>
      <c r="AG1141" s="30" t="s">
        <v>127</v>
      </c>
      <c r="AH1141" s="31" t="s">
        <v>127</v>
      </c>
      <c r="AI1141" s="31" t="s">
        <v>127</v>
      </c>
      <c r="AJ1141" s="31" t="s">
        <v>127</v>
      </c>
      <c r="AK1141" s="31" t="s">
        <v>127</v>
      </c>
      <c r="AL1141" s="31" t="s">
        <v>127</v>
      </c>
      <c r="AM1141" s="26" t="s">
        <v>159</v>
      </c>
      <c r="AN1141" s="26" t="s">
        <v>11186</v>
      </c>
      <c r="AO1141" s="26" t="s">
        <v>1518</v>
      </c>
      <c r="AP1141" s="31">
        <v>1400.0</v>
      </c>
      <c r="AQ1141" s="26" t="s">
        <v>127</v>
      </c>
      <c r="AR1141" s="26">
        <v>2021.0</v>
      </c>
      <c r="AS1141" s="26" t="s">
        <v>127</v>
      </c>
      <c r="AT1141" s="26" t="s">
        <v>142</v>
      </c>
      <c r="AU1141" s="26" t="s">
        <v>31</v>
      </c>
      <c r="AV1141" s="26" t="s">
        <v>143</v>
      </c>
      <c r="AW1141" s="26" t="s">
        <v>11187</v>
      </c>
      <c r="AX1141" s="28"/>
      <c r="AY1141" s="28"/>
    </row>
    <row r="1142" ht="15.75" customHeight="1">
      <c r="A1142" s="26" t="s">
        <v>11188</v>
      </c>
      <c r="B1142" s="26" t="s">
        <v>11189</v>
      </c>
      <c r="C1142" s="26"/>
      <c r="D1142" s="26"/>
      <c r="E1142" s="26"/>
      <c r="F1142" s="26" t="s">
        <v>127</v>
      </c>
      <c r="G1142" s="28"/>
      <c r="H1142" s="26" t="s">
        <v>383</v>
      </c>
      <c r="I1142" s="26" t="s">
        <v>384</v>
      </c>
      <c r="J1142" s="26" t="s">
        <v>11190</v>
      </c>
      <c r="K1142" s="26">
        <v>4.295889467E9</v>
      </c>
      <c r="L1142" s="26" t="s">
        <v>11191</v>
      </c>
      <c r="M1142" s="26" t="s">
        <v>11192</v>
      </c>
      <c r="N1142" s="26" t="s">
        <v>11193</v>
      </c>
      <c r="O1142" s="28" t="s">
        <v>11194</v>
      </c>
      <c r="P1142" s="26" t="s">
        <v>9935</v>
      </c>
      <c r="Q1142" s="26"/>
      <c r="R1142" s="26" t="s">
        <v>11195</v>
      </c>
      <c r="S1142" s="28" t="s">
        <v>156</v>
      </c>
      <c r="T1142" s="29" t="s">
        <v>11196</v>
      </c>
      <c r="U1142" s="29"/>
      <c r="V1142" s="26" t="s">
        <v>158</v>
      </c>
      <c r="W1142" s="26" t="s">
        <v>141</v>
      </c>
      <c r="X1142" s="26" t="s">
        <v>141</v>
      </c>
      <c r="Y1142" s="26" t="s">
        <v>141</v>
      </c>
      <c r="Z1142" s="28" t="s">
        <v>141</v>
      </c>
      <c r="AA1142" s="26" t="s">
        <v>127</v>
      </c>
      <c r="AB1142" s="30">
        <v>4200.0</v>
      </c>
      <c r="AC1142" s="31">
        <v>4200.0</v>
      </c>
      <c r="AD1142" s="31" t="s">
        <v>127</v>
      </c>
      <c r="AE1142" s="31" t="s">
        <v>127</v>
      </c>
      <c r="AF1142" s="31" t="s">
        <v>127</v>
      </c>
      <c r="AG1142" s="30" t="s">
        <v>127</v>
      </c>
      <c r="AH1142" s="31" t="s">
        <v>127</v>
      </c>
      <c r="AI1142" s="31" t="s">
        <v>127</v>
      </c>
      <c r="AJ1142" s="31" t="s">
        <v>127</v>
      </c>
      <c r="AK1142" s="31">
        <v>2470.0</v>
      </c>
      <c r="AL1142" s="31" t="s">
        <v>127</v>
      </c>
      <c r="AM1142" s="26" t="s">
        <v>159</v>
      </c>
      <c r="AN1142" s="26" t="s">
        <v>11197</v>
      </c>
      <c r="AO1142" s="26" t="s">
        <v>141</v>
      </c>
      <c r="AP1142" s="31">
        <v>151.0</v>
      </c>
      <c r="AQ1142" s="26">
        <v>2021.0</v>
      </c>
      <c r="AR1142" s="26">
        <v>2021.0</v>
      </c>
      <c r="AS1142" s="33">
        <v>44682.0</v>
      </c>
      <c r="AT1142" s="26" t="s">
        <v>824</v>
      </c>
      <c r="AU1142" s="26" t="s">
        <v>27</v>
      </c>
      <c r="AV1142" s="26" t="s">
        <v>11198</v>
      </c>
      <c r="AW1142" s="28"/>
      <c r="AX1142" s="28"/>
      <c r="AY1142" s="28"/>
    </row>
    <row r="1143" ht="15.75" customHeight="1">
      <c r="A1143" s="26" t="s">
        <v>11199</v>
      </c>
      <c r="B1143" s="26" t="s">
        <v>11200</v>
      </c>
      <c r="C1143" s="28"/>
      <c r="D1143" s="26" t="s">
        <v>11201</v>
      </c>
      <c r="E1143" s="28"/>
      <c r="F1143" s="26" t="s">
        <v>127</v>
      </c>
      <c r="G1143" s="28"/>
      <c r="H1143" s="26" t="s">
        <v>383</v>
      </c>
      <c r="I1143" s="26" t="s">
        <v>384</v>
      </c>
      <c r="J1143" s="26" t="s">
        <v>11190</v>
      </c>
      <c r="K1143" s="26">
        <v>4.295889467E9</v>
      </c>
      <c r="L1143" s="28" t="s">
        <v>11202</v>
      </c>
      <c r="M1143" s="26" t="s">
        <v>11203</v>
      </c>
      <c r="N1143" s="26" t="s">
        <v>11193</v>
      </c>
      <c r="O1143" s="28" t="s">
        <v>11194</v>
      </c>
      <c r="P1143" s="26" t="s">
        <v>9935</v>
      </c>
      <c r="Q1143" s="28"/>
      <c r="R1143" s="28" t="s">
        <v>11204</v>
      </c>
      <c r="S1143" s="28" t="s">
        <v>156</v>
      </c>
      <c r="T1143" s="29" t="s">
        <v>11205</v>
      </c>
      <c r="U1143" s="28"/>
      <c r="V1143" s="26" t="s">
        <v>158</v>
      </c>
      <c r="W1143" s="26" t="s">
        <v>141</v>
      </c>
      <c r="X1143" s="26" t="s">
        <v>141</v>
      </c>
      <c r="Y1143" s="26" t="s">
        <v>141</v>
      </c>
      <c r="Z1143" s="28" t="s">
        <v>141</v>
      </c>
      <c r="AA1143" s="26" t="s">
        <v>127</v>
      </c>
      <c r="AB1143" s="30">
        <v>1200.0</v>
      </c>
      <c r="AC1143" s="31">
        <v>1200.0</v>
      </c>
      <c r="AD1143" s="31" t="s">
        <v>127</v>
      </c>
      <c r="AE1143" s="31" t="s">
        <v>127</v>
      </c>
      <c r="AF1143" s="31">
        <v>4200.0</v>
      </c>
      <c r="AG1143" s="31">
        <v>4200.0</v>
      </c>
      <c r="AH1143" s="31" t="s">
        <v>127</v>
      </c>
      <c r="AI1143" s="31" t="s">
        <v>127</v>
      </c>
      <c r="AJ1143" s="31">
        <v>5500.0</v>
      </c>
      <c r="AK1143" s="31" t="s">
        <v>127</v>
      </c>
      <c r="AL1143" s="31" t="s">
        <v>127</v>
      </c>
      <c r="AM1143" s="26" t="s">
        <v>159</v>
      </c>
      <c r="AN1143" s="28" t="s">
        <v>11206</v>
      </c>
      <c r="AO1143" s="26" t="s">
        <v>141</v>
      </c>
      <c r="AP1143" s="31">
        <v>330.0</v>
      </c>
      <c r="AQ1143" s="26" t="s">
        <v>127</v>
      </c>
      <c r="AR1143" s="26" t="s">
        <v>127</v>
      </c>
      <c r="AS1143" s="33">
        <v>44682.0</v>
      </c>
      <c r="AT1143" s="26" t="s">
        <v>161</v>
      </c>
      <c r="AU1143" s="32" t="s">
        <v>263</v>
      </c>
      <c r="AV1143" s="26" t="s">
        <v>11207</v>
      </c>
      <c r="AW1143" s="28"/>
      <c r="AX1143" s="28"/>
      <c r="AY1143" s="28"/>
    </row>
    <row r="1144" ht="15.75" customHeight="1">
      <c r="A1144" s="26" t="s">
        <v>11208</v>
      </c>
      <c r="B1144" s="26" t="s">
        <v>11209</v>
      </c>
      <c r="C1144" s="28"/>
      <c r="D1144" s="26" t="s">
        <v>11201</v>
      </c>
      <c r="E1144" s="28"/>
      <c r="F1144" s="26" t="s">
        <v>127</v>
      </c>
      <c r="G1144" s="28"/>
      <c r="H1144" s="26" t="s">
        <v>383</v>
      </c>
      <c r="I1144" s="26" t="s">
        <v>384</v>
      </c>
      <c r="J1144" s="26" t="s">
        <v>11190</v>
      </c>
      <c r="K1144" s="26">
        <v>4.295889467E9</v>
      </c>
      <c r="L1144" s="28" t="s">
        <v>11202</v>
      </c>
      <c r="M1144" s="26" t="s">
        <v>11203</v>
      </c>
      <c r="N1144" s="26" t="s">
        <v>11193</v>
      </c>
      <c r="O1144" s="28" t="s">
        <v>11194</v>
      </c>
      <c r="P1144" s="26" t="s">
        <v>9935</v>
      </c>
      <c r="Q1144" s="28"/>
      <c r="R1144" s="28" t="s">
        <v>11204</v>
      </c>
      <c r="S1144" s="28" t="s">
        <v>156</v>
      </c>
      <c r="T1144" s="29" t="s">
        <v>11205</v>
      </c>
      <c r="U1144" s="28"/>
      <c r="V1144" s="26" t="s">
        <v>189</v>
      </c>
      <c r="W1144" s="34">
        <v>44378.0</v>
      </c>
      <c r="X1144" s="26" t="s">
        <v>141</v>
      </c>
      <c r="Y1144" s="26">
        <v>2025.0</v>
      </c>
      <c r="Z1144" s="28">
        <v>-2.0</v>
      </c>
      <c r="AA1144" s="26" t="s">
        <v>127</v>
      </c>
      <c r="AB1144" s="30">
        <v>1100.0</v>
      </c>
      <c r="AC1144" s="31" t="s">
        <v>127</v>
      </c>
      <c r="AD1144" s="31">
        <v>1100.0</v>
      </c>
      <c r="AE1144" s="31" t="s">
        <v>127</v>
      </c>
      <c r="AF1144" s="31">
        <v>2300.0</v>
      </c>
      <c r="AG1144" s="30" t="s">
        <v>127</v>
      </c>
      <c r="AH1144" s="31">
        <v>2300.0</v>
      </c>
      <c r="AI1144" s="31" t="s">
        <v>127</v>
      </c>
      <c r="AJ1144" s="31" t="s">
        <v>127</v>
      </c>
      <c r="AK1144" s="31" t="s">
        <v>127</v>
      </c>
      <c r="AL1144" s="31" t="s">
        <v>127</v>
      </c>
      <c r="AM1144" s="26" t="s">
        <v>127</v>
      </c>
      <c r="AN1144" s="26" t="s">
        <v>127</v>
      </c>
      <c r="AO1144" s="26" t="s">
        <v>127</v>
      </c>
      <c r="AP1144" s="31" t="s">
        <v>141</v>
      </c>
      <c r="AQ1144" s="26" t="s">
        <v>127</v>
      </c>
      <c r="AR1144" s="26" t="s">
        <v>127</v>
      </c>
      <c r="AS1144" s="26" t="s">
        <v>127</v>
      </c>
      <c r="AT1144" s="26" t="s">
        <v>184</v>
      </c>
      <c r="AU1144" s="26" t="s">
        <v>185</v>
      </c>
      <c r="AV1144" s="26" t="s">
        <v>11210</v>
      </c>
      <c r="AW1144" s="26" t="s">
        <v>11211</v>
      </c>
      <c r="AX1144" s="28"/>
      <c r="AY1144" s="28"/>
    </row>
    <row r="1145" ht="15.75" customHeight="1">
      <c r="A1145" s="26" t="s">
        <v>11212</v>
      </c>
      <c r="B1145" s="26" t="s">
        <v>11213</v>
      </c>
      <c r="C1145" s="28"/>
      <c r="D1145" s="28"/>
      <c r="E1145" s="28"/>
      <c r="F1145" s="26" t="s">
        <v>127</v>
      </c>
      <c r="G1145" s="28"/>
      <c r="H1145" s="26" t="s">
        <v>11214</v>
      </c>
      <c r="I1145" s="26" t="s">
        <v>11215</v>
      </c>
      <c r="J1145" s="26" t="s">
        <v>11216</v>
      </c>
      <c r="K1145" s="26">
        <v>4.296696861E9</v>
      </c>
      <c r="L1145" s="28" t="s">
        <v>11217</v>
      </c>
      <c r="M1145" s="26" t="s">
        <v>11218</v>
      </c>
      <c r="N1145" s="26" t="s">
        <v>11219</v>
      </c>
      <c r="O1145" s="28" t="s">
        <v>11194</v>
      </c>
      <c r="P1145" s="26" t="s">
        <v>9935</v>
      </c>
      <c r="Q1145" s="28"/>
      <c r="R1145" s="28" t="s">
        <v>11220</v>
      </c>
      <c r="S1145" s="28" t="s">
        <v>156</v>
      </c>
      <c r="T1145" s="26" t="s">
        <v>11221</v>
      </c>
      <c r="U1145" s="28"/>
      <c r="V1145" s="26" t="s">
        <v>158</v>
      </c>
      <c r="W1145" s="26" t="s">
        <v>141</v>
      </c>
      <c r="X1145" s="26" t="s">
        <v>141</v>
      </c>
      <c r="Y1145" s="28">
        <v>1992.0</v>
      </c>
      <c r="Z1145" s="28">
        <v>31.0</v>
      </c>
      <c r="AA1145" s="26" t="s">
        <v>127</v>
      </c>
      <c r="AB1145" s="30">
        <v>1300.0</v>
      </c>
      <c r="AC1145" s="31" t="s">
        <v>127</v>
      </c>
      <c r="AD1145" s="30">
        <v>1300.0</v>
      </c>
      <c r="AE1145" s="31" t="s">
        <v>127</v>
      </c>
      <c r="AF1145" s="31" t="s">
        <v>127</v>
      </c>
      <c r="AG1145" s="30" t="s">
        <v>127</v>
      </c>
      <c r="AH1145" s="31" t="s">
        <v>127</v>
      </c>
      <c r="AI1145" s="31" t="s">
        <v>127</v>
      </c>
      <c r="AJ1145" s="31" t="s">
        <v>127</v>
      </c>
      <c r="AK1145" s="31" t="s">
        <v>127</v>
      </c>
      <c r="AL1145" s="31" t="s">
        <v>127</v>
      </c>
      <c r="AM1145" s="26" t="s">
        <v>159</v>
      </c>
      <c r="AN1145" s="28" t="s">
        <v>11222</v>
      </c>
      <c r="AO1145" s="26" t="s">
        <v>141</v>
      </c>
      <c r="AP1145" s="31">
        <v>575.0</v>
      </c>
      <c r="AQ1145" s="26">
        <v>2021.0</v>
      </c>
      <c r="AR1145" s="26">
        <v>2020.0</v>
      </c>
      <c r="AS1145" s="26" t="s">
        <v>127</v>
      </c>
      <c r="AT1145" s="28" t="s">
        <v>142</v>
      </c>
      <c r="AU1145" s="32" t="s">
        <v>31</v>
      </c>
      <c r="AV1145" s="26" t="s">
        <v>697</v>
      </c>
      <c r="AW1145" s="28"/>
      <c r="AX1145" s="28"/>
      <c r="AY1145" s="28"/>
    </row>
    <row r="1146" ht="15.75" customHeight="1">
      <c r="A1146" s="26" t="s">
        <v>11223</v>
      </c>
      <c r="B1146" s="26" t="s">
        <v>11224</v>
      </c>
      <c r="C1146" s="28"/>
      <c r="D1146" s="28"/>
      <c r="E1146" s="28"/>
      <c r="F1146" s="26" t="s">
        <v>127</v>
      </c>
      <c r="G1146" s="28"/>
      <c r="H1146" s="26" t="s">
        <v>10245</v>
      </c>
      <c r="I1146" s="26" t="s">
        <v>10246</v>
      </c>
      <c r="J1146" s="26" t="s">
        <v>11225</v>
      </c>
      <c r="K1146" s="26">
        <v>5.000020443E9</v>
      </c>
      <c r="L1146" s="28" t="s">
        <v>11226</v>
      </c>
      <c r="M1146" s="26" t="s">
        <v>11227</v>
      </c>
      <c r="N1146" s="26" t="s">
        <v>11228</v>
      </c>
      <c r="O1146" s="28" t="s">
        <v>11194</v>
      </c>
      <c r="P1146" s="26" t="s">
        <v>9935</v>
      </c>
      <c r="Q1146" s="28"/>
      <c r="R1146" s="28" t="s">
        <v>11229</v>
      </c>
      <c r="S1146" s="28" t="s">
        <v>156</v>
      </c>
      <c r="T1146" s="26" t="s">
        <v>11230</v>
      </c>
      <c r="U1146" s="28"/>
      <c r="V1146" s="26" t="s">
        <v>158</v>
      </c>
      <c r="W1146" s="26" t="s">
        <v>141</v>
      </c>
      <c r="X1146" s="26" t="s">
        <v>141</v>
      </c>
      <c r="Y1146" s="26">
        <v>1957.0</v>
      </c>
      <c r="Z1146" s="28">
        <v>66.0</v>
      </c>
      <c r="AA1146" s="26" t="s">
        <v>127</v>
      </c>
      <c r="AB1146" s="30">
        <v>2500.0</v>
      </c>
      <c r="AC1146" s="31" t="s">
        <v>127</v>
      </c>
      <c r="AD1146" s="31">
        <v>2500.0</v>
      </c>
      <c r="AE1146" s="31" t="s">
        <v>127</v>
      </c>
      <c r="AF1146" s="31" t="s">
        <v>127</v>
      </c>
      <c r="AG1146" s="30" t="s">
        <v>127</v>
      </c>
      <c r="AH1146" s="31" t="s">
        <v>127</v>
      </c>
      <c r="AI1146" s="31" t="s">
        <v>127</v>
      </c>
      <c r="AJ1146" s="31" t="s">
        <v>127</v>
      </c>
      <c r="AK1146" s="31" t="s">
        <v>127</v>
      </c>
      <c r="AL1146" s="31" t="s">
        <v>127</v>
      </c>
      <c r="AM1146" s="26" t="s">
        <v>159</v>
      </c>
      <c r="AN1146" s="28" t="s">
        <v>11231</v>
      </c>
      <c r="AO1146" s="26" t="s">
        <v>141</v>
      </c>
      <c r="AP1146" s="31">
        <v>1250.0</v>
      </c>
      <c r="AQ1146" s="26">
        <v>2022.0</v>
      </c>
      <c r="AR1146" s="26">
        <v>2023.0</v>
      </c>
      <c r="AS1146" s="26" t="s">
        <v>127</v>
      </c>
      <c r="AT1146" s="28" t="s">
        <v>142</v>
      </c>
      <c r="AU1146" s="32" t="s">
        <v>31</v>
      </c>
      <c r="AV1146" s="26" t="s">
        <v>11232</v>
      </c>
      <c r="AW1146" s="28"/>
      <c r="AX1146" s="28"/>
      <c r="AY1146" s="28"/>
    </row>
    <row r="1147" ht="15.75" customHeight="1">
      <c r="A1147" s="26" t="s">
        <v>11233</v>
      </c>
      <c r="B1147" s="28" t="s">
        <v>11234</v>
      </c>
      <c r="C1147" s="28"/>
      <c r="D1147" s="26" t="s">
        <v>11235</v>
      </c>
      <c r="E1147" s="28"/>
      <c r="F1147" s="26" t="s">
        <v>127</v>
      </c>
      <c r="G1147" s="28"/>
      <c r="H1147" s="26" t="s">
        <v>383</v>
      </c>
      <c r="I1147" s="26" t="s">
        <v>384</v>
      </c>
      <c r="J1147" s="26" t="s">
        <v>11236</v>
      </c>
      <c r="K1147" s="26">
        <v>5.000020198E9</v>
      </c>
      <c r="L1147" s="28" t="s">
        <v>11237</v>
      </c>
      <c r="M1147" s="26" t="s">
        <v>11238</v>
      </c>
      <c r="N1147" s="26" t="s">
        <v>11239</v>
      </c>
      <c r="O1147" s="28" t="s">
        <v>11194</v>
      </c>
      <c r="P1147" s="26" t="s">
        <v>9935</v>
      </c>
      <c r="Q1147" s="28"/>
      <c r="R1147" s="28" t="s">
        <v>11240</v>
      </c>
      <c r="S1147" s="28" t="s">
        <v>156</v>
      </c>
      <c r="T1147" s="28" t="s">
        <v>11241</v>
      </c>
      <c r="U1147" s="28"/>
      <c r="V1147" s="26" t="s">
        <v>158</v>
      </c>
      <c r="W1147" s="26" t="s">
        <v>141</v>
      </c>
      <c r="X1147" s="26" t="s">
        <v>141</v>
      </c>
      <c r="Y1147" s="26" t="s">
        <v>141</v>
      </c>
      <c r="Z1147" s="28" t="s">
        <v>141</v>
      </c>
      <c r="AA1147" s="26" t="s">
        <v>127</v>
      </c>
      <c r="AB1147" s="30">
        <v>2000.0</v>
      </c>
      <c r="AC1147" s="31" t="s">
        <v>127</v>
      </c>
      <c r="AD1147" s="31">
        <v>2000.0</v>
      </c>
      <c r="AE1147" s="31" t="s">
        <v>127</v>
      </c>
      <c r="AF1147" s="31" t="s">
        <v>127</v>
      </c>
      <c r="AG1147" s="30" t="s">
        <v>127</v>
      </c>
      <c r="AH1147" s="31" t="s">
        <v>127</v>
      </c>
      <c r="AI1147" s="31" t="s">
        <v>127</v>
      </c>
      <c r="AJ1147" s="31" t="s">
        <v>127</v>
      </c>
      <c r="AK1147" s="31" t="s">
        <v>127</v>
      </c>
      <c r="AL1147" s="31" t="s">
        <v>127</v>
      </c>
      <c r="AM1147" s="26" t="s">
        <v>159</v>
      </c>
      <c r="AN1147" s="28" t="s">
        <v>11242</v>
      </c>
      <c r="AO1147" s="26" t="s">
        <v>7303</v>
      </c>
      <c r="AP1147" s="31">
        <v>205.0</v>
      </c>
      <c r="AQ1147" s="26" t="s">
        <v>327</v>
      </c>
      <c r="AR1147" s="26" t="s">
        <v>127</v>
      </c>
      <c r="AS1147" s="26" t="s">
        <v>127</v>
      </c>
      <c r="AT1147" s="28" t="s">
        <v>142</v>
      </c>
      <c r="AU1147" s="32" t="s">
        <v>31</v>
      </c>
      <c r="AV1147" s="26" t="s">
        <v>11243</v>
      </c>
      <c r="AW1147" s="26" t="s">
        <v>11244</v>
      </c>
      <c r="AX1147" s="26" t="s">
        <v>11245</v>
      </c>
      <c r="AY1147" s="28"/>
    </row>
    <row r="1148" ht="15.75" customHeight="1">
      <c r="A1148" s="26" t="s">
        <v>11246</v>
      </c>
      <c r="B1148" s="26" t="s">
        <v>11247</v>
      </c>
      <c r="C1148" s="28"/>
      <c r="D1148" s="28"/>
      <c r="E1148" s="28"/>
      <c r="F1148" s="26" t="s">
        <v>127</v>
      </c>
      <c r="G1148" s="28"/>
      <c r="H1148" s="26" t="s">
        <v>11248</v>
      </c>
      <c r="I1148" s="26" t="s">
        <v>11249</v>
      </c>
      <c r="J1148" s="26" t="s">
        <v>11250</v>
      </c>
      <c r="K1148" s="26">
        <v>5.037453454E9</v>
      </c>
      <c r="L1148" s="28" t="s">
        <v>11251</v>
      </c>
      <c r="M1148" s="26" t="s">
        <v>11252</v>
      </c>
      <c r="N1148" s="26" t="s">
        <v>11253</v>
      </c>
      <c r="O1148" s="28" t="s">
        <v>11194</v>
      </c>
      <c r="P1148" s="26" t="s">
        <v>9935</v>
      </c>
      <c r="Q1148" s="28"/>
      <c r="R1148" s="28" t="s">
        <v>11254</v>
      </c>
      <c r="S1148" s="28" t="s">
        <v>156</v>
      </c>
      <c r="T1148" s="26" t="s">
        <v>11255</v>
      </c>
      <c r="U1148" s="28"/>
      <c r="V1148" s="26" t="s">
        <v>158</v>
      </c>
      <c r="W1148" s="26" t="s">
        <v>141</v>
      </c>
      <c r="X1148" s="26" t="s">
        <v>141</v>
      </c>
      <c r="Y1148" s="26" t="s">
        <v>141</v>
      </c>
      <c r="Z1148" s="28" t="s">
        <v>141</v>
      </c>
      <c r="AA1148" s="26" t="s">
        <v>127</v>
      </c>
      <c r="AB1148" s="30">
        <v>1200.0</v>
      </c>
      <c r="AC1148" s="31" t="s">
        <v>127</v>
      </c>
      <c r="AD1148" s="31">
        <v>1200.0</v>
      </c>
      <c r="AE1148" s="31" t="s">
        <v>127</v>
      </c>
      <c r="AF1148" s="31" t="s">
        <v>127</v>
      </c>
      <c r="AG1148" s="30" t="s">
        <v>127</v>
      </c>
      <c r="AH1148" s="31" t="s">
        <v>127</v>
      </c>
      <c r="AI1148" s="31" t="s">
        <v>127</v>
      </c>
      <c r="AJ1148" s="31" t="s">
        <v>127</v>
      </c>
      <c r="AK1148" s="31" t="s">
        <v>127</v>
      </c>
      <c r="AL1148" s="31" t="s">
        <v>127</v>
      </c>
      <c r="AM1148" s="26" t="s">
        <v>159</v>
      </c>
      <c r="AN1148" s="28" t="s">
        <v>11256</v>
      </c>
      <c r="AO1148" s="26" t="s">
        <v>141</v>
      </c>
      <c r="AP1148" s="31">
        <v>1800.0</v>
      </c>
      <c r="AQ1148" s="26">
        <v>2020.0</v>
      </c>
      <c r="AR1148" s="26" t="s">
        <v>127</v>
      </c>
      <c r="AS1148" s="26" t="s">
        <v>127</v>
      </c>
      <c r="AT1148" s="28" t="s">
        <v>142</v>
      </c>
      <c r="AU1148" s="32" t="s">
        <v>31</v>
      </c>
      <c r="AV1148" s="26" t="s">
        <v>11257</v>
      </c>
      <c r="AW1148" s="28"/>
      <c r="AX1148" s="28"/>
      <c r="AY1148" s="28"/>
    </row>
    <row r="1149" ht="15.75" customHeight="1">
      <c r="A1149" s="26" t="s">
        <v>11258</v>
      </c>
      <c r="B1149" s="26" t="s">
        <v>11259</v>
      </c>
      <c r="C1149" s="26"/>
      <c r="D1149" s="26"/>
      <c r="E1149" s="26"/>
      <c r="F1149" s="26" t="s">
        <v>127</v>
      </c>
      <c r="G1149" s="28"/>
      <c r="H1149" s="26" t="s">
        <v>10245</v>
      </c>
      <c r="I1149" s="26" t="s">
        <v>10246</v>
      </c>
      <c r="J1149" s="26" t="s">
        <v>11260</v>
      </c>
      <c r="K1149" s="26">
        <v>4.295889463E9</v>
      </c>
      <c r="L1149" s="26" t="s">
        <v>11261</v>
      </c>
      <c r="M1149" s="26" t="s">
        <v>11262</v>
      </c>
      <c r="N1149" s="26" t="s">
        <v>11263</v>
      </c>
      <c r="O1149" s="28" t="s">
        <v>11194</v>
      </c>
      <c r="P1149" s="26" t="s">
        <v>9935</v>
      </c>
      <c r="Q1149" s="26"/>
      <c r="R1149" s="26" t="s">
        <v>11264</v>
      </c>
      <c r="S1149" s="28" t="s">
        <v>156</v>
      </c>
      <c r="T1149" s="29" t="s">
        <v>11265</v>
      </c>
      <c r="U1149" s="29"/>
      <c r="V1149" s="26" t="s">
        <v>158</v>
      </c>
      <c r="W1149" s="26" t="s">
        <v>141</v>
      </c>
      <c r="X1149" s="26" t="s">
        <v>141</v>
      </c>
      <c r="Y1149" s="26">
        <v>1987.0</v>
      </c>
      <c r="Z1149" s="28">
        <v>36.0</v>
      </c>
      <c r="AA1149" s="26" t="s">
        <v>127</v>
      </c>
      <c r="AB1149" s="30">
        <v>750.0</v>
      </c>
      <c r="AC1149" s="31" t="s">
        <v>127</v>
      </c>
      <c r="AD1149" s="31">
        <v>750.0</v>
      </c>
      <c r="AE1149" s="31" t="s">
        <v>127</v>
      </c>
      <c r="AF1149" s="31" t="s">
        <v>127</v>
      </c>
      <c r="AG1149" s="30" t="s">
        <v>127</v>
      </c>
      <c r="AH1149" s="31" t="s">
        <v>127</v>
      </c>
      <c r="AI1149" s="31" t="s">
        <v>127</v>
      </c>
      <c r="AJ1149" s="31" t="s">
        <v>127</v>
      </c>
      <c r="AK1149" s="31" t="s">
        <v>127</v>
      </c>
      <c r="AL1149" s="31" t="s">
        <v>127</v>
      </c>
      <c r="AM1149" s="26" t="s">
        <v>140</v>
      </c>
      <c r="AN1149" s="26" t="s">
        <v>11266</v>
      </c>
      <c r="AO1149" s="26" t="s">
        <v>816</v>
      </c>
      <c r="AP1149" s="31">
        <v>650.0</v>
      </c>
      <c r="AQ1149" s="26">
        <v>2022.0</v>
      </c>
      <c r="AR1149" s="26">
        <v>2022.0</v>
      </c>
      <c r="AS1149" s="26" t="s">
        <v>127</v>
      </c>
      <c r="AT1149" s="28" t="s">
        <v>142</v>
      </c>
      <c r="AU1149" s="32" t="s">
        <v>31</v>
      </c>
      <c r="AV1149" s="26" t="s">
        <v>697</v>
      </c>
      <c r="AW1149" s="28"/>
      <c r="AX1149" s="28"/>
      <c r="AY1149" s="28"/>
    </row>
    <row r="1150" ht="15.75" customHeight="1">
      <c r="A1150" s="26" t="s">
        <v>11267</v>
      </c>
      <c r="B1150" s="26" t="s">
        <v>11268</v>
      </c>
      <c r="C1150" s="28"/>
      <c r="D1150" s="28"/>
      <c r="E1150" s="28"/>
      <c r="F1150" s="26" t="s">
        <v>127</v>
      </c>
      <c r="G1150" s="28"/>
      <c r="H1150" s="26" t="s">
        <v>11269</v>
      </c>
      <c r="I1150" s="26" t="s">
        <v>11270</v>
      </c>
      <c r="J1150" s="26" t="s">
        <v>11271</v>
      </c>
      <c r="K1150" s="37" t="s">
        <v>11272</v>
      </c>
      <c r="L1150" s="26" t="s">
        <v>11273</v>
      </c>
      <c r="M1150" s="26" t="s">
        <v>11274</v>
      </c>
      <c r="N1150" s="26" t="s">
        <v>11275</v>
      </c>
      <c r="O1150" s="26" t="s">
        <v>11194</v>
      </c>
      <c r="P1150" s="26" t="s">
        <v>9935</v>
      </c>
      <c r="Q1150" s="28"/>
      <c r="R1150" s="26" t="s">
        <v>11276</v>
      </c>
      <c r="S1150" s="26" t="s">
        <v>137</v>
      </c>
      <c r="T1150" s="26"/>
      <c r="U1150" s="28"/>
      <c r="V1150" s="26" t="s">
        <v>189</v>
      </c>
      <c r="W1150" s="33">
        <v>44958.0</v>
      </c>
      <c r="X1150" s="26" t="s">
        <v>141</v>
      </c>
      <c r="Y1150" s="26">
        <v>2026.0</v>
      </c>
      <c r="Z1150" s="28">
        <v>-3.0</v>
      </c>
      <c r="AA1150" s="26" t="s">
        <v>127</v>
      </c>
      <c r="AB1150" s="30">
        <v>600.0</v>
      </c>
      <c r="AC1150" s="31" t="s">
        <v>127</v>
      </c>
      <c r="AD1150" s="31">
        <v>600.0</v>
      </c>
      <c r="AE1150" s="31" t="s">
        <v>127</v>
      </c>
      <c r="AF1150" s="31" t="s">
        <v>141</v>
      </c>
      <c r="AG1150" s="31" t="s">
        <v>127</v>
      </c>
      <c r="AH1150" s="31" t="s">
        <v>141</v>
      </c>
      <c r="AI1150" s="31" t="s">
        <v>127</v>
      </c>
      <c r="AJ1150" s="31" t="s">
        <v>141</v>
      </c>
      <c r="AK1150" s="31" t="s">
        <v>127</v>
      </c>
      <c r="AL1150" s="31" t="s">
        <v>141</v>
      </c>
      <c r="AM1150" s="26" t="s">
        <v>141</v>
      </c>
      <c r="AN1150" s="26" t="s">
        <v>141</v>
      </c>
      <c r="AO1150" s="26" t="s">
        <v>141</v>
      </c>
      <c r="AP1150" s="31">
        <v>400.0</v>
      </c>
      <c r="AQ1150" s="26" t="s">
        <v>127</v>
      </c>
      <c r="AR1150" s="26" t="s">
        <v>127</v>
      </c>
      <c r="AS1150" s="26" t="s">
        <v>127</v>
      </c>
      <c r="AT1150" s="26" t="s">
        <v>142</v>
      </c>
      <c r="AU1150" s="26" t="s">
        <v>31</v>
      </c>
      <c r="AV1150" s="26" t="s">
        <v>143</v>
      </c>
      <c r="AW1150" s="28"/>
      <c r="AX1150" s="28"/>
      <c r="AY1150" s="28"/>
    </row>
    <row r="1151" ht="15.75" customHeight="1">
      <c r="A1151" s="26" t="s">
        <v>11277</v>
      </c>
      <c r="B1151" s="26" t="s">
        <v>11278</v>
      </c>
      <c r="C1151" s="26"/>
      <c r="D1151" s="26"/>
      <c r="E1151" s="26"/>
      <c r="F1151" s="26" t="s">
        <v>127</v>
      </c>
      <c r="G1151" s="28"/>
      <c r="H1151" s="26" t="s">
        <v>11214</v>
      </c>
      <c r="I1151" s="26" t="s">
        <v>11215</v>
      </c>
      <c r="J1151" s="26" t="s">
        <v>11279</v>
      </c>
      <c r="K1151" s="26">
        <v>4.298203291E9</v>
      </c>
      <c r="L1151" s="26" t="s">
        <v>11280</v>
      </c>
      <c r="M1151" s="26" t="s">
        <v>11281</v>
      </c>
      <c r="N1151" s="26" t="s">
        <v>11282</v>
      </c>
      <c r="O1151" s="28" t="s">
        <v>11194</v>
      </c>
      <c r="P1151" s="26" t="s">
        <v>9935</v>
      </c>
      <c r="Q1151" s="26"/>
      <c r="R1151" s="26" t="s">
        <v>11283</v>
      </c>
      <c r="S1151" s="28" t="s">
        <v>156</v>
      </c>
      <c r="T1151" s="29" t="s">
        <v>11284</v>
      </c>
      <c r="U1151" s="29"/>
      <c r="V1151" s="26" t="s">
        <v>261</v>
      </c>
      <c r="W1151" s="26" t="s">
        <v>141</v>
      </c>
      <c r="X1151" s="26" t="s">
        <v>141</v>
      </c>
      <c r="Y1151" s="26">
        <v>2013.0</v>
      </c>
      <c r="Z1151" s="28">
        <v>10.0</v>
      </c>
      <c r="AA1151" s="26">
        <v>2013.0</v>
      </c>
      <c r="AB1151" s="30">
        <v>800.0</v>
      </c>
      <c r="AC1151" s="31" t="s">
        <v>127</v>
      </c>
      <c r="AD1151" s="31">
        <v>800.0</v>
      </c>
      <c r="AE1151" s="31" t="s">
        <v>127</v>
      </c>
      <c r="AF1151" s="31" t="s">
        <v>127</v>
      </c>
      <c r="AG1151" s="30" t="s">
        <v>127</v>
      </c>
      <c r="AH1151" s="31" t="s">
        <v>127</v>
      </c>
      <c r="AI1151" s="31" t="s">
        <v>127</v>
      </c>
      <c r="AJ1151" s="31" t="s">
        <v>127</v>
      </c>
      <c r="AK1151" s="31" t="s">
        <v>127</v>
      </c>
      <c r="AL1151" s="31" t="s">
        <v>127</v>
      </c>
      <c r="AM1151" s="26" t="s">
        <v>159</v>
      </c>
      <c r="AN1151" s="26" t="s">
        <v>11285</v>
      </c>
      <c r="AO1151" s="26" t="s">
        <v>141</v>
      </c>
      <c r="AP1151" s="31">
        <v>300.0</v>
      </c>
      <c r="AQ1151" s="26" t="s">
        <v>127</v>
      </c>
      <c r="AR1151" s="26" t="s">
        <v>127</v>
      </c>
      <c r="AS1151" s="26" t="s">
        <v>127</v>
      </c>
      <c r="AT1151" s="28" t="s">
        <v>142</v>
      </c>
      <c r="AU1151" s="32" t="s">
        <v>31</v>
      </c>
      <c r="AV1151" s="26" t="s">
        <v>697</v>
      </c>
      <c r="AW1151" s="28"/>
      <c r="AX1151" s="28"/>
      <c r="AY1151" s="28"/>
    </row>
    <row r="1152" ht="15.75" customHeight="1">
      <c r="A1152" s="26" t="s">
        <v>11286</v>
      </c>
      <c r="B1152" s="26" t="s">
        <v>11189</v>
      </c>
      <c r="C1152" s="28"/>
      <c r="D1152" s="26" t="s">
        <v>11287</v>
      </c>
      <c r="E1152" s="28"/>
      <c r="F1152" s="26" t="s">
        <v>127</v>
      </c>
      <c r="G1152" s="28"/>
      <c r="H1152" s="26" t="s">
        <v>383</v>
      </c>
      <c r="I1152" s="26" t="s">
        <v>384</v>
      </c>
      <c r="J1152" s="26" t="s">
        <v>11288</v>
      </c>
      <c r="K1152" s="26">
        <v>4.296799155E9</v>
      </c>
      <c r="L1152" s="28" t="s">
        <v>11289</v>
      </c>
      <c r="M1152" s="26" t="s">
        <v>11290</v>
      </c>
      <c r="N1152" s="26" t="s">
        <v>11282</v>
      </c>
      <c r="O1152" s="28" t="s">
        <v>11194</v>
      </c>
      <c r="P1152" s="26" t="s">
        <v>9935</v>
      </c>
      <c r="Q1152" s="28"/>
      <c r="R1152" s="28" t="s">
        <v>11291</v>
      </c>
      <c r="S1152" s="28" t="s">
        <v>156</v>
      </c>
      <c r="T1152" s="26" t="s">
        <v>11292</v>
      </c>
      <c r="U1152" s="28"/>
      <c r="V1152" s="26" t="s">
        <v>158</v>
      </c>
      <c r="W1152" s="26" t="s">
        <v>141</v>
      </c>
      <c r="X1152" s="26" t="s">
        <v>141</v>
      </c>
      <c r="Y1152" s="28">
        <v>1992.0</v>
      </c>
      <c r="Z1152" s="28">
        <v>31.0</v>
      </c>
      <c r="AA1152" s="26" t="s">
        <v>127</v>
      </c>
      <c r="AB1152" s="30">
        <v>1450.0</v>
      </c>
      <c r="AC1152" s="31" t="s">
        <v>127</v>
      </c>
      <c r="AD1152" s="31">
        <v>1450.0</v>
      </c>
      <c r="AE1152" s="31" t="s">
        <v>127</v>
      </c>
      <c r="AF1152" s="31" t="s">
        <v>127</v>
      </c>
      <c r="AG1152" s="30" t="s">
        <v>127</v>
      </c>
      <c r="AH1152" s="31" t="s">
        <v>127</v>
      </c>
      <c r="AI1152" s="31" t="s">
        <v>127</v>
      </c>
      <c r="AJ1152" s="31" t="s">
        <v>127</v>
      </c>
      <c r="AK1152" s="31" t="s">
        <v>127</v>
      </c>
      <c r="AL1152" s="31" t="s">
        <v>127</v>
      </c>
      <c r="AM1152" s="26" t="s">
        <v>159</v>
      </c>
      <c r="AN1152" s="26" t="s">
        <v>11293</v>
      </c>
      <c r="AO1152" s="26" t="s">
        <v>2017</v>
      </c>
      <c r="AP1152" s="31">
        <v>541.0</v>
      </c>
      <c r="AQ1152" s="26">
        <v>2022.0</v>
      </c>
      <c r="AR1152" s="26">
        <v>2022.0</v>
      </c>
      <c r="AS1152" s="26" t="s">
        <v>127</v>
      </c>
      <c r="AT1152" s="28" t="s">
        <v>142</v>
      </c>
      <c r="AU1152" s="32" t="s">
        <v>31</v>
      </c>
      <c r="AV1152" s="26" t="s">
        <v>11294</v>
      </c>
      <c r="AW1152" s="28"/>
      <c r="AX1152" s="28"/>
      <c r="AY1152" s="28"/>
    </row>
    <row r="1153" ht="15.75" customHeight="1">
      <c r="A1153" s="26" t="s">
        <v>11295</v>
      </c>
      <c r="B1153" s="26" t="s">
        <v>11296</v>
      </c>
      <c r="C1153" s="26"/>
      <c r="D1153" s="26"/>
      <c r="E1153" s="26"/>
      <c r="F1153" s="26" t="s">
        <v>127</v>
      </c>
      <c r="G1153" s="28"/>
      <c r="H1153" s="26" t="s">
        <v>11052</v>
      </c>
      <c r="I1153" s="26" t="s">
        <v>11053</v>
      </c>
      <c r="J1153" s="26" t="s">
        <v>11297</v>
      </c>
      <c r="K1153" s="26">
        <v>5.058609993E9</v>
      </c>
      <c r="L1153" s="26" t="s">
        <v>11298</v>
      </c>
      <c r="M1153" s="26" t="s">
        <v>11299</v>
      </c>
      <c r="N1153" s="26" t="s">
        <v>11300</v>
      </c>
      <c r="O1153" s="28" t="s">
        <v>11194</v>
      </c>
      <c r="P1153" s="26" t="s">
        <v>9935</v>
      </c>
      <c r="Q1153" s="26"/>
      <c r="R1153" s="26" t="s">
        <v>11301</v>
      </c>
      <c r="S1153" s="28" t="s">
        <v>156</v>
      </c>
      <c r="T1153" s="29" t="s">
        <v>11302</v>
      </c>
      <c r="U1153" s="29"/>
      <c r="V1153" s="26" t="s">
        <v>158</v>
      </c>
      <c r="W1153" s="26" t="s">
        <v>141</v>
      </c>
      <c r="X1153" s="26" t="s">
        <v>141</v>
      </c>
      <c r="Y1153" s="26">
        <v>1953.0</v>
      </c>
      <c r="Z1153" s="28">
        <v>70.0</v>
      </c>
      <c r="AA1153" s="26" t="s">
        <v>127</v>
      </c>
      <c r="AB1153" s="30">
        <v>700.0</v>
      </c>
      <c r="AC1153" s="31" t="s">
        <v>127</v>
      </c>
      <c r="AD1153" s="31">
        <v>700.0</v>
      </c>
      <c r="AE1153" s="31" t="s">
        <v>127</v>
      </c>
      <c r="AF1153" s="31" t="s">
        <v>127</v>
      </c>
      <c r="AG1153" s="30" t="s">
        <v>127</v>
      </c>
      <c r="AH1153" s="31" t="s">
        <v>127</v>
      </c>
      <c r="AI1153" s="31" t="s">
        <v>127</v>
      </c>
      <c r="AJ1153" s="31" t="s">
        <v>127</v>
      </c>
      <c r="AK1153" s="31" t="s">
        <v>127</v>
      </c>
      <c r="AL1153" s="31" t="s">
        <v>127</v>
      </c>
      <c r="AM1153" s="26" t="s">
        <v>140</v>
      </c>
      <c r="AN1153" s="26" t="s">
        <v>11303</v>
      </c>
      <c r="AO1153" s="26" t="s">
        <v>246</v>
      </c>
      <c r="AP1153" s="31" t="s">
        <v>141</v>
      </c>
      <c r="AQ1153" s="26">
        <v>2021.0</v>
      </c>
      <c r="AR1153" s="26" t="s">
        <v>127</v>
      </c>
      <c r="AS1153" s="26" t="s">
        <v>127</v>
      </c>
      <c r="AT1153" s="28" t="s">
        <v>142</v>
      </c>
      <c r="AU1153" s="32" t="s">
        <v>31</v>
      </c>
      <c r="AV1153" s="26" t="s">
        <v>697</v>
      </c>
      <c r="AW1153" s="28"/>
      <c r="AX1153" s="28"/>
      <c r="AY1153" s="28"/>
    </row>
    <row r="1154" ht="15.75" customHeight="1">
      <c r="A1154" s="26" t="s">
        <v>11304</v>
      </c>
      <c r="B1154" s="26" t="s">
        <v>11305</v>
      </c>
      <c r="C1154" s="26"/>
      <c r="D1154" s="26"/>
      <c r="E1154" s="26"/>
      <c r="F1154" s="26" t="s">
        <v>127</v>
      </c>
      <c r="G1154" s="28"/>
      <c r="H1154" s="26" t="s">
        <v>11214</v>
      </c>
      <c r="I1154" s="26" t="s">
        <v>11215</v>
      </c>
      <c r="J1154" s="26" t="s">
        <v>11306</v>
      </c>
      <c r="K1154" s="26">
        <v>4.298203292E9</v>
      </c>
      <c r="L1154" s="26" t="s">
        <v>11307</v>
      </c>
      <c r="M1154" s="26" t="s">
        <v>11308</v>
      </c>
      <c r="N1154" s="26" t="s">
        <v>11309</v>
      </c>
      <c r="O1154" s="28" t="s">
        <v>11194</v>
      </c>
      <c r="P1154" s="26" t="s">
        <v>9935</v>
      </c>
      <c r="Q1154" s="26"/>
      <c r="R1154" s="26" t="s">
        <v>11310</v>
      </c>
      <c r="S1154" s="28" t="s">
        <v>156</v>
      </c>
      <c r="T1154" s="29" t="s">
        <v>11311</v>
      </c>
      <c r="U1154" s="29"/>
      <c r="V1154" s="26" t="s">
        <v>158</v>
      </c>
      <c r="W1154" s="26" t="s">
        <v>141</v>
      </c>
      <c r="X1154" s="26" t="s">
        <v>141</v>
      </c>
      <c r="Y1154" s="26">
        <f>2023-75</f>
        <v>1948</v>
      </c>
      <c r="Z1154" s="28">
        <v>75.0</v>
      </c>
      <c r="AA1154" s="26" t="s">
        <v>127</v>
      </c>
      <c r="AB1154" s="30">
        <v>600.0</v>
      </c>
      <c r="AC1154" s="31" t="s">
        <v>127</v>
      </c>
      <c r="AD1154" s="31">
        <v>600.0</v>
      </c>
      <c r="AE1154" s="31" t="s">
        <v>127</v>
      </c>
      <c r="AF1154" s="31" t="s">
        <v>127</v>
      </c>
      <c r="AG1154" s="30" t="s">
        <v>127</v>
      </c>
      <c r="AH1154" s="31" t="s">
        <v>127</v>
      </c>
      <c r="AI1154" s="31" t="s">
        <v>127</v>
      </c>
      <c r="AJ1154" s="31" t="s">
        <v>127</v>
      </c>
      <c r="AK1154" s="31" t="s">
        <v>127</v>
      </c>
      <c r="AL1154" s="31" t="s">
        <v>127</v>
      </c>
      <c r="AM1154" s="26" t="s">
        <v>159</v>
      </c>
      <c r="AN1154" s="26" t="s">
        <v>11285</v>
      </c>
      <c r="AO1154" s="26" t="s">
        <v>141</v>
      </c>
      <c r="AP1154" s="31" t="s">
        <v>141</v>
      </c>
      <c r="AQ1154" s="26">
        <v>2020.0</v>
      </c>
      <c r="AR1154" s="26">
        <v>2020.0</v>
      </c>
      <c r="AS1154" s="26" t="s">
        <v>127</v>
      </c>
      <c r="AT1154" s="28" t="s">
        <v>142</v>
      </c>
      <c r="AU1154" s="32" t="s">
        <v>31</v>
      </c>
      <c r="AV1154" s="26" t="s">
        <v>697</v>
      </c>
      <c r="AW1154" s="28"/>
      <c r="AX1154" s="28"/>
      <c r="AY1154" s="28"/>
    </row>
    <row r="1155" ht="15.75" customHeight="1">
      <c r="A1155" s="26" t="s">
        <v>11312</v>
      </c>
      <c r="B1155" s="26" t="s">
        <v>11313</v>
      </c>
      <c r="C1155" s="27"/>
      <c r="D1155" s="26"/>
      <c r="E1155" s="26"/>
      <c r="F1155" s="26" t="s">
        <v>127</v>
      </c>
      <c r="G1155" s="28"/>
      <c r="H1155" s="26" t="s">
        <v>10245</v>
      </c>
      <c r="I1155" s="26" t="s">
        <v>10246</v>
      </c>
      <c r="J1155" s="26" t="s">
        <v>11314</v>
      </c>
      <c r="K1155" s="26">
        <v>5.000026445E9</v>
      </c>
      <c r="L1155" s="26" t="s">
        <v>11315</v>
      </c>
      <c r="M1155" s="26" t="s">
        <v>11316</v>
      </c>
      <c r="N1155" s="59" t="s">
        <v>11317</v>
      </c>
      <c r="O1155" s="28" t="s">
        <v>11194</v>
      </c>
      <c r="P1155" s="26" t="s">
        <v>9935</v>
      </c>
      <c r="Q1155" s="26"/>
      <c r="R1155" s="26" t="s">
        <v>11318</v>
      </c>
      <c r="S1155" s="26" t="s">
        <v>156</v>
      </c>
      <c r="T1155" s="29"/>
      <c r="U1155" s="29"/>
      <c r="V1155" s="26" t="s">
        <v>158</v>
      </c>
      <c r="W1155" s="26" t="s">
        <v>141</v>
      </c>
      <c r="X1155" s="26" t="s">
        <v>141</v>
      </c>
      <c r="Y1155" s="26">
        <v>1988.0</v>
      </c>
      <c r="Z1155" s="28">
        <v>35.0</v>
      </c>
      <c r="AA1155" s="26" t="s">
        <v>127</v>
      </c>
      <c r="AB1155" s="30">
        <v>1000.0</v>
      </c>
      <c r="AC1155" s="31" t="s">
        <v>127</v>
      </c>
      <c r="AD1155" s="31">
        <v>1000.0</v>
      </c>
      <c r="AE1155" s="31" t="s">
        <v>127</v>
      </c>
      <c r="AF1155" s="31" t="s">
        <v>127</v>
      </c>
      <c r="AG1155" s="31" t="s">
        <v>127</v>
      </c>
      <c r="AH1155" s="31" t="s">
        <v>127</v>
      </c>
      <c r="AI1155" s="31" t="s">
        <v>127</v>
      </c>
      <c r="AJ1155" s="31" t="s">
        <v>127</v>
      </c>
      <c r="AK1155" s="31" t="s">
        <v>127</v>
      </c>
      <c r="AL1155" s="31" t="s">
        <v>127</v>
      </c>
      <c r="AM1155" s="26" t="s">
        <v>159</v>
      </c>
      <c r="AN1155" s="26" t="s">
        <v>11319</v>
      </c>
      <c r="AO1155" s="26" t="s">
        <v>141</v>
      </c>
      <c r="AP1155" s="31">
        <v>1088.0</v>
      </c>
      <c r="AQ1155" s="26">
        <v>2020.0</v>
      </c>
      <c r="AR1155" s="26">
        <v>2022.0</v>
      </c>
      <c r="AS1155" s="26" t="s">
        <v>127</v>
      </c>
      <c r="AT1155" s="28" t="s">
        <v>142</v>
      </c>
      <c r="AU1155" s="26" t="s">
        <v>31</v>
      </c>
      <c r="AV1155" s="26" t="s">
        <v>697</v>
      </c>
      <c r="AW1155" s="28"/>
      <c r="AX1155" s="28"/>
      <c r="AY1155" s="28"/>
    </row>
    <row r="1156" ht="15.75" customHeight="1">
      <c r="A1156" s="26" t="s">
        <v>11320</v>
      </c>
      <c r="B1156" s="28" t="s">
        <v>11321</v>
      </c>
      <c r="C1156" s="28"/>
      <c r="D1156" s="28"/>
      <c r="E1156" s="28"/>
      <c r="F1156" s="26" t="s">
        <v>127</v>
      </c>
      <c r="G1156" s="28"/>
      <c r="H1156" s="26" t="s">
        <v>10019</v>
      </c>
      <c r="I1156" s="26" t="s">
        <v>10020</v>
      </c>
      <c r="J1156" s="28" t="s">
        <v>11322</v>
      </c>
      <c r="K1156" s="26">
        <v>4.298205937E9</v>
      </c>
      <c r="L1156" s="28" t="s">
        <v>11323</v>
      </c>
      <c r="M1156" s="26" t="s">
        <v>11324</v>
      </c>
      <c r="N1156" s="26" t="s">
        <v>11325</v>
      </c>
      <c r="O1156" s="28" t="s">
        <v>11194</v>
      </c>
      <c r="P1156" s="26" t="s">
        <v>9935</v>
      </c>
      <c r="Q1156" s="28"/>
      <c r="R1156" s="28" t="s">
        <v>11326</v>
      </c>
      <c r="S1156" s="28" t="s">
        <v>156</v>
      </c>
      <c r="T1156" s="28" t="s">
        <v>11327</v>
      </c>
      <c r="U1156" s="28"/>
      <c r="V1156" s="26" t="s">
        <v>158</v>
      </c>
      <c r="W1156" s="26" t="s">
        <v>141</v>
      </c>
      <c r="X1156" s="26" t="s">
        <v>141</v>
      </c>
      <c r="Y1156" s="28">
        <v>1954.0</v>
      </c>
      <c r="Z1156" s="28">
        <v>69.0</v>
      </c>
      <c r="AA1156" s="26" t="s">
        <v>127</v>
      </c>
      <c r="AB1156" s="30">
        <v>1300.0</v>
      </c>
      <c r="AC1156" s="31" t="s">
        <v>127</v>
      </c>
      <c r="AD1156" s="31">
        <v>1300.0</v>
      </c>
      <c r="AE1156" s="31" t="s">
        <v>127</v>
      </c>
      <c r="AF1156" s="31" t="s">
        <v>127</v>
      </c>
      <c r="AG1156" s="30" t="s">
        <v>127</v>
      </c>
      <c r="AH1156" s="31" t="s">
        <v>127</v>
      </c>
      <c r="AI1156" s="31" t="s">
        <v>127</v>
      </c>
      <c r="AJ1156" s="31" t="s">
        <v>127</v>
      </c>
      <c r="AK1156" s="31" t="s">
        <v>127</v>
      </c>
      <c r="AL1156" s="31" t="s">
        <v>127</v>
      </c>
      <c r="AM1156" s="26" t="s">
        <v>159</v>
      </c>
      <c r="AN1156" s="28" t="s">
        <v>11328</v>
      </c>
      <c r="AO1156" s="26" t="s">
        <v>141</v>
      </c>
      <c r="AP1156" s="31">
        <v>376.0</v>
      </c>
      <c r="AQ1156" s="26">
        <v>2020.0</v>
      </c>
      <c r="AR1156" s="26">
        <v>2021.0</v>
      </c>
      <c r="AS1156" s="26" t="s">
        <v>127</v>
      </c>
      <c r="AT1156" s="28" t="s">
        <v>142</v>
      </c>
      <c r="AU1156" s="32" t="s">
        <v>31</v>
      </c>
      <c r="AV1156" s="26" t="s">
        <v>11329</v>
      </c>
      <c r="AW1156" s="28"/>
      <c r="AX1156" s="28"/>
      <c r="AY1156" s="28"/>
    </row>
    <row r="1157" ht="15.75" customHeight="1">
      <c r="A1157" s="26" t="s">
        <v>11330</v>
      </c>
      <c r="B1157" s="26" t="s">
        <v>11331</v>
      </c>
      <c r="C1157" s="26"/>
      <c r="D1157" s="26"/>
      <c r="E1157" s="26"/>
      <c r="F1157" s="26" t="s">
        <v>127</v>
      </c>
      <c r="G1157" s="28"/>
      <c r="H1157" s="26" t="s">
        <v>10052</v>
      </c>
      <c r="I1157" s="26" t="s">
        <v>10053</v>
      </c>
      <c r="J1157" s="26" t="s">
        <v>11332</v>
      </c>
      <c r="K1157" s="26">
        <v>4.298205935E9</v>
      </c>
      <c r="L1157" s="26" t="s">
        <v>11333</v>
      </c>
      <c r="M1157" s="26" t="s">
        <v>11334</v>
      </c>
      <c r="N1157" s="26" t="s">
        <v>11316</v>
      </c>
      <c r="O1157" s="28" t="s">
        <v>11194</v>
      </c>
      <c r="P1157" s="26" t="s">
        <v>9935</v>
      </c>
      <c r="Q1157" s="26"/>
      <c r="R1157" s="26" t="s">
        <v>11335</v>
      </c>
      <c r="S1157" s="28" t="s">
        <v>156</v>
      </c>
      <c r="T1157" s="29" t="s">
        <v>11336</v>
      </c>
      <c r="U1157" s="29"/>
      <c r="V1157" s="26" t="s">
        <v>158</v>
      </c>
      <c r="W1157" s="26" t="s">
        <v>141</v>
      </c>
      <c r="X1157" s="26" t="s">
        <v>141</v>
      </c>
      <c r="Y1157" s="26" t="s">
        <v>141</v>
      </c>
      <c r="Z1157" s="28" t="s">
        <v>141</v>
      </c>
      <c r="AA1157" s="26" t="s">
        <v>127</v>
      </c>
      <c r="AB1157" s="30">
        <v>740.0</v>
      </c>
      <c r="AC1157" s="31" t="s">
        <v>127</v>
      </c>
      <c r="AD1157" s="31">
        <v>740.0</v>
      </c>
      <c r="AE1157" s="31" t="s">
        <v>127</v>
      </c>
      <c r="AF1157" s="31" t="s">
        <v>127</v>
      </c>
      <c r="AG1157" s="30" t="s">
        <v>127</v>
      </c>
      <c r="AH1157" s="31" t="s">
        <v>127</v>
      </c>
      <c r="AI1157" s="31" t="s">
        <v>127</v>
      </c>
      <c r="AJ1157" s="31" t="s">
        <v>127</v>
      </c>
      <c r="AK1157" s="31" t="s">
        <v>127</v>
      </c>
      <c r="AL1157" s="31" t="s">
        <v>127</v>
      </c>
      <c r="AM1157" s="26" t="s">
        <v>140</v>
      </c>
      <c r="AN1157" s="26" t="s">
        <v>11337</v>
      </c>
      <c r="AO1157" s="26" t="s">
        <v>816</v>
      </c>
      <c r="AP1157" s="31">
        <f>1802/7</f>
        <v>257.4285714</v>
      </c>
      <c r="AQ1157" s="26">
        <v>2021.0</v>
      </c>
      <c r="AR1157" s="26">
        <v>2022.0</v>
      </c>
      <c r="AS1157" s="26" t="s">
        <v>127</v>
      </c>
      <c r="AT1157" s="28" t="s">
        <v>142</v>
      </c>
      <c r="AU1157" s="32" t="s">
        <v>31</v>
      </c>
      <c r="AV1157" s="26" t="s">
        <v>7774</v>
      </c>
      <c r="AW1157" s="28"/>
      <c r="AX1157" s="28"/>
      <c r="AY1157" s="28"/>
    </row>
    <row r="1158" ht="15.75" customHeight="1">
      <c r="A1158" s="26" t="s">
        <v>11338</v>
      </c>
      <c r="B1158" s="26" t="s">
        <v>11339</v>
      </c>
      <c r="C1158" s="26"/>
      <c r="D1158" s="26"/>
      <c r="E1158" s="26"/>
      <c r="F1158" s="26" t="s">
        <v>127</v>
      </c>
      <c r="G1158" s="28"/>
      <c r="H1158" s="26" t="s">
        <v>11052</v>
      </c>
      <c r="I1158" s="26" t="s">
        <v>11053</v>
      </c>
      <c r="J1158" s="26" t="s">
        <v>11340</v>
      </c>
      <c r="K1158" s="26">
        <v>4.298202388E9</v>
      </c>
      <c r="L1158" s="26" t="s">
        <v>11341</v>
      </c>
      <c r="M1158" s="26" t="s">
        <v>11342</v>
      </c>
      <c r="N1158" s="26" t="s">
        <v>11342</v>
      </c>
      <c r="O1158" s="28" t="s">
        <v>11194</v>
      </c>
      <c r="P1158" s="26" t="s">
        <v>9935</v>
      </c>
      <c r="Q1158" s="26"/>
      <c r="R1158" s="26" t="s">
        <v>11343</v>
      </c>
      <c r="S1158" s="28" t="s">
        <v>156</v>
      </c>
      <c r="T1158" s="29" t="s">
        <v>11344</v>
      </c>
      <c r="U1158" s="29"/>
      <c r="V1158" s="26" t="s">
        <v>158</v>
      </c>
      <c r="W1158" s="26" t="s">
        <v>141</v>
      </c>
      <c r="X1158" s="26" t="s">
        <v>141</v>
      </c>
      <c r="Y1158" s="26">
        <v>1958.0</v>
      </c>
      <c r="Z1158" s="28">
        <v>65.0</v>
      </c>
      <c r="AA1158" s="26" t="s">
        <v>127</v>
      </c>
      <c r="AB1158" s="30">
        <v>500.0</v>
      </c>
      <c r="AC1158" s="31" t="s">
        <v>127</v>
      </c>
      <c r="AD1158" s="31">
        <v>500.0</v>
      </c>
      <c r="AE1158" s="31" t="s">
        <v>127</v>
      </c>
      <c r="AF1158" s="31" t="s">
        <v>127</v>
      </c>
      <c r="AG1158" s="30" t="s">
        <v>127</v>
      </c>
      <c r="AH1158" s="31" t="s">
        <v>127</v>
      </c>
      <c r="AI1158" s="31" t="s">
        <v>127</v>
      </c>
      <c r="AJ1158" s="31" t="s">
        <v>127</v>
      </c>
      <c r="AK1158" s="31" t="s">
        <v>127</v>
      </c>
      <c r="AL1158" s="31" t="s">
        <v>127</v>
      </c>
      <c r="AM1158" s="26" t="s">
        <v>140</v>
      </c>
      <c r="AN1158" s="26" t="s">
        <v>11345</v>
      </c>
      <c r="AO1158" s="26" t="s">
        <v>246</v>
      </c>
      <c r="AP1158" s="31" t="s">
        <v>141</v>
      </c>
      <c r="AQ1158" s="26">
        <v>2020.0</v>
      </c>
      <c r="AR1158" s="26" t="s">
        <v>127</v>
      </c>
      <c r="AS1158" s="26" t="s">
        <v>127</v>
      </c>
      <c r="AT1158" s="28" t="s">
        <v>142</v>
      </c>
      <c r="AU1158" s="32" t="s">
        <v>31</v>
      </c>
      <c r="AV1158" s="26" t="s">
        <v>697</v>
      </c>
      <c r="AW1158" s="28"/>
      <c r="AX1158" s="28"/>
      <c r="AY1158" s="28"/>
    </row>
    <row r="1159" ht="15.75" customHeight="1">
      <c r="A1159" s="26" t="s">
        <v>11346</v>
      </c>
      <c r="B1159" s="26" t="s">
        <v>11347</v>
      </c>
      <c r="C1159" s="26"/>
      <c r="D1159" s="28"/>
      <c r="E1159" s="28"/>
      <c r="F1159" s="26" t="s">
        <v>127</v>
      </c>
      <c r="G1159" s="28"/>
      <c r="H1159" s="26" t="s">
        <v>10120</v>
      </c>
      <c r="I1159" s="26" t="s">
        <v>10121</v>
      </c>
      <c r="J1159" s="26" t="s">
        <v>10122</v>
      </c>
      <c r="K1159" s="26">
        <v>4.29831686E9</v>
      </c>
      <c r="L1159" s="26" t="s">
        <v>11348</v>
      </c>
      <c r="M1159" s="32" t="s">
        <v>11349</v>
      </c>
      <c r="N1159" s="26" t="s">
        <v>11350</v>
      </c>
      <c r="O1159" s="26" t="s">
        <v>11351</v>
      </c>
      <c r="P1159" s="26" t="s">
        <v>9935</v>
      </c>
      <c r="Q1159" s="28"/>
      <c r="R1159" s="26" t="s">
        <v>11352</v>
      </c>
      <c r="S1159" s="26" t="s">
        <v>156</v>
      </c>
      <c r="T1159" s="26" t="s">
        <v>11353</v>
      </c>
      <c r="U1159" s="29"/>
      <c r="V1159" s="26" t="s">
        <v>158</v>
      </c>
      <c r="W1159" s="26" t="s">
        <v>141</v>
      </c>
      <c r="X1159" s="26" t="s">
        <v>141</v>
      </c>
      <c r="Y1159" s="26">
        <v>1930.0</v>
      </c>
      <c r="Z1159" s="28">
        <v>93.0</v>
      </c>
      <c r="AA1159" s="26" t="s">
        <v>127</v>
      </c>
      <c r="AB1159" s="30">
        <v>500.0</v>
      </c>
      <c r="AC1159" s="31" t="s">
        <v>127</v>
      </c>
      <c r="AD1159" s="31">
        <v>500.0</v>
      </c>
      <c r="AE1159" s="31" t="s">
        <v>127</v>
      </c>
      <c r="AF1159" s="31" t="s">
        <v>127</v>
      </c>
      <c r="AG1159" s="30" t="s">
        <v>127</v>
      </c>
      <c r="AH1159" s="31" t="s">
        <v>127</v>
      </c>
      <c r="AI1159" s="31" t="s">
        <v>468</v>
      </c>
      <c r="AJ1159" s="31" t="s">
        <v>127</v>
      </c>
      <c r="AK1159" s="31" t="s">
        <v>127</v>
      </c>
      <c r="AL1159" s="31" t="s">
        <v>127</v>
      </c>
      <c r="AM1159" s="26" t="s">
        <v>159</v>
      </c>
      <c r="AN1159" s="26" t="s">
        <v>11354</v>
      </c>
      <c r="AO1159" s="26" t="s">
        <v>141</v>
      </c>
      <c r="AP1159" s="31">
        <v>700.0</v>
      </c>
      <c r="AQ1159" s="26">
        <v>2020.0</v>
      </c>
      <c r="AR1159" s="26" t="s">
        <v>127</v>
      </c>
      <c r="AS1159" s="26" t="s">
        <v>127</v>
      </c>
      <c r="AT1159" s="26" t="s">
        <v>142</v>
      </c>
      <c r="AU1159" s="26" t="s">
        <v>31</v>
      </c>
      <c r="AV1159" s="26" t="s">
        <v>697</v>
      </c>
      <c r="AW1159" s="28"/>
      <c r="AX1159" s="28"/>
      <c r="AY1159" s="28"/>
    </row>
    <row r="1160" ht="15.75" customHeight="1">
      <c r="A1160" s="26" t="s">
        <v>11355</v>
      </c>
      <c r="B1160" s="26" t="s">
        <v>11356</v>
      </c>
      <c r="C1160" s="28"/>
      <c r="D1160" s="28" t="s">
        <v>11357</v>
      </c>
      <c r="E1160" s="28"/>
      <c r="F1160" s="26" t="s">
        <v>127</v>
      </c>
      <c r="G1160" s="28"/>
      <c r="H1160" s="26" t="s">
        <v>7545</v>
      </c>
      <c r="I1160" s="26" t="s">
        <v>7546</v>
      </c>
      <c r="J1160" s="26" t="s">
        <v>10108</v>
      </c>
      <c r="K1160" s="26">
        <v>5.000843682E9</v>
      </c>
      <c r="L1160" s="28" t="s">
        <v>11358</v>
      </c>
      <c r="M1160" s="26" t="s">
        <v>11359</v>
      </c>
      <c r="N1160" s="26" t="s">
        <v>11350</v>
      </c>
      <c r="O1160" s="28" t="s">
        <v>11351</v>
      </c>
      <c r="P1160" s="26" t="s">
        <v>9935</v>
      </c>
      <c r="Q1160" s="28"/>
      <c r="R1160" s="28" t="s">
        <v>11360</v>
      </c>
      <c r="S1160" s="28" t="s">
        <v>156</v>
      </c>
      <c r="T1160" s="26" t="s">
        <v>11361</v>
      </c>
      <c r="U1160" s="28"/>
      <c r="V1160" s="26" t="s">
        <v>158</v>
      </c>
      <c r="W1160" s="26" t="s">
        <v>141</v>
      </c>
      <c r="X1160" s="26" t="s">
        <v>141</v>
      </c>
      <c r="Y1160" s="28">
        <v>1968.0</v>
      </c>
      <c r="Z1160" s="28">
        <v>55.0</v>
      </c>
      <c r="AA1160" s="26" t="s">
        <v>127</v>
      </c>
      <c r="AB1160" s="30">
        <v>1010.0</v>
      </c>
      <c r="AC1160" s="31" t="s">
        <v>127</v>
      </c>
      <c r="AD1160" s="30">
        <v>1010.0</v>
      </c>
      <c r="AE1160" s="31" t="s">
        <v>127</v>
      </c>
      <c r="AF1160" s="31" t="s">
        <v>127</v>
      </c>
      <c r="AG1160" s="30" t="s">
        <v>127</v>
      </c>
      <c r="AH1160" s="31" t="s">
        <v>127</v>
      </c>
      <c r="AI1160" s="31" t="s">
        <v>127</v>
      </c>
      <c r="AJ1160" s="31" t="s">
        <v>127</v>
      </c>
      <c r="AK1160" s="31" t="s">
        <v>127</v>
      </c>
      <c r="AL1160" s="31" t="s">
        <v>127</v>
      </c>
      <c r="AM1160" s="26" t="s">
        <v>140</v>
      </c>
      <c r="AN1160" s="28" t="s">
        <v>11362</v>
      </c>
      <c r="AO1160" s="26" t="s">
        <v>2114</v>
      </c>
      <c r="AP1160" s="31">
        <v>350.0</v>
      </c>
      <c r="AQ1160" s="26" t="s">
        <v>327</v>
      </c>
      <c r="AR1160" s="26" t="s">
        <v>327</v>
      </c>
      <c r="AS1160" s="26" t="s">
        <v>127</v>
      </c>
      <c r="AT1160" s="28" t="s">
        <v>142</v>
      </c>
      <c r="AU1160" s="32" t="s">
        <v>31</v>
      </c>
      <c r="AV1160" s="26" t="s">
        <v>11363</v>
      </c>
      <c r="AW1160" s="28"/>
      <c r="AX1160" s="28"/>
      <c r="AY1160" s="28"/>
    </row>
    <row r="1161" ht="15.75" customHeight="1">
      <c r="A1161" s="26" t="s">
        <v>11364</v>
      </c>
      <c r="B1161" s="26" t="s">
        <v>11365</v>
      </c>
      <c r="C1161" s="26"/>
      <c r="D1161" s="28"/>
      <c r="E1161" s="28"/>
      <c r="F1161" s="26" t="s">
        <v>127</v>
      </c>
      <c r="G1161" s="28"/>
      <c r="H1161" s="26" t="s">
        <v>7545</v>
      </c>
      <c r="I1161" s="26" t="s">
        <v>7546</v>
      </c>
      <c r="J1161" s="26" t="s">
        <v>10108</v>
      </c>
      <c r="K1161" s="26">
        <v>5.000843682E9</v>
      </c>
      <c r="L1161" s="26" t="s">
        <v>11366</v>
      </c>
      <c r="M1161" s="26" t="s">
        <v>11367</v>
      </c>
      <c r="N1161" s="26" t="s">
        <v>11368</v>
      </c>
      <c r="O1161" s="28" t="s">
        <v>11351</v>
      </c>
      <c r="P1161" s="26" t="s">
        <v>9935</v>
      </c>
      <c r="Q1161" s="28"/>
      <c r="R1161" s="26" t="s">
        <v>11369</v>
      </c>
      <c r="S1161" s="26" t="s">
        <v>156</v>
      </c>
      <c r="T1161" s="26" t="s">
        <v>11370</v>
      </c>
      <c r="U1161" s="29"/>
      <c r="V1161" s="26" t="s">
        <v>158</v>
      </c>
      <c r="W1161" s="26" t="s">
        <v>141</v>
      </c>
      <c r="X1161" s="26" t="s">
        <v>141</v>
      </c>
      <c r="Y1161" s="26">
        <v>1916.0</v>
      </c>
      <c r="Z1161" s="28">
        <v>107.0</v>
      </c>
      <c r="AA1161" s="26" t="s">
        <v>127</v>
      </c>
      <c r="AB1161" s="30">
        <v>500.0</v>
      </c>
      <c r="AC1161" s="31" t="s">
        <v>127</v>
      </c>
      <c r="AD1161" s="31">
        <v>500.0</v>
      </c>
      <c r="AE1161" s="31" t="s">
        <v>127</v>
      </c>
      <c r="AF1161" s="31" t="s">
        <v>127</v>
      </c>
      <c r="AG1161" s="30" t="s">
        <v>127</v>
      </c>
      <c r="AH1161" s="31" t="s">
        <v>127</v>
      </c>
      <c r="AI1161" s="31" t="s">
        <v>127</v>
      </c>
      <c r="AJ1161" s="31" t="s">
        <v>127</v>
      </c>
      <c r="AK1161" s="31" t="s">
        <v>127</v>
      </c>
      <c r="AL1161" s="31" t="s">
        <v>127</v>
      </c>
      <c r="AM1161" s="26" t="s">
        <v>159</v>
      </c>
      <c r="AN1161" s="26" t="s">
        <v>11371</v>
      </c>
      <c r="AO1161" s="26" t="s">
        <v>6979</v>
      </c>
      <c r="AP1161" s="31">
        <v>1400.0</v>
      </c>
      <c r="AQ1161" s="26">
        <v>2021.0</v>
      </c>
      <c r="AR1161" s="26">
        <v>2021.0</v>
      </c>
      <c r="AS1161" s="26" t="s">
        <v>127</v>
      </c>
      <c r="AT1161" s="26" t="s">
        <v>142</v>
      </c>
      <c r="AU1161" s="26" t="s">
        <v>31</v>
      </c>
      <c r="AV1161" s="26" t="s">
        <v>11372</v>
      </c>
      <c r="AW1161" s="28"/>
      <c r="AX1161" s="28"/>
      <c r="AY1161" s="28"/>
    </row>
    <row r="1162" ht="15.75" customHeight="1">
      <c r="A1162" s="26" t="s">
        <v>11373</v>
      </c>
      <c r="B1162" s="26" t="s">
        <v>11374</v>
      </c>
      <c r="C1162" s="28"/>
      <c r="D1162" s="26"/>
      <c r="E1162" s="26"/>
      <c r="F1162" s="26" t="s">
        <v>127</v>
      </c>
      <c r="G1162" s="28"/>
      <c r="H1162" s="26" t="s">
        <v>11375</v>
      </c>
      <c r="I1162" s="26" t="s">
        <v>11376</v>
      </c>
      <c r="J1162" s="26" t="s">
        <v>11377</v>
      </c>
      <c r="K1162" s="26">
        <v>5.081499322E9</v>
      </c>
      <c r="L1162" s="26" t="s">
        <v>11378</v>
      </c>
      <c r="M1162" s="26" t="s">
        <v>11379</v>
      </c>
      <c r="N1162" s="26" t="s">
        <v>11380</v>
      </c>
      <c r="O1162" s="28" t="s">
        <v>11351</v>
      </c>
      <c r="P1162" s="26" t="s">
        <v>9935</v>
      </c>
      <c r="Q1162" s="26"/>
      <c r="R1162" s="26" t="s">
        <v>11381</v>
      </c>
      <c r="S1162" s="26" t="s">
        <v>137</v>
      </c>
      <c r="T1162" s="26"/>
      <c r="U1162" s="26"/>
      <c r="V1162" s="26" t="s">
        <v>139</v>
      </c>
      <c r="W1162" s="26" t="s">
        <v>141</v>
      </c>
      <c r="X1162" s="33">
        <v>44743.0</v>
      </c>
      <c r="Y1162" s="26">
        <v>2025.0</v>
      </c>
      <c r="Z1162" s="28">
        <v>-2.0</v>
      </c>
      <c r="AA1162" s="26" t="s">
        <v>127</v>
      </c>
      <c r="AB1162" s="30">
        <v>2500.0</v>
      </c>
      <c r="AC1162" s="31" t="s">
        <v>127</v>
      </c>
      <c r="AD1162" s="31">
        <v>2500.0</v>
      </c>
      <c r="AE1162" s="31" t="s">
        <v>127</v>
      </c>
      <c r="AF1162" s="31">
        <v>2100.0</v>
      </c>
      <c r="AG1162" s="31" t="s">
        <v>127</v>
      </c>
      <c r="AH1162" s="31">
        <v>2100.0</v>
      </c>
      <c r="AI1162" s="31" t="s">
        <v>141</v>
      </c>
      <c r="AJ1162" s="31" t="s">
        <v>141</v>
      </c>
      <c r="AK1162" s="31" t="s">
        <v>127</v>
      </c>
      <c r="AL1162" s="31" t="s">
        <v>141</v>
      </c>
      <c r="AM1162" s="26" t="s">
        <v>141</v>
      </c>
      <c r="AN1162" s="26" t="s">
        <v>141</v>
      </c>
      <c r="AO1162" s="26" t="s">
        <v>141</v>
      </c>
      <c r="AP1162" s="31">
        <v>1500.0</v>
      </c>
      <c r="AQ1162" s="26" t="s">
        <v>127</v>
      </c>
      <c r="AR1162" s="26" t="s">
        <v>127</v>
      </c>
      <c r="AS1162" s="26" t="s">
        <v>127</v>
      </c>
      <c r="AT1162" s="26" t="s">
        <v>184</v>
      </c>
      <c r="AU1162" s="26" t="s">
        <v>185</v>
      </c>
      <c r="AV1162" s="26" t="s">
        <v>11382</v>
      </c>
      <c r="AW1162" s="26" t="s">
        <v>11383</v>
      </c>
      <c r="AX1162" s="28"/>
      <c r="AY1162" s="28"/>
    </row>
    <row r="1163" ht="15.75" customHeight="1">
      <c r="A1163" s="26" t="s">
        <v>11384</v>
      </c>
      <c r="B1163" s="26" t="s">
        <v>11385</v>
      </c>
      <c r="C1163" s="28"/>
      <c r="D1163" s="26"/>
      <c r="E1163" s="26"/>
      <c r="F1163" s="26" t="s">
        <v>127</v>
      </c>
      <c r="G1163" s="28"/>
      <c r="H1163" s="26" t="s">
        <v>11375</v>
      </c>
      <c r="I1163" s="26" t="s">
        <v>11376</v>
      </c>
      <c r="J1163" s="26" t="s">
        <v>11377</v>
      </c>
      <c r="K1163" s="26">
        <v>5.081499322E9</v>
      </c>
      <c r="L1163" s="26" t="s">
        <v>11378</v>
      </c>
      <c r="M1163" s="26" t="s">
        <v>11379</v>
      </c>
      <c r="N1163" s="26" t="s">
        <v>11380</v>
      </c>
      <c r="O1163" s="28" t="s">
        <v>11351</v>
      </c>
      <c r="P1163" s="26" t="s">
        <v>9935</v>
      </c>
      <c r="Q1163" s="26"/>
      <c r="R1163" s="26" t="s">
        <v>11381</v>
      </c>
      <c r="S1163" s="26" t="s">
        <v>137</v>
      </c>
      <c r="T1163" s="26"/>
      <c r="U1163" s="26"/>
      <c r="V1163" s="26" t="s">
        <v>189</v>
      </c>
      <c r="W1163" s="26" t="s">
        <v>141</v>
      </c>
      <c r="X1163" s="26" t="s">
        <v>141</v>
      </c>
      <c r="Y1163" s="26">
        <v>2030.0</v>
      </c>
      <c r="Z1163" s="28">
        <v>-7.0</v>
      </c>
      <c r="AA1163" s="26" t="s">
        <v>127</v>
      </c>
      <c r="AB1163" s="30">
        <v>2500.0</v>
      </c>
      <c r="AC1163" s="31" t="s">
        <v>127</v>
      </c>
      <c r="AD1163" s="31">
        <v>2500.0</v>
      </c>
      <c r="AE1163" s="31" t="s">
        <v>127</v>
      </c>
      <c r="AF1163" s="31">
        <v>2100.0</v>
      </c>
      <c r="AG1163" s="31" t="s">
        <v>127</v>
      </c>
      <c r="AH1163" s="31">
        <v>2100.0</v>
      </c>
      <c r="AI1163" s="31" t="s">
        <v>141</v>
      </c>
      <c r="AJ1163" s="31" t="s">
        <v>141</v>
      </c>
      <c r="AK1163" s="31" t="s">
        <v>127</v>
      </c>
      <c r="AL1163" s="31" t="s">
        <v>141</v>
      </c>
      <c r="AM1163" s="26" t="s">
        <v>141</v>
      </c>
      <c r="AN1163" s="26" t="s">
        <v>141</v>
      </c>
      <c r="AO1163" s="26" t="s">
        <v>141</v>
      </c>
      <c r="AP1163" s="31">
        <f>2000-1500</f>
        <v>500</v>
      </c>
      <c r="AQ1163" s="26" t="s">
        <v>127</v>
      </c>
      <c r="AR1163" s="26" t="s">
        <v>127</v>
      </c>
      <c r="AS1163" s="26" t="s">
        <v>127</v>
      </c>
      <c r="AT1163" s="26" t="s">
        <v>184</v>
      </c>
      <c r="AU1163" s="26" t="s">
        <v>185</v>
      </c>
      <c r="AV1163" s="26" t="s">
        <v>11386</v>
      </c>
      <c r="AW1163" s="26" t="s">
        <v>11383</v>
      </c>
      <c r="AX1163" s="28"/>
      <c r="AY1163" s="28"/>
    </row>
    <row r="1164" ht="15.75" customHeight="1">
      <c r="A1164" s="26" t="s">
        <v>11387</v>
      </c>
      <c r="B1164" s="26" t="s">
        <v>11388</v>
      </c>
      <c r="C1164" s="28"/>
      <c r="D1164" s="26"/>
      <c r="E1164" s="26"/>
      <c r="F1164" s="26" t="s">
        <v>127</v>
      </c>
      <c r="G1164" s="28"/>
      <c r="H1164" s="26" t="s">
        <v>11389</v>
      </c>
      <c r="I1164" s="26" t="s">
        <v>11390</v>
      </c>
      <c r="J1164" s="26" t="s">
        <v>11391</v>
      </c>
      <c r="K1164" s="26" t="s">
        <v>11392</v>
      </c>
      <c r="L1164" s="26" t="s">
        <v>11393</v>
      </c>
      <c r="M1164" s="26" t="s">
        <v>11394</v>
      </c>
      <c r="N1164" s="26" t="s">
        <v>11380</v>
      </c>
      <c r="O1164" s="28" t="s">
        <v>11351</v>
      </c>
      <c r="P1164" s="26" t="s">
        <v>9935</v>
      </c>
      <c r="Q1164" s="26"/>
      <c r="R1164" s="26" t="s">
        <v>11395</v>
      </c>
      <c r="S1164" s="26" t="s">
        <v>137</v>
      </c>
      <c r="T1164" s="26"/>
      <c r="U1164" s="26"/>
      <c r="V1164" s="26" t="s">
        <v>189</v>
      </c>
      <c r="W1164" s="33">
        <v>44256.0</v>
      </c>
      <c r="X1164" s="26" t="s">
        <v>141</v>
      </c>
      <c r="Y1164" s="26">
        <v>2026.0</v>
      </c>
      <c r="Z1164" s="28">
        <v>-3.0</v>
      </c>
      <c r="AA1164" s="26" t="s">
        <v>127</v>
      </c>
      <c r="AB1164" s="30" t="s">
        <v>127</v>
      </c>
      <c r="AC1164" s="31" t="s">
        <v>127</v>
      </c>
      <c r="AD1164" s="31" t="s">
        <v>127</v>
      </c>
      <c r="AE1164" s="31" t="s">
        <v>127</v>
      </c>
      <c r="AF1164" s="31">
        <v>1300.0</v>
      </c>
      <c r="AG1164" s="31" t="s">
        <v>127</v>
      </c>
      <c r="AH1164" s="31">
        <v>1300.0</v>
      </c>
      <c r="AI1164" s="31" t="s">
        <v>141</v>
      </c>
      <c r="AJ1164" s="31" t="s">
        <v>141</v>
      </c>
      <c r="AK1164" s="31" t="s">
        <v>127</v>
      </c>
      <c r="AL1164" s="31" t="s">
        <v>141</v>
      </c>
      <c r="AM1164" s="26" t="s">
        <v>141</v>
      </c>
      <c r="AN1164" s="26" t="s">
        <v>141</v>
      </c>
      <c r="AO1164" s="26" t="s">
        <v>141</v>
      </c>
      <c r="AP1164" s="26" t="s">
        <v>141</v>
      </c>
      <c r="AQ1164" s="26" t="s">
        <v>127</v>
      </c>
      <c r="AR1164" s="26" t="s">
        <v>127</v>
      </c>
      <c r="AS1164" s="26" t="s">
        <v>127</v>
      </c>
      <c r="AT1164" s="26" t="s">
        <v>167</v>
      </c>
      <c r="AU1164" s="26" t="s">
        <v>29</v>
      </c>
      <c r="AV1164" s="26" t="s">
        <v>574</v>
      </c>
      <c r="AW1164" s="26" t="s">
        <v>11396</v>
      </c>
      <c r="AX1164" s="28"/>
      <c r="AY1164" s="28"/>
    </row>
    <row r="1165" ht="15.75" customHeight="1">
      <c r="A1165" s="26" t="s">
        <v>11397</v>
      </c>
      <c r="B1165" s="26" t="s">
        <v>11398</v>
      </c>
      <c r="C1165" s="28"/>
      <c r="D1165" s="26"/>
      <c r="E1165" s="26"/>
      <c r="F1165" s="26" t="s">
        <v>127</v>
      </c>
      <c r="G1165" s="28"/>
      <c r="H1165" s="26" t="s">
        <v>11389</v>
      </c>
      <c r="I1165" s="26" t="s">
        <v>11390</v>
      </c>
      <c r="J1165" s="26" t="s">
        <v>11391</v>
      </c>
      <c r="K1165" s="26" t="s">
        <v>11392</v>
      </c>
      <c r="L1165" s="26" t="s">
        <v>11393</v>
      </c>
      <c r="M1165" s="26" t="s">
        <v>11394</v>
      </c>
      <c r="N1165" s="26" t="s">
        <v>11380</v>
      </c>
      <c r="O1165" s="28" t="s">
        <v>11351</v>
      </c>
      <c r="P1165" s="26" t="s">
        <v>9935</v>
      </c>
      <c r="Q1165" s="26"/>
      <c r="R1165" s="26" t="s">
        <v>11395</v>
      </c>
      <c r="S1165" s="26" t="s">
        <v>137</v>
      </c>
      <c r="T1165" s="26"/>
      <c r="U1165" s="26"/>
      <c r="V1165" s="26" t="s">
        <v>189</v>
      </c>
      <c r="W1165" s="33">
        <v>44256.0</v>
      </c>
      <c r="X1165" s="26" t="s">
        <v>141</v>
      </c>
      <c r="Y1165" s="26">
        <v>2030.0</v>
      </c>
      <c r="Z1165" s="28">
        <v>-7.0</v>
      </c>
      <c r="AA1165" s="26" t="s">
        <v>127</v>
      </c>
      <c r="AB1165" s="30">
        <v>2700.0</v>
      </c>
      <c r="AC1165" s="31" t="s">
        <v>127</v>
      </c>
      <c r="AD1165" s="31">
        <v>2700.0</v>
      </c>
      <c r="AE1165" s="31" t="s">
        <v>127</v>
      </c>
      <c r="AF1165" s="31" t="s">
        <v>127</v>
      </c>
      <c r="AG1165" s="31" t="s">
        <v>127</v>
      </c>
      <c r="AH1165" s="31" t="s">
        <v>127</v>
      </c>
      <c r="AI1165" s="31" t="s">
        <v>141</v>
      </c>
      <c r="AJ1165" s="31" t="s">
        <v>141</v>
      </c>
      <c r="AK1165" s="31" t="s">
        <v>127</v>
      </c>
      <c r="AL1165" s="31" t="s">
        <v>141</v>
      </c>
      <c r="AM1165" s="26" t="s">
        <v>141</v>
      </c>
      <c r="AN1165" s="26" t="s">
        <v>141</v>
      </c>
      <c r="AO1165" s="26" t="s">
        <v>141</v>
      </c>
      <c r="AP1165" s="26" t="s">
        <v>141</v>
      </c>
      <c r="AQ1165" s="26" t="s">
        <v>127</v>
      </c>
      <c r="AR1165" s="26" t="s">
        <v>127</v>
      </c>
      <c r="AS1165" s="26" t="s">
        <v>127</v>
      </c>
      <c r="AT1165" s="26" t="s">
        <v>184</v>
      </c>
      <c r="AU1165" s="26" t="s">
        <v>185</v>
      </c>
      <c r="AV1165" s="26" t="s">
        <v>143</v>
      </c>
      <c r="AW1165" s="26" t="s">
        <v>11396</v>
      </c>
      <c r="AX1165" s="28"/>
      <c r="AY1165" s="28"/>
    </row>
    <row r="1166" ht="15.75" customHeight="1">
      <c r="A1166" s="26" t="s">
        <v>11399</v>
      </c>
      <c r="B1166" s="26" t="s">
        <v>11400</v>
      </c>
      <c r="C1166" s="28"/>
      <c r="D1166" s="28"/>
      <c r="E1166" s="28"/>
      <c r="F1166" s="26" t="s">
        <v>127</v>
      </c>
      <c r="G1166" s="28"/>
      <c r="H1166" s="26" t="s">
        <v>10134</v>
      </c>
      <c r="I1166" s="26" t="s">
        <v>10135</v>
      </c>
      <c r="J1166" s="26" t="s">
        <v>10136</v>
      </c>
      <c r="K1166" s="26">
        <v>4.295889873E9</v>
      </c>
      <c r="L1166" s="28" t="s">
        <v>11401</v>
      </c>
      <c r="M1166" s="26" t="s">
        <v>11402</v>
      </c>
      <c r="N1166" s="26" t="s">
        <v>11380</v>
      </c>
      <c r="O1166" s="28" t="s">
        <v>11351</v>
      </c>
      <c r="P1166" s="26" t="s">
        <v>9935</v>
      </c>
      <c r="Q1166" s="28"/>
      <c r="R1166" s="28" t="s">
        <v>11403</v>
      </c>
      <c r="S1166" s="28" t="s">
        <v>156</v>
      </c>
      <c r="T1166" s="26" t="s">
        <v>11404</v>
      </c>
      <c r="U1166" s="26"/>
      <c r="V1166" s="26" t="s">
        <v>158</v>
      </c>
      <c r="W1166" s="26" t="s">
        <v>141</v>
      </c>
      <c r="X1166" s="26" t="s">
        <v>141</v>
      </c>
      <c r="Y1166" s="28">
        <v>1941.0</v>
      </c>
      <c r="Z1166" s="28">
        <v>82.0</v>
      </c>
      <c r="AA1166" s="26" t="s">
        <v>127</v>
      </c>
      <c r="AB1166" s="30">
        <v>2300.0</v>
      </c>
      <c r="AC1166" s="31">
        <v>2300.0</v>
      </c>
      <c r="AD1166" s="31" t="s">
        <v>127</v>
      </c>
      <c r="AE1166" s="31" t="s">
        <v>127</v>
      </c>
      <c r="AF1166" s="31">
        <v>2555.0</v>
      </c>
      <c r="AG1166" s="31">
        <v>2555.0</v>
      </c>
      <c r="AH1166" s="31" t="s">
        <v>127</v>
      </c>
      <c r="AI1166" s="31" t="s">
        <v>127</v>
      </c>
      <c r="AJ1166" s="31" t="s">
        <v>141</v>
      </c>
      <c r="AK1166" s="31" t="s">
        <v>141</v>
      </c>
      <c r="AL1166" s="31" t="s">
        <v>141</v>
      </c>
      <c r="AM1166" s="26" t="s">
        <v>278</v>
      </c>
      <c r="AN1166" s="26" t="s">
        <v>11405</v>
      </c>
      <c r="AO1166" s="26" t="s">
        <v>141</v>
      </c>
      <c r="AP1166" s="31">
        <v>1200.0</v>
      </c>
      <c r="AQ1166" s="26">
        <v>2021.0</v>
      </c>
      <c r="AR1166" s="26" t="s">
        <v>127</v>
      </c>
      <c r="AS1166" s="26" t="s">
        <v>127</v>
      </c>
      <c r="AT1166" s="26" t="s">
        <v>161</v>
      </c>
      <c r="AU1166" s="32" t="s">
        <v>263</v>
      </c>
      <c r="AV1166" s="26" t="s">
        <v>674</v>
      </c>
      <c r="AW1166" s="28"/>
      <c r="AX1166" s="28"/>
      <c r="AY1166" s="28"/>
    </row>
    <row r="1167" ht="15.75" customHeight="1">
      <c r="A1167" s="26" t="s">
        <v>11406</v>
      </c>
      <c r="B1167" s="26" t="s">
        <v>11407</v>
      </c>
      <c r="C1167" s="26"/>
      <c r="D1167" s="28"/>
      <c r="E1167" s="28"/>
      <c r="F1167" s="26" t="s">
        <v>127</v>
      </c>
      <c r="G1167" s="28"/>
      <c r="H1167" s="26" t="s">
        <v>11389</v>
      </c>
      <c r="I1167" s="26" t="s">
        <v>11390</v>
      </c>
      <c r="J1167" s="26" t="s">
        <v>11391</v>
      </c>
      <c r="K1167" s="26" t="s">
        <v>11392</v>
      </c>
      <c r="L1167" s="28" t="s">
        <v>11401</v>
      </c>
      <c r="M1167" s="26" t="s">
        <v>11402</v>
      </c>
      <c r="N1167" s="26" t="s">
        <v>11380</v>
      </c>
      <c r="O1167" s="28" t="s">
        <v>11351</v>
      </c>
      <c r="P1167" s="26" t="s">
        <v>9935</v>
      </c>
      <c r="Q1167" s="28"/>
      <c r="R1167" s="26" t="s">
        <v>11408</v>
      </c>
      <c r="S1167" s="26" t="s">
        <v>156</v>
      </c>
      <c r="T1167" s="26" t="s">
        <v>11409</v>
      </c>
      <c r="U1167" s="29"/>
      <c r="V1167" s="26" t="s">
        <v>158</v>
      </c>
      <c r="W1167" s="26">
        <v>2016.0</v>
      </c>
      <c r="X1167" s="34">
        <v>44044.0</v>
      </c>
      <c r="Y1167" s="26">
        <v>2021.0</v>
      </c>
      <c r="Z1167" s="28">
        <v>2.0</v>
      </c>
      <c r="AA1167" s="26" t="s">
        <v>127</v>
      </c>
      <c r="AB1167" s="30">
        <v>1000.0</v>
      </c>
      <c r="AC1167" s="31" t="s">
        <v>127</v>
      </c>
      <c r="AD1167" s="31">
        <v>1000.0</v>
      </c>
      <c r="AE1167" s="31" t="s">
        <v>127</v>
      </c>
      <c r="AF1167" s="31">
        <v>1300.0</v>
      </c>
      <c r="AG1167" s="30" t="s">
        <v>127</v>
      </c>
      <c r="AH1167" s="31">
        <v>1300.0</v>
      </c>
      <c r="AI1167" s="31" t="s">
        <v>127</v>
      </c>
      <c r="AJ1167" s="31" t="s">
        <v>141</v>
      </c>
      <c r="AK1167" s="31" t="s">
        <v>127</v>
      </c>
      <c r="AL1167" s="31" t="s">
        <v>141</v>
      </c>
      <c r="AM1167" s="26" t="s">
        <v>141</v>
      </c>
      <c r="AN1167" s="26" t="s">
        <v>141</v>
      </c>
      <c r="AO1167" s="26" t="s">
        <v>6979</v>
      </c>
      <c r="AP1167" s="31">
        <v>200.0</v>
      </c>
      <c r="AQ1167" s="26" t="s">
        <v>141</v>
      </c>
      <c r="AR1167" s="26" t="s">
        <v>141</v>
      </c>
      <c r="AS1167" s="26" t="s">
        <v>127</v>
      </c>
      <c r="AT1167" s="26" t="s">
        <v>142</v>
      </c>
      <c r="AU1167" s="26" t="s">
        <v>31</v>
      </c>
      <c r="AV1167" s="26" t="s">
        <v>9302</v>
      </c>
      <c r="AW1167" s="26" t="s">
        <v>11396</v>
      </c>
      <c r="AX1167" s="28"/>
      <c r="AY1167" s="28"/>
    </row>
    <row r="1168" ht="15.75" customHeight="1">
      <c r="A1168" s="26" t="s">
        <v>11410</v>
      </c>
      <c r="B1168" s="26" t="s">
        <v>11411</v>
      </c>
      <c r="C1168" s="28"/>
      <c r="D1168" s="28"/>
      <c r="E1168" s="28"/>
      <c r="F1168" s="26" t="s">
        <v>127</v>
      </c>
      <c r="G1168" s="28"/>
      <c r="H1168" s="26" t="s">
        <v>10134</v>
      </c>
      <c r="I1168" s="26" t="s">
        <v>10135</v>
      </c>
      <c r="J1168" s="26" t="s">
        <v>10136</v>
      </c>
      <c r="K1168" s="26">
        <v>4.295889873E9</v>
      </c>
      <c r="L1168" s="26" t="s">
        <v>11412</v>
      </c>
      <c r="M1168" s="26" t="s">
        <v>11413</v>
      </c>
      <c r="N1168" s="26" t="s">
        <v>11414</v>
      </c>
      <c r="O1168" s="28" t="s">
        <v>11351</v>
      </c>
      <c r="P1168" s="26" t="s">
        <v>9935</v>
      </c>
      <c r="Q1168" s="28"/>
      <c r="R1168" s="28" t="s">
        <v>11415</v>
      </c>
      <c r="S1168" s="28" t="s">
        <v>156</v>
      </c>
      <c r="T1168" s="26" t="s">
        <v>11416</v>
      </c>
      <c r="U1168" s="29"/>
      <c r="V1168" s="26" t="s">
        <v>158</v>
      </c>
      <c r="W1168" s="26" t="s">
        <v>141</v>
      </c>
      <c r="X1168" s="26" t="s">
        <v>141</v>
      </c>
      <c r="Y1168" s="28">
        <v>1913.0</v>
      </c>
      <c r="Z1168" s="28">
        <v>110.0</v>
      </c>
      <c r="AA1168" s="26" t="s">
        <v>127</v>
      </c>
      <c r="AB1168" s="30">
        <v>1500.0</v>
      </c>
      <c r="AC1168" s="31">
        <v>1500.0</v>
      </c>
      <c r="AD1168" s="31" t="s">
        <v>127</v>
      </c>
      <c r="AE1168" s="31" t="s">
        <v>127</v>
      </c>
      <c r="AF1168" s="31">
        <v>1550.0</v>
      </c>
      <c r="AG1168" s="31">
        <v>1550.0</v>
      </c>
      <c r="AH1168" s="31" t="s">
        <v>127</v>
      </c>
      <c r="AI1168" s="31" t="s">
        <v>127</v>
      </c>
      <c r="AJ1168" s="31" t="s">
        <v>141</v>
      </c>
      <c r="AK1168" s="31" t="s">
        <v>141</v>
      </c>
      <c r="AL1168" s="31" t="s">
        <v>141</v>
      </c>
      <c r="AM1168" s="26" t="s">
        <v>278</v>
      </c>
      <c r="AN1168" s="26" t="s">
        <v>11417</v>
      </c>
      <c r="AO1168" s="26" t="s">
        <v>141</v>
      </c>
      <c r="AP1168" s="31">
        <v>2300.0</v>
      </c>
      <c r="AQ1168" s="26">
        <v>2021.0</v>
      </c>
      <c r="AR1168" s="26" t="s">
        <v>127</v>
      </c>
      <c r="AS1168" s="26" t="s">
        <v>127</v>
      </c>
      <c r="AT1168" s="26" t="s">
        <v>161</v>
      </c>
      <c r="AU1168" s="32" t="s">
        <v>263</v>
      </c>
      <c r="AV1168" s="26" t="s">
        <v>674</v>
      </c>
      <c r="AW1168" s="28"/>
      <c r="AX1168" s="28"/>
      <c r="AY1168" s="28"/>
    </row>
    <row r="1169" ht="15.75" customHeight="1">
      <c r="A1169" s="26" t="s">
        <v>11418</v>
      </c>
      <c r="B1169" s="26" t="s">
        <v>11419</v>
      </c>
      <c r="C1169" s="28"/>
      <c r="D1169" s="28"/>
      <c r="E1169" s="28"/>
      <c r="F1169" s="26" t="s">
        <v>127</v>
      </c>
      <c r="G1169" s="28"/>
      <c r="H1169" s="26" t="s">
        <v>10134</v>
      </c>
      <c r="I1169" s="26" t="s">
        <v>10135</v>
      </c>
      <c r="J1169" s="26" t="s">
        <v>10136</v>
      </c>
      <c r="K1169" s="26">
        <v>4.295889873E9</v>
      </c>
      <c r="L1169" s="26" t="s">
        <v>11412</v>
      </c>
      <c r="M1169" s="26" t="s">
        <v>11413</v>
      </c>
      <c r="N1169" s="26" t="s">
        <v>11414</v>
      </c>
      <c r="O1169" s="28" t="s">
        <v>11351</v>
      </c>
      <c r="P1169" s="26" t="s">
        <v>9935</v>
      </c>
      <c r="Q1169" s="28"/>
      <c r="R1169" s="28" t="s">
        <v>11415</v>
      </c>
      <c r="S1169" s="28" t="s">
        <v>156</v>
      </c>
      <c r="T1169" s="26" t="s">
        <v>11416</v>
      </c>
      <c r="U1169" s="29"/>
      <c r="V1169" s="26" t="s">
        <v>189</v>
      </c>
      <c r="W1169" s="26">
        <v>2021.0</v>
      </c>
      <c r="X1169" s="26" t="s">
        <v>141</v>
      </c>
      <c r="Y1169" s="26">
        <v>2025.0</v>
      </c>
      <c r="Z1169" s="28">
        <v>-2.0</v>
      </c>
      <c r="AA1169" s="26" t="s">
        <v>127</v>
      </c>
      <c r="AB1169" s="30">
        <v>1500.0</v>
      </c>
      <c r="AC1169" s="31" t="s">
        <v>127</v>
      </c>
      <c r="AD1169" s="31">
        <v>1500.0</v>
      </c>
      <c r="AE1169" s="31" t="s">
        <v>127</v>
      </c>
      <c r="AF1169" s="31" t="s">
        <v>141</v>
      </c>
      <c r="AG1169" s="31" t="s">
        <v>127</v>
      </c>
      <c r="AH1169" s="31" t="s">
        <v>141</v>
      </c>
      <c r="AI1169" s="31" t="s">
        <v>127</v>
      </c>
      <c r="AJ1169" s="31" t="s">
        <v>141</v>
      </c>
      <c r="AK1169" s="31" t="s">
        <v>141</v>
      </c>
      <c r="AL1169" s="31" t="s">
        <v>141</v>
      </c>
      <c r="AM1169" s="26" t="s">
        <v>278</v>
      </c>
      <c r="AN1169" s="26" t="s">
        <v>11417</v>
      </c>
      <c r="AO1169" s="26" t="s">
        <v>141</v>
      </c>
      <c r="AP1169" s="31" t="s">
        <v>141</v>
      </c>
      <c r="AQ1169" s="26" t="s">
        <v>127</v>
      </c>
      <c r="AR1169" s="26" t="s">
        <v>127</v>
      </c>
      <c r="AS1169" s="26" t="s">
        <v>127</v>
      </c>
      <c r="AT1169" s="26" t="s">
        <v>142</v>
      </c>
      <c r="AU1169" s="26" t="s">
        <v>31</v>
      </c>
      <c r="AV1169" s="26" t="s">
        <v>143</v>
      </c>
      <c r="AW1169" s="28"/>
      <c r="AX1169" s="28"/>
      <c r="AY1169" s="28"/>
    </row>
    <row r="1170" ht="15.75" customHeight="1">
      <c r="A1170" s="26" t="s">
        <v>11420</v>
      </c>
      <c r="B1170" s="26" t="s">
        <v>11419</v>
      </c>
      <c r="C1170" s="28"/>
      <c r="D1170" s="28"/>
      <c r="E1170" s="28"/>
      <c r="F1170" s="26" t="s">
        <v>127</v>
      </c>
      <c r="G1170" s="28"/>
      <c r="H1170" s="26" t="s">
        <v>10134</v>
      </c>
      <c r="I1170" s="26" t="s">
        <v>10135</v>
      </c>
      <c r="J1170" s="26" t="s">
        <v>10136</v>
      </c>
      <c r="K1170" s="26">
        <v>4.295889873E9</v>
      </c>
      <c r="L1170" s="26" t="s">
        <v>11412</v>
      </c>
      <c r="M1170" s="26" t="s">
        <v>11413</v>
      </c>
      <c r="N1170" s="26" t="s">
        <v>11414</v>
      </c>
      <c r="O1170" s="28" t="s">
        <v>11351</v>
      </c>
      <c r="P1170" s="26" t="s">
        <v>9935</v>
      </c>
      <c r="Q1170" s="28"/>
      <c r="R1170" s="28" t="s">
        <v>11415</v>
      </c>
      <c r="S1170" s="28" t="s">
        <v>156</v>
      </c>
      <c r="T1170" s="26" t="s">
        <v>11416</v>
      </c>
      <c r="U1170" s="29"/>
      <c r="V1170" s="26" t="s">
        <v>189</v>
      </c>
      <c r="W1170" s="26">
        <v>2021.0</v>
      </c>
      <c r="X1170" s="26" t="s">
        <v>141</v>
      </c>
      <c r="Y1170" s="26" t="s">
        <v>141</v>
      </c>
      <c r="Z1170" s="28" t="s">
        <v>141</v>
      </c>
      <c r="AA1170" s="26">
        <v>2025.0</v>
      </c>
      <c r="AB1170" s="30">
        <v>1500.0</v>
      </c>
      <c r="AC1170" s="31">
        <v>1500.0</v>
      </c>
      <c r="AD1170" s="31" t="s">
        <v>127</v>
      </c>
      <c r="AE1170" s="31" t="s">
        <v>127</v>
      </c>
      <c r="AF1170" s="31">
        <v>1550.0</v>
      </c>
      <c r="AG1170" s="31">
        <v>1550.0</v>
      </c>
      <c r="AH1170" s="31" t="s">
        <v>127</v>
      </c>
      <c r="AI1170" s="31" t="s">
        <v>127</v>
      </c>
      <c r="AJ1170" s="31" t="s">
        <v>141</v>
      </c>
      <c r="AK1170" s="31" t="s">
        <v>141</v>
      </c>
      <c r="AL1170" s="31" t="s">
        <v>141</v>
      </c>
      <c r="AM1170" s="26" t="s">
        <v>278</v>
      </c>
      <c r="AN1170" s="26" t="s">
        <v>11417</v>
      </c>
      <c r="AO1170" s="26" t="s">
        <v>141</v>
      </c>
      <c r="AP1170" s="31" t="s">
        <v>141</v>
      </c>
      <c r="AQ1170" s="26" t="s">
        <v>127</v>
      </c>
      <c r="AR1170" s="26" t="s">
        <v>127</v>
      </c>
      <c r="AS1170" s="26" t="s">
        <v>127</v>
      </c>
      <c r="AT1170" s="26" t="s">
        <v>161</v>
      </c>
      <c r="AU1170" s="32" t="s">
        <v>263</v>
      </c>
      <c r="AV1170" s="26" t="s">
        <v>674</v>
      </c>
      <c r="AW1170" s="28"/>
      <c r="AX1170" s="28"/>
      <c r="AY1170" s="28"/>
    </row>
    <row r="1171" ht="15.75" customHeight="1">
      <c r="A1171" s="26" t="s">
        <v>11421</v>
      </c>
      <c r="B1171" s="26" t="s">
        <v>11422</v>
      </c>
      <c r="C1171" s="26"/>
      <c r="D1171" s="28"/>
      <c r="E1171" s="28"/>
      <c r="F1171" s="26" t="s">
        <v>127</v>
      </c>
      <c r="G1171" s="28"/>
      <c r="H1171" s="26" t="s">
        <v>10210</v>
      </c>
      <c r="I1171" s="26" t="s">
        <v>10211</v>
      </c>
      <c r="J1171" s="26" t="s">
        <v>11423</v>
      </c>
      <c r="K1171" s="26">
        <v>4.297606101E9</v>
      </c>
      <c r="L1171" s="26" t="s">
        <v>11424</v>
      </c>
      <c r="M1171" s="26" t="s">
        <v>11425</v>
      </c>
      <c r="N1171" s="26" t="s">
        <v>11426</v>
      </c>
      <c r="O1171" s="26" t="s">
        <v>11427</v>
      </c>
      <c r="P1171" s="26" t="s">
        <v>9935</v>
      </c>
      <c r="Q1171" s="28"/>
      <c r="R1171" s="26" t="s">
        <v>11428</v>
      </c>
      <c r="S1171" s="26" t="s">
        <v>156</v>
      </c>
      <c r="T1171" s="26" t="s">
        <v>11429</v>
      </c>
      <c r="U1171" s="29"/>
      <c r="V1171" s="26" t="s">
        <v>158</v>
      </c>
      <c r="W1171" s="26" t="s">
        <v>141</v>
      </c>
      <c r="X1171" s="26" t="s">
        <v>141</v>
      </c>
      <c r="Y1171" s="26">
        <v>1918.0</v>
      </c>
      <c r="Z1171" s="28">
        <v>105.0</v>
      </c>
      <c r="AA1171" s="26" t="s">
        <v>127</v>
      </c>
      <c r="AB1171" s="30">
        <v>687.0</v>
      </c>
      <c r="AC1171" s="31" t="s">
        <v>127</v>
      </c>
      <c r="AD1171" s="31">
        <v>687.0</v>
      </c>
      <c r="AE1171" s="31" t="s">
        <v>127</v>
      </c>
      <c r="AF1171" s="31" t="s">
        <v>127</v>
      </c>
      <c r="AG1171" s="30" t="s">
        <v>127</v>
      </c>
      <c r="AH1171" s="31" t="s">
        <v>127</v>
      </c>
      <c r="AI1171" s="31" t="s">
        <v>127</v>
      </c>
      <c r="AJ1171" s="31" t="s">
        <v>127</v>
      </c>
      <c r="AK1171" s="31" t="s">
        <v>127</v>
      </c>
      <c r="AL1171" s="31" t="s">
        <v>127</v>
      </c>
      <c r="AM1171" s="26" t="s">
        <v>159</v>
      </c>
      <c r="AN1171" s="26" t="s">
        <v>11430</v>
      </c>
      <c r="AO1171" s="26" t="s">
        <v>141</v>
      </c>
      <c r="AP1171" s="31">
        <v>560.0</v>
      </c>
      <c r="AQ1171" s="26" t="s">
        <v>127</v>
      </c>
      <c r="AR1171" s="26" t="s">
        <v>127</v>
      </c>
      <c r="AS1171" s="26" t="s">
        <v>127</v>
      </c>
      <c r="AT1171" s="26" t="s">
        <v>142</v>
      </c>
      <c r="AU1171" s="26" t="s">
        <v>31</v>
      </c>
      <c r="AV1171" s="26" t="s">
        <v>3505</v>
      </c>
      <c r="AW1171" s="28"/>
      <c r="AX1171" s="28"/>
      <c r="AY1171" s="28"/>
    </row>
    <row r="1172" ht="15.75" customHeight="1">
      <c r="A1172" s="26" t="s">
        <v>11431</v>
      </c>
      <c r="B1172" s="26" t="s">
        <v>11432</v>
      </c>
      <c r="C1172" s="26"/>
      <c r="D1172" s="26"/>
      <c r="E1172" s="26"/>
      <c r="F1172" s="26" t="s">
        <v>127</v>
      </c>
      <c r="G1172" s="28"/>
      <c r="H1172" s="26" t="s">
        <v>11433</v>
      </c>
      <c r="I1172" s="26" t="s">
        <v>11434</v>
      </c>
      <c r="J1172" s="26" t="s">
        <v>11435</v>
      </c>
      <c r="K1172" s="26">
        <v>4.296121405E9</v>
      </c>
      <c r="L1172" s="26" t="s">
        <v>11436</v>
      </c>
      <c r="M1172" s="26" t="s">
        <v>11437</v>
      </c>
      <c r="N1172" s="26" t="s">
        <v>11438</v>
      </c>
      <c r="O1172" s="26" t="s">
        <v>11439</v>
      </c>
      <c r="P1172" s="26" t="s">
        <v>9935</v>
      </c>
      <c r="Q1172" s="28"/>
      <c r="R1172" s="26" t="s">
        <v>11440</v>
      </c>
      <c r="S1172" s="28" t="s">
        <v>156</v>
      </c>
      <c r="T1172" s="26" t="s">
        <v>11441</v>
      </c>
      <c r="U1172" s="28"/>
      <c r="V1172" s="28" t="s">
        <v>158</v>
      </c>
      <c r="W1172" s="26" t="s">
        <v>141</v>
      </c>
      <c r="X1172" s="26" t="s">
        <v>141</v>
      </c>
      <c r="Y1172" s="26">
        <v>1989.0</v>
      </c>
      <c r="Z1172" s="28">
        <v>34.0</v>
      </c>
      <c r="AA1172" s="26" t="s">
        <v>127</v>
      </c>
      <c r="AB1172" s="30">
        <v>860.0</v>
      </c>
      <c r="AC1172" s="31" t="s">
        <v>127</v>
      </c>
      <c r="AD1172" s="31">
        <v>860.0</v>
      </c>
      <c r="AE1172" s="31" t="s">
        <v>127</v>
      </c>
      <c r="AF1172" s="31" t="s">
        <v>127</v>
      </c>
      <c r="AG1172" s="30" t="s">
        <v>127</v>
      </c>
      <c r="AH1172" s="31" t="s">
        <v>127</v>
      </c>
      <c r="AI1172" s="31" t="s">
        <v>127</v>
      </c>
      <c r="AJ1172" s="31" t="s">
        <v>127</v>
      </c>
      <c r="AK1172" s="31" t="s">
        <v>127</v>
      </c>
      <c r="AL1172" s="31" t="s">
        <v>127</v>
      </c>
      <c r="AM1172" s="26" t="s">
        <v>159</v>
      </c>
      <c r="AN1172" s="26" t="s">
        <v>11442</v>
      </c>
      <c r="AO1172" s="26" t="s">
        <v>141</v>
      </c>
      <c r="AP1172" s="31">
        <v>450.0</v>
      </c>
      <c r="AQ1172" s="26" t="s">
        <v>127</v>
      </c>
      <c r="AR1172" s="26" t="s">
        <v>127</v>
      </c>
      <c r="AS1172" s="26" t="s">
        <v>127</v>
      </c>
      <c r="AT1172" s="26" t="s">
        <v>142</v>
      </c>
      <c r="AU1172" s="26" t="s">
        <v>31</v>
      </c>
      <c r="AV1172" s="26" t="s">
        <v>10233</v>
      </c>
      <c r="AW1172" s="28"/>
      <c r="AX1172" s="28"/>
      <c r="AY1172" s="28"/>
    </row>
    <row r="1173" ht="15.75" customHeight="1">
      <c r="A1173" s="26" t="s">
        <v>11443</v>
      </c>
      <c r="B1173" s="26" t="s">
        <v>11444</v>
      </c>
      <c r="C1173" s="28"/>
      <c r="D1173" s="26" t="s">
        <v>11445</v>
      </c>
      <c r="E1173" s="26"/>
      <c r="F1173" s="26" t="s">
        <v>127</v>
      </c>
      <c r="G1173" s="28"/>
      <c r="H1173" s="26" t="s">
        <v>11446</v>
      </c>
      <c r="I1173" s="26" t="s">
        <v>11447</v>
      </c>
      <c r="J1173" s="26" t="s">
        <v>11448</v>
      </c>
      <c r="K1173" s="26" t="s">
        <v>11449</v>
      </c>
      <c r="L1173" s="26" t="s">
        <v>11450</v>
      </c>
      <c r="M1173" s="26" t="s">
        <v>11451</v>
      </c>
      <c r="N1173" s="26" t="s">
        <v>11451</v>
      </c>
      <c r="O1173" s="26" t="s">
        <v>11439</v>
      </c>
      <c r="P1173" s="26" t="s">
        <v>9935</v>
      </c>
      <c r="Q1173" s="26"/>
      <c r="R1173" s="26" t="s">
        <v>11452</v>
      </c>
      <c r="S1173" s="26" t="s">
        <v>156</v>
      </c>
      <c r="T1173" s="29" t="s">
        <v>11453</v>
      </c>
      <c r="U1173" s="29"/>
      <c r="V1173" s="26" t="s">
        <v>158</v>
      </c>
      <c r="W1173" s="26" t="s">
        <v>141</v>
      </c>
      <c r="X1173" s="26" t="s">
        <v>141</v>
      </c>
      <c r="Y1173" s="26">
        <v>2020.0</v>
      </c>
      <c r="Z1173" s="28">
        <v>3.0</v>
      </c>
      <c r="AA1173" s="26" t="s">
        <v>127</v>
      </c>
      <c r="AB1173" s="30">
        <v>1000.0</v>
      </c>
      <c r="AC1173" s="31" t="s">
        <v>127</v>
      </c>
      <c r="AD1173" s="31">
        <v>1000.0</v>
      </c>
      <c r="AE1173" s="31" t="s">
        <v>127</v>
      </c>
      <c r="AF1173" s="31" t="s">
        <v>127</v>
      </c>
      <c r="AG1173" s="30" t="s">
        <v>127</v>
      </c>
      <c r="AH1173" s="31" t="s">
        <v>127</v>
      </c>
      <c r="AI1173" s="31" t="s">
        <v>127</v>
      </c>
      <c r="AJ1173" s="31" t="s">
        <v>127</v>
      </c>
      <c r="AK1173" s="31" t="s">
        <v>127</v>
      </c>
      <c r="AL1173" s="31" t="s">
        <v>127</v>
      </c>
      <c r="AM1173" s="26" t="s">
        <v>159</v>
      </c>
      <c r="AN1173" s="26" t="s">
        <v>11454</v>
      </c>
      <c r="AO1173" s="26" t="s">
        <v>141</v>
      </c>
      <c r="AP1173" s="31">
        <v>499.0</v>
      </c>
      <c r="AQ1173" s="26" t="s">
        <v>127</v>
      </c>
      <c r="AR1173" s="26" t="s">
        <v>127</v>
      </c>
      <c r="AS1173" s="26" t="s">
        <v>127</v>
      </c>
      <c r="AT1173" s="26" t="s">
        <v>142</v>
      </c>
      <c r="AU1173" s="32" t="s">
        <v>31</v>
      </c>
      <c r="AV1173" s="26" t="s">
        <v>11455</v>
      </c>
      <c r="AW1173" s="28"/>
      <c r="AX1173" s="28"/>
      <c r="AY1173" s="28"/>
    </row>
    <row r="1174" ht="15.75" customHeight="1">
      <c r="A1174" s="26" t="s">
        <v>11456</v>
      </c>
      <c r="B1174" s="26" t="s">
        <v>11457</v>
      </c>
      <c r="C1174" s="26"/>
      <c r="D1174" s="26"/>
      <c r="E1174" s="26"/>
      <c r="F1174" s="26" t="s">
        <v>127</v>
      </c>
      <c r="G1174" s="28"/>
      <c r="H1174" s="26" t="s">
        <v>11458</v>
      </c>
      <c r="I1174" s="26" t="s">
        <v>11459</v>
      </c>
      <c r="J1174" s="26" t="s">
        <v>11460</v>
      </c>
      <c r="K1174" s="26">
        <v>4.297981537E9</v>
      </c>
      <c r="L1174" s="26" t="s">
        <v>11461</v>
      </c>
      <c r="M1174" s="26" t="s">
        <v>11462</v>
      </c>
      <c r="N1174" s="26" t="s">
        <v>11463</v>
      </c>
      <c r="O1174" s="26" t="s">
        <v>11439</v>
      </c>
      <c r="P1174" s="26" t="s">
        <v>9935</v>
      </c>
      <c r="Q1174" s="28"/>
      <c r="R1174" s="26" t="s">
        <v>11464</v>
      </c>
      <c r="S1174" s="28" t="s">
        <v>156</v>
      </c>
      <c r="T1174" s="26" t="s">
        <v>11465</v>
      </c>
      <c r="U1174" s="28"/>
      <c r="V1174" s="28" t="s">
        <v>158</v>
      </c>
      <c r="W1174" s="26" t="s">
        <v>141</v>
      </c>
      <c r="X1174" s="26" t="s">
        <v>141</v>
      </c>
      <c r="Y1174" s="26">
        <v>1979.0</v>
      </c>
      <c r="Z1174" s="28">
        <v>44.0</v>
      </c>
      <c r="AA1174" s="26" t="s">
        <v>127</v>
      </c>
      <c r="AB1174" s="30">
        <v>550.0</v>
      </c>
      <c r="AC1174" s="31" t="s">
        <v>127</v>
      </c>
      <c r="AD1174" s="31">
        <v>550.0</v>
      </c>
      <c r="AE1174" s="31" t="s">
        <v>127</v>
      </c>
      <c r="AF1174" s="31" t="s">
        <v>127</v>
      </c>
      <c r="AG1174" s="30" t="s">
        <v>127</v>
      </c>
      <c r="AH1174" s="31" t="s">
        <v>127</v>
      </c>
      <c r="AI1174" s="31" t="s">
        <v>127</v>
      </c>
      <c r="AJ1174" s="31" t="s">
        <v>127</v>
      </c>
      <c r="AK1174" s="31" t="s">
        <v>127</v>
      </c>
      <c r="AL1174" s="31" t="s">
        <v>127</v>
      </c>
      <c r="AM1174" s="26" t="s">
        <v>278</v>
      </c>
      <c r="AN1174" s="26" t="s">
        <v>11466</v>
      </c>
      <c r="AO1174" s="26" t="s">
        <v>816</v>
      </c>
      <c r="AP1174" s="31">
        <v>303.0</v>
      </c>
      <c r="AQ1174" s="26" t="s">
        <v>327</v>
      </c>
      <c r="AR1174" s="26" t="s">
        <v>127</v>
      </c>
      <c r="AS1174" s="26" t="s">
        <v>127</v>
      </c>
      <c r="AT1174" s="26" t="s">
        <v>142</v>
      </c>
      <c r="AU1174" s="26" t="s">
        <v>31</v>
      </c>
      <c r="AV1174" s="26" t="s">
        <v>11467</v>
      </c>
      <c r="AW1174" s="28"/>
      <c r="AX1174" s="28"/>
      <c r="AY1174" s="28"/>
    </row>
    <row r="1175" ht="15.75" customHeight="1">
      <c r="A1175" s="26" t="s">
        <v>11468</v>
      </c>
      <c r="B1175" s="26" t="s">
        <v>11469</v>
      </c>
      <c r="C1175" s="26"/>
      <c r="D1175" s="26"/>
      <c r="E1175" s="26"/>
      <c r="F1175" s="26" t="s">
        <v>127</v>
      </c>
      <c r="G1175" s="28"/>
      <c r="H1175" s="26" t="s">
        <v>11458</v>
      </c>
      <c r="I1175" s="26" t="s">
        <v>11459</v>
      </c>
      <c r="J1175" s="26" t="s">
        <v>11460</v>
      </c>
      <c r="K1175" s="26">
        <v>4.297981537E9</v>
      </c>
      <c r="L1175" s="26" t="s">
        <v>11461</v>
      </c>
      <c r="M1175" s="26" t="s">
        <v>11462</v>
      </c>
      <c r="N1175" s="26" t="s">
        <v>11463</v>
      </c>
      <c r="O1175" s="26" t="s">
        <v>11439</v>
      </c>
      <c r="P1175" s="26" t="s">
        <v>9935</v>
      </c>
      <c r="Q1175" s="28"/>
      <c r="R1175" s="26" t="s">
        <v>11464</v>
      </c>
      <c r="S1175" s="28" t="s">
        <v>156</v>
      </c>
      <c r="T1175" s="26" t="s">
        <v>11465</v>
      </c>
      <c r="U1175" s="28"/>
      <c r="V1175" s="28" t="s">
        <v>158</v>
      </c>
      <c r="W1175" s="26" t="s">
        <v>141</v>
      </c>
      <c r="X1175" s="26" t="s">
        <v>141</v>
      </c>
      <c r="Y1175" s="26">
        <v>2022.0</v>
      </c>
      <c r="Z1175" s="28">
        <v>1.0</v>
      </c>
      <c r="AA1175" s="26" t="s">
        <v>127</v>
      </c>
      <c r="AB1175" s="30">
        <v>180.0</v>
      </c>
      <c r="AC1175" s="31" t="s">
        <v>127</v>
      </c>
      <c r="AD1175" s="31">
        <v>180.0</v>
      </c>
      <c r="AE1175" s="31" t="s">
        <v>127</v>
      </c>
      <c r="AF1175" s="31" t="s">
        <v>127</v>
      </c>
      <c r="AG1175" s="30" t="s">
        <v>127</v>
      </c>
      <c r="AH1175" s="31" t="s">
        <v>127</v>
      </c>
      <c r="AI1175" s="31" t="s">
        <v>127</v>
      </c>
      <c r="AJ1175" s="31" t="s">
        <v>127</v>
      </c>
      <c r="AK1175" s="31" t="s">
        <v>127</v>
      </c>
      <c r="AL1175" s="31" t="s">
        <v>127</v>
      </c>
      <c r="AM1175" s="26" t="s">
        <v>278</v>
      </c>
      <c r="AN1175" s="26" t="s">
        <v>11466</v>
      </c>
      <c r="AO1175" s="26" t="s">
        <v>816</v>
      </c>
      <c r="AP1175" s="31" t="s">
        <v>141</v>
      </c>
      <c r="AQ1175" s="26" t="s">
        <v>127</v>
      </c>
      <c r="AR1175" s="26" t="s">
        <v>127</v>
      </c>
      <c r="AS1175" s="26" t="s">
        <v>127</v>
      </c>
      <c r="AT1175" s="26" t="s">
        <v>142</v>
      </c>
      <c r="AU1175" s="26" t="s">
        <v>31</v>
      </c>
      <c r="AV1175" s="26" t="s">
        <v>143</v>
      </c>
      <c r="AW1175" s="28"/>
      <c r="AX1175" s="28"/>
      <c r="AY1175" s="28"/>
    </row>
    <row r="1176" ht="15.75" customHeight="1">
      <c r="A1176" s="26" t="s">
        <v>11470</v>
      </c>
      <c r="B1176" s="26" t="s">
        <v>11471</v>
      </c>
      <c r="C1176" s="28" t="s">
        <v>11472</v>
      </c>
      <c r="D1176" s="28" t="s">
        <v>11473</v>
      </c>
      <c r="E1176" s="28"/>
      <c r="F1176" s="26" t="s">
        <v>127</v>
      </c>
      <c r="G1176" s="28"/>
      <c r="H1176" s="26" t="s">
        <v>11474</v>
      </c>
      <c r="I1176" s="26" t="s">
        <v>11475</v>
      </c>
      <c r="J1176" s="28" t="s">
        <v>11476</v>
      </c>
      <c r="K1176" s="26">
        <v>4.298249605E9</v>
      </c>
      <c r="L1176" s="26" t="s">
        <v>11477</v>
      </c>
      <c r="M1176" s="26" t="s">
        <v>11478</v>
      </c>
      <c r="N1176" s="26" t="s">
        <v>11479</v>
      </c>
      <c r="O1176" s="26" t="s">
        <v>11439</v>
      </c>
      <c r="P1176" s="26" t="s">
        <v>9935</v>
      </c>
      <c r="Q1176" s="28"/>
      <c r="R1176" s="28" t="s">
        <v>11480</v>
      </c>
      <c r="S1176" s="28" t="s">
        <v>156</v>
      </c>
      <c r="T1176" s="28" t="s">
        <v>11481</v>
      </c>
      <c r="U1176" s="28"/>
      <c r="V1176" s="28" t="s">
        <v>158</v>
      </c>
      <c r="W1176" s="26" t="s">
        <v>141</v>
      </c>
      <c r="X1176" s="26" t="s">
        <v>141</v>
      </c>
      <c r="Y1176" s="28">
        <v>1970.0</v>
      </c>
      <c r="Z1176" s="28">
        <v>53.0</v>
      </c>
      <c r="AA1176" s="26" t="s">
        <v>127</v>
      </c>
      <c r="AB1176" s="30">
        <v>2500.0</v>
      </c>
      <c r="AC1176" s="31" t="s">
        <v>127</v>
      </c>
      <c r="AD1176" s="30">
        <v>2500.0</v>
      </c>
      <c r="AE1176" s="31" t="s">
        <v>127</v>
      </c>
      <c r="AF1176" s="31" t="s">
        <v>127</v>
      </c>
      <c r="AG1176" s="30" t="s">
        <v>127</v>
      </c>
      <c r="AH1176" s="31" t="s">
        <v>127</v>
      </c>
      <c r="AI1176" s="31" t="s">
        <v>127</v>
      </c>
      <c r="AJ1176" s="31" t="s">
        <v>127</v>
      </c>
      <c r="AK1176" s="31" t="s">
        <v>127</v>
      </c>
      <c r="AL1176" s="31" t="s">
        <v>127</v>
      </c>
      <c r="AM1176" s="26" t="s">
        <v>159</v>
      </c>
      <c r="AN1176" s="28" t="s">
        <v>11482</v>
      </c>
      <c r="AO1176" s="26" t="s">
        <v>4476</v>
      </c>
      <c r="AP1176" s="31">
        <v>6045.0</v>
      </c>
      <c r="AQ1176" s="26">
        <v>2022.0</v>
      </c>
      <c r="AR1176" s="26">
        <v>2021.0</v>
      </c>
      <c r="AS1176" s="26" t="s">
        <v>127</v>
      </c>
      <c r="AT1176" s="28" t="s">
        <v>142</v>
      </c>
      <c r="AU1176" s="32" t="s">
        <v>31</v>
      </c>
      <c r="AV1176" s="26" t="s">
        <v>11483</v>
      </c>
      <c r="AW1176" s="28" t="s">
        <v>11484</v>
      </c>
      <c r="AX1176" s="28"/>
      <c r="AY1176" s="28"/>
    </row>
    <row r="1177" ht="15.75" customHeight="1">
      <c r="A1177" s="26" t="s">
        <v>11485</v>
      </c>
      <c r="B1177" s="26" t="s">
        <v>11486</v>
      </c>
      <c r="C1177" s="28" t="s">
        <v>11472</v>
      </c>
      <c r="D1177" s="28" t="s">
        <v>11473</v>
      </c>
      <c r="E1177" s="28"/>
      <c r="F1177" s="26" t="s">
        <v>127</v>
      </c>
      <c r="G1177" s="28"/>
      <c r="H1177" s="26" t="s">
        <v>11474</v>
      </c>
      <c r="I1177" s="26" t="s">
        <v>11475</v>
      </c>
      <c r="J1177" s="28" t="s">
        <v>11476</v>
      </c>
      <c r="K1177" s="26">
        <v>4.298249605E9</v>
      </c>
      <c r="L1177" s="26" t="s">
        <v>11477</v>
      </c>
      <c r="M1177" s="26" t="s">
        <v>11478</v>
      </c>
      <c r="N1177" s="26" t="s">
        <v>11479</v>
      </c>
      <c r="O1177" s="26" t="s">
        <v>11439</v>
      </c>
      <c r="P1177" s="26" t="s">
        <v>9935</v>
      </c>
      <c r="Q1177" s="28"/>
      <c r="R1177" s="28" t="s">
        <v>11480</v>
      </c>
      <c r="S1177" s="28" t="s">
        <v>156</v>
      </c>
      <c r="T1177" s="28" t="s">
        <v>11481</v>
      </c>
      <c r="U1177" s="28"/>
      <c r="V1177" s="26" t="s">
        <v>189</v>
      </c>
      <c r="W1177" s="26">
        <v>2022.0</v>
      </c>
      <c r="X1177" s="33">
        <v>44835.0</v>
      </c>
      <c r="Y1177" s="26">
        <v>2024.0</v>
      </c>
      <c r="Z1177" s="28">
        <v>-1.0</v>
      </c>
      <c r="AA1177" s="26" t="s">
        <v>127</v>
      </c>
      <c r="AB1177" s="30">
        <v>2500.0</v>
      </c>
      <c r="AC1177" s="31" t="s">
        <v>127</v>
      </c>
      <c r="AD1177" s="30">
        <v>2500.0</v>
      </c>
      <c r="AE1177" s="31" t="s">
        <v>127</v>
      </c>
      <c r="AF1177" s="31" t="s">
        <v>127</v>
      </c>
      <c r="AG1177" s="30" t="s">
        <v>127</v>
      </c>
      <c r="AH1177" s="31" t="s">
        <v>127</v>
      </c>
      <c r="AI1177" s="31" t="s">
        <v>127</v>
      </c>
      <c r="AJ1177" s="31" t="s">
        <v>127</v>
      </c>
      <c r="AK1177" s="31" t="s">
        <v>127</v>
      </c>
      <c r="AL1177" s="31" t="s">
        <v>127</v>
      </c>
      <c r="AM1177" s="26" t="s">
        <v>159</v>
      </c>
      <c r="AN1177" s="28" t="s">
        <v>11482</v>
      </c>
      <c r="AO1177" s="26" t="s">
        <v>4476</v>
      </c>
      <c r="AP1177" s="31" t="s">
        <v>141</v>
      </c>
      <c r="AQ1177" s="26" t="s">
        <v>127</v>
      </c>
      <c r="AR1177" s="26" t="s">
        <v>127</v>
      </c>
      <c r="AS1177" s="26" t="s">
        <v>127</v>
      </c>
      <c r="AT1177" s="28" t="s">
        <v>142</v>
      </c>
      <c r="AU1177" s="32" t="s">
        <v>31</v>
      </c>
      <c r="AV1177" s="28" t="s">
        <v>143</v>
      </c>
      <c r="AW1177" s="28"/>
      <c r="AX1177" s="28"/>
      <c r="AY1177" s="28"/>
    </row>
    <row r="1178" ht="15.75" customHeight="1">
      <c r="A1178" s="26" t="s">
        <v>11487</v>
      </c>
      <c r="B1178" s="26" t="s">
        <v>11488</v>
      </c>
      <c r="C1178" s="28" t="s">
        <v>11489</v>
      </c>
      <c r="D1178" s="28" t="s">
        <v>11490</v>
      </c>
      <c r="E1178" s="28"/>
      <c r="F1178" s="26" t="s">
        <v>127</v>
      </c>
      <c r="G1178" s="28"/>
      <c r="H1178" s="26" t="s">
        <v>11491</v>
      </c>
      <c r="I1178" s="26" t="s">
        <v>11492</v>
      </c>
      <c r="J1178" s="26" t="s">
        <v>11493</v>
      </c>
      <c r="K1178" s="26">
        <v>4.296695309E9</v>
      </c>
      <c r="L1178" s="26" t="s">
        <v>11494</v>
      </c>
      <c r="M1178" s="26" t="s">
        <v>11495</v>
      </c>
      <c r="N1178" s="26" t="s">
        <v>11496</v>
      </c>
      <c r="O1178" s="26" t="s">
        <v>11439</v>
      </c>
      <c r="P1178" s="26" t="s">
        <v>9935</v>
      </c>
      <c r="Q1178" s="28"/>
      <c r="R1178" s="28" t="s">
        <v>11497</v>
      </c>
      <c r="S1178" s="28" t="s">
        <v>156</v>
      </c>
      <c r="T1178" s="26" t="s">
        <v>11498</v>
      </c>
      <c r="U1178" s="28"/>
      <c r="V1178" s="28" t="s">
        <v>158</v>
      </c>
      <c r="W1178" s="26" t="s">
        <v>141</v>
      </c>
      <c r="X1178" s="26" t="s">
        <v>141</v>
      </c>
      <c r="Y1178" s="28">
        <v>1983.0</v>
      </c>
      <c r="Z1178" s="28">
        <v>40.0</v>
      </c>
      <c r="AA1178" s="26" t="s">
        <v>127</v>
      </c>
      <c r="AB1178" s="30">
        <v>1250.0</v>
      </c>
      <c r="AC1178" s="31" t="s">
        <v>127</v>
      </c>
      <c r="AD1178" s="30">
        <v>1250.0</v>
      </c>
      <c r="AE1178" s="31" t="s">
        <v>127</v>
      </c>
      <c r="AF1178" s="31" t="s">
        <v>127</v>
      </c>
      <c r="AG1178" s="30" t="s">
        <v>127</v>
      </c>
      <c r="AH1178" s="31" t="s">
        <v>127</v>
      </c>
      <c r="AI1178" s="31" t="s">
        <v>127</v>
      </c>
      <c r="AJ1178" s="31" t="s">
        <v>127</v>
      </c>
      <c r="AK1178" s="31" t="s">
        <v>127</v>
      </c>
      <c r="AL1178" s="31" t="s">
        <v>127</v>
      </c>
      <c r="AM1178" s="26" t="s">
        <v>159</v>
      </c>
      <c r="AN1178" s="28" t="s">
        <v>245</v>
      </c>
      <c r="AO1178" s="26" t="s">
        <v>141</v>
      </c>
      <c r="AP1178" s="31" t="s">
        <v>141</v>
      </c>
      <c r="AQ1178" s="26">
        <v>2021.0</v>
      </c>
      <c r="AR1178" s="26" t="s">
        <v>127</v>
      </c>
      <c r="AS1178" s="26" t="s">
        <v>127</v>
      </c>
      <c r="AT1178" s="28" t="s">
        <v>142</v>
      </c>
      <c r="AU1178" s="32" t="s">
        <v>31</v>
      </c>
      <c r="AV1178" s="28" t="s">
        <v>143</v>
      </c>
      <c r="AW1178" s="28"/>
      <c r="AX1178" s="28"/>
      <c r="AY1178" s="28"/>
    </row>
    <row r="1179" ht="15.75" customHeight="1">
      <c r="A1179" s="26" t="s">
        <v>11499</v>
      </c>
      <c r="B1179" s="26" t="s">
        <v>11500</v>
      </c>
      <c r="C1179" s="28"/>
      <c r="D1179" s="28"/>
      <c r="E1179" s="28"/>
      <c r="F1179" s="26" t="s">
        <v>127</v>
      </c>
      <c r="G1179" s="28"/>
      <c r="H1179" s="26" t="s">
        <v>194</v>
      </c>
      <c r="I1179" s="26" t="s">
        <v>195</v>
      </c>
      <c r="J1179" s="26" t="s">
        <v>11501</v>
      </c>
      <c r="K1179" s="26">
        <v>4.298250645E9</v>
      </c>
      <c r="L1179" s="26" t="s">
        <v>11502</v>
      </c>
      <c r="M1179" s="26" t="s">
        <v>11495</v>
      </c>
      <c r="N1179" s="26" t="s">
        <v>11496</v>
      </c>
      <c r="O1179" s="26" t="s">
        <v>11439</v>
      </c>
      <c r="P1179" s="26" t="s">
        <v>9935</v>
      </c>
      <c r="Q1179" s="26"/>
      <c r="R1179" s="26" t="s">
        <v>11503</v>
      </c>
      <c r="S1179" s="26" t="s">
        <v>156</v>
      </c>
      <c r="T1179" s="29" t="s">
        <v>11504</v>
      </c>
      <c r="U1179" s="28"/>
      <c r="V1179" s="26" t="s">
        <v>139</v>
      </c>
      <c r="W1179" s="26" t="s">
        <v>141</v>
      </c>
      <c r="X1179" s="26">
        <v>2021.0</v>
      </c>
      <c r="Y1179" s="26">
        <v>2023.0</v>
      </c>
      <c r="Z1179" s="28">
        <v>0.0</v>
      </c>
      <c r="AA1179" s="26" t="s">
        <v>127</v>
      </c>
      <c r="AB1179" s="30">
        <v>4000.0</v>
      </c>
      <c r="AC1179" s="31" t="s">
        <v>127</v>
      </c>
      <c r="AD1179" s="31">
        <v>4000.0</v>
      </c>
      <c r="AE1179" s="31" t="s">
        <v>127</v>
      </c>
      <c r="AF1179" s="31" t="s">
        <v>127</v>
      </c>
      <c r="AG1179" s="30" t="s">
        <v>127</v>
      </c>
      <c r="AH1179" s="31" t="s">
        <v>127</v>
      </c>
      <c r="AI1179" s="31" t="s">
        <v>127</v>
      </c>
      <c r="AJ1179" s="31" t="s">
        <v>127</v>
      </c>
      <c r="AK1179" s="31" t="s">
        <v>127</v>
      </c>
      <c r="AL1179" s="31" t="s">
        <v>127</v>
      </c>
      <c r="AM1179" s="26" t="s">
        <v>159</v>
      </c>
      <c r="AN1179" s="26" t="s">
        <v>11505</v>
      </c>
      <c r="AO1179" s="26" t="s">
        <v>141</v>
      </c>
      <c r="AP1179" s="31">
        <v>2519.0</v>
      </c>
      <c r="AQ1179" s="26" t="s">
        <v>127</v>
      </c>
      <c r="AR1179" s="26" t="s">
        <v>127</v>
      </c>
      <c r="AS1179" s="26" t="s">
        <v>127</v>
      </c>
      <c r="AT1179" s="26" t="s">
        <v>142</v>
      </c>
      <c r="AU1179" s="32" t="s">
        <v>31</v>
      </c>
      <c r="AV1179" s="26" t="s">
        <v>11506</v>
      </c>
      <c r="AW1179" s="28"/>
      <c r="AX1179" s="28"/>
      <c r="AY1179" s="28"/>
    </row>
    <row r="1180" ht="15.75" customHeight="1">
      <c r="A1180" s="26" t="s">
        <v>11507</v>
      </c>
      <c r="B1180" s="26" t="s">
        <v>11508</v>
      </c>
      <c r="C1180" s="28" t="s">
        <v>11509</v>
      </c>
      <c r="D1180" s="28" t="s">
        <v>11510</v>
      </c>
      <c r="E1180" s="28"/>
      <c r="F1180" s="26" t="s">
        <v>127</v>
      </c>
      <c r="G1180" s="28"/>
      <c r="H1180" s="26" t="s">
        <v>11458</v>
      </c>
      <c r="I1180" s="26" t="s">
        <v>11459</v>
      </c>
      <c r="J1180" s="26" t="s">
        <v>11511</v>
      </c>
      <c r="K1180" s="26">
        <v>4.298250812E9</v>
      </c>
      <c r="L1180" s="26" t="s">
        <v>11512</v>
      </c>
      <c r="M1180" s="26" t="s">
        <v>11495</v>
      </c>
      <c r="N1180" s="26" t="s">
        <v>11496</v>
      </c>
      <c r="O1180" s="26" t="s">
        <v>11439</v>
      </c>
      <c r="P1180" s="26" t="s">
        <v>9935</v>
      </c>
      <c r="Q1180" s="28"/>
      <c r="R1180" s="28" t="s">
        <v>11513</v>
      </c>
      <c r="S1180" s="28" t="s">
        <v>156</v>
      </c>
      <c r="T1180" s="26" t="s">
        <v>11514</v>
      </c>
      <c r="U1180" s="28"/>
      <c r="V1180" s="28" t="s">
        <v>158</v>
      </c>
      <c r="W1180" s="26" t="s">
        <v>141</v>
      </c>
      <c r="X1180" s="26" t="s">
        <v>141</v>
      </c>
      <c r="Y1180" s="28">
        <v>1994.0</v>
      </c>
      <c r="Z1180" s="28">
        <v>29.0</v>
      </c>
      <c r="AA1180" s="26" t="s">
        <v>127</v>
      </c>
      <c r="AB1180" s="30">
        <v>1000.0</v>
      </c>
      <c r="AC1180" s="31" t="s">
        <v>127</v>
      </c>
      <c r="AD1180" s="31">
        <v>1000.0</v>
      </c>
      <c r="AE1180" s="31" t="s">
        <v>127</v>
      </c>
      <c r="AF1180" s="31" t="s">
        <v>127</v>
      </c>
      <c r="AG1180" s="30" t="s">
        <v>127</v>
      </c>
      <c r="AH1180" s="31" t="s">
        <v>127</v>
      </c>
      <c r="AI1180" s="31" t="s">
        <v>127</v>
      </c>
      <c r="AJ1180" s="31" t="s">
        <v>127</v>
      </c>
      <c r="AK1180" s="31" t="s">
        <v>127</v>
      </c>
      <c r="AL1180" s="31" t="s">
        <v>127</v>
      </c>
      <c r="AM1180" s="26" t="s">
        <v>159</v>
      </c>
      <c r="AN1180" s="28" t="s">
        <v>11515</v>
      </c>
      <c r="AO1180" s="26" t="s">
        <v>141</v>
      </c>
      <c r="AP1180" s="31">
        <v>435.0</v>
      </c>
      <c r="AQ1180" s="26">
        <v>2021.0</v>
      </c>
      <c r="AR1180" s="26" t="s">
        <v>127</v>
      </c>
      <c r="AS1180" s="26" t="s">
        <v>127</v>
      </c>
      <c r="AT1180" s="28" t="s">
        <v>142</v>
      </c>
      <c r="AU1180" s="32" t="s">
        <v>31</v>
      </c>
      <c r="AV1180" s="26" t="s">
        <v>11516</v>
      </c>
      <c r="AW1180" s="28" t="s">
        <v>11517</v>
      </c>
      <c r="AX1180" s="28"/>
      <c r="AY1180" s="28"/>
    </row>
    <row r="1181" ht="15.75" customHeight="1">
      <c r="A1181" s="26" t="s">
        <v>11518</v>
      </c>
      <c r="B1181" s="26" t="s">
        <v>11519</v>
      </c>
      <c r="C1181" s="28" t="s">
        <v>11520</v>
      </c>
      <c r="D1181" s="28" t="s">
        <v>11521</v>
      </c>
      <c r="E1181" s="28"/>
      <c r="F1181" s="26" t="s">
        <v>127</v>
      </c>
      <c r="G1181" s="28"/>
      <c r="H1181" s="26" t="s">
        <v>11522</v>
      </c>
      <c r="I1181" s="26" t="s">
        <v>11523</v>
      </c>
      <c r="J1181" s="26" t="s">
        <v>11524</v>
      </c>
      <c r="K1181" s="26">
        <v>4.298248188E9</v>
      </c>
      <c r="L1181" s="26" t="s">
        <v>11525</v>
      </c>
      <c r="M1181" s="26" t="s">
        <v>11526</v>
      </c>
      <c r="N1181" s="26" t="s">
        <v>11496</v>
      </c>
      <c r="O1181" s="26" t="s">
        <v>11439</v>
      </c>
      <c r="P1181" s="26" t="s">
        <v>9935</v>
      </c>
      <c r="Q1181" s="28"/>
      <c r="R1181" s="28" t="s">
        <v>11527</v>
      </c>
      <c r="S1181" s="28" t="s">
        <v>156</v>
      </c>
      <c r="T1181" s="26" t="s">
        <v>11528</v>
      </c>
      <c r="U1181" s="28"/>
      <c r="V1181" s="28" t="s">
        <v>158</v>
      </c>
      <c r="W1181" s="26" t="s">
        <v>141</v>
      </c>
      <c r="X1181" s="26" t="s">
        <v>141</v>
      </c>
      <c r="Y1181" s="28">
        <v>1977.0</v>
      </c>
      <c r="Z1181" s="28">
        <v>46.0</v>
      </c>
      <c r="AA1181" s="26" t="s">
        <v>127</v>
      </c>
      <c r="AB1181" s="30">
        <v>5800.0</v>
      </c>
      <c r="AC1181" s="30">
        <v>5800.0</v>
      </c>
      <c r="AD1181" s="31" t="s">
        <v>127</v>
      </c>
      <c r="AE1181" s="31" t="s">
        <v>127</v>
      </c>
      <c r="AF1181" s="31">
        <v>8100.0</v>
      </c>
      <c r="AG1181" s="31">
        <f>2800+5300</f>
        <v>8100</v>
      </c>
      <c r="AH1181" s="31" t="s">
        <v>127</v>
      </c>
      <c r="AI1181" s="31" t="s">
        <v>127</v>
      </c>
      <c r="AJ1181" s="31" t="s">
        <v>468</v>
      </c>
      <c r="AK1181" s="31" t="s">
        <v>468</v>
      </c>
      <c r="AL1181" s="31" t="s">
        <v>127</v>
      </c>
      <c r="AM1181" s="26" t="s">
        <v>159</v>
      </c>
      <c r="AN1181" s="28" t="s">
        <v>11529</v>
      </c>
      <c r="AO1181" s="26" t="s">
        <v>141</v>
      </c>
      <c r="AP1181" s="31">
        <v>4723.0</v>
      </c>
      <c r="AQ1181" s="26" t="s">
        <v>127</v>
      </c>
      <c r="AR1181" s="26" t="s">
        <v>127</v>
      </c>
      <c r="AS1181" s="26" t="s">
        <v>127</v>
      </c>
      <c r="AT1181" s="26" t="s">
        <v>161</v>
      </c>
      <c r="AU1181" s="32" t="s">
        <v>263</v>
      </c>
      <c r="AV1181" s="26" t="s">
        <v>603</v>
      </c>
      <c r="AW1181" s="28"/>
      <c r="AX1181" s="28"/>
      <c r="AY1181" s="28"/>
    </row>
    <row r="1182" ht="15.75" customHeight="1">
      <c r="A1182" s="26" t="s">
        <v>11530</v>
      </c>
      <c r="B1182" s="26" t="s">
        <v>11531</v>
      </c>
      <c r="C1182" s="28" t="s">
        <v>11532</v>
      </c>
      <c r="D1182" s="28" t="s">
        <v>11533</v>
      </c>
      <c r="E1182" s="28"/>
      <c r="F1182" s="26" t="s">
        <v>127</v>
      </c>
      <c r="G1182" s="28"/>
      <c r="H1182" s="26" t="s">
        <v>9467</v>
      </c>
      <c r="I1182" s="26" t="s">
        <v>9468</v>
      </c>
      <c r="J1182" s="26" t="s">
        <v>11534</v>
      </c>
      <c r="K1182" s="26">
        <v>5.03724778E9</v>
      </c>
      <c r="L1182" s="26" t="s">
        <v>11535</v>
      </c>
      <c r="M1182" s="26" t="s">
        <v>11526</v>
      </c>
      <c r="N1182" s="26" t="s">
        <v>11496</v>
      </c>
      <c r="O1182" s="26" t="s">
        <v>11439</v>
      </c>
      <c r="P1182" s="26" t="s">
        <v>9935</v>
      </c>
      <c r="Q1182" s="28"/>
      <c r="R1182" s="26" t="s">
        <v>11536</v>
      </c>
      <c r="S1182" s="28" t="s">
        <v>156</v>
      </c>
      <c r="T1182" s="29" t="s">
        <v>11537</v>
      </c>
      <c r="U1182" s="28"/>
      <c r="V1182" s="28" t="s">
        <v>158</v>
      </c>
      <c r="W1182" s="26" t="s">
        <v>141</v>
      </c>
      <c r="X1182" s="26" t="s">
        <v>141</v>
      </c>
      <c r="Y1182" s="28">
        <v>2011.0</v>
      </c>
      <c r="Z1182" s="28">
        <v>12.0</v>
      </c>
      <c r="AA1182" s="26" t="s">
        <v>127</v>
      </c>
      <c r="AB1182" s="30">
        <v>2500.0</v>
      </c>
      <c r="AC1182" s="31" t="s">
        <v>127</v>
      </c>
      <c r="AD1182" s="30">
        <v>2500.0</v>
      </c>
      <c r="AE1182" s="31" t="s">
        <v>127</v>
      </c>
      <c r="AF1182" s="31" t="s">
        <v>127</v>
      </c>
      <c r="AG1182" s="30" t="s">
        <v>127</v>
      </c>
      <c r="AH1182" s="31" t="s">
        <v>127</v>
      </c>
      <c r="AI1182" s="31" t="s">
        <v>127</v>
      </c>
      <c r="AJ1182" s="31" t="s">
        <v>127</v>
      </c>
      <c r="AK1182" s="31" t="s">
        <v>127</v>
      </c>
      <c r="AL1182" s="31" t="s">
        <v>127</v>
      </c>
      <c r="AM1182" s="26" t="s">
        <v>159</v>
      </c>
      <c r="AN1182" s="28" t="s">
        <v>11538</v>
      </c>
      <c r="AO1182" s="26" t="s">
        <v>141</v>
      </c>
      <c r="AP1182" s="31">
        <v>1219.0</v>
      </c>
      <c r="AQ1182" s="26">
        <v>2022.0</v>
      </c>
      <c r="AR1182" s="26">
        <v>2022.0</v>
      </c>
      <c r="AS1182" s="26" t="s">
        <v>127</v>
      </c>
      <c r="AT1182" s="28" t="s">
        <v>142</v>
      </c>
      <c r="AU1182" s="32" t="s">
        <v>31</v>
      </c>
      <c r="AV1182" s="26" t="s">
        <v>697</v>
      </c>
      <c r="AW1182" s="28"/>
      <c r="AX1182" s="28"/>
      <c r="AY1182" s="28"/>
    </row>
    <row r="1183" ht="15.75" customHeight="1">
      <c r="A1183" s="26" t="s">
        <v>11539</v>
      </c>
      <c r="B1183" s="26" t="s">
        <v>11540</v>
      </c>
      <c r="C1183" s="26" t="s">
        <v>11541</v>
      </c>
      <c r="D1183" s="26" t="s">
        <v>11542</v>
      </c>
      <c r="E1183" s="28"/>
      <c r="F1183" s="26" t="s">
        <v>127</v>
      </c>
      <c r="G1183" s="28"/>
      <c r="H1183" s="26" t="s">
        <v>11543</v>
      </c>
      <c r="I1183" s="26" t="s">
        <v>11544</v>
      </c>
      <c r="J1183" s="26" t="s">
        <v>11545</v>
      </c>
      <c r="K1183" s="37" t="s">
        <v>11546</v>
      </c>
      <c r="L1183" s="26" t="s">
        <v>11547</v>
      </c>
      <c r="M1183" s="26" t="s">
        <v>11526</v>
      </c>
      <c r="N1183" s="26" t="s">
        <v>11496</v>
      </c>
      <c r="O1183" s="26" t="s">
        <v>11439</v>
      </c>
      <c r="P1183" s="26" t="s">
        <v>9935</v>
      </c>
      <c r="Q1183" s="28"/>
      <c r="R1183" s="28" t="s">
        <v>11548</v>
      </c>
      <c r="S1183" s="28" t="s">
        <v>156</v>
      </c>
      <c r="T1183" s="29" t="s">
        <v>11549</v>
      </c>
      <c r="U1183" s="28"/>
      <c r="V1183" s="26" t="s">
        <v>158</v>
      </c>
      <c r="W1183" s="26" t="s">
        <v>141</v>
      </c>
      <c r="X1183" s="26" t="s">
        <v>141</v>
      </c>
      <c r="Y1183" s="26">
        <v>1983.0</v>
      </c>
      <c r="Z1183" s="28">
        <v>40.0</v>
      </c>
      <c r="AA1183" s="26" t="s">
        <v>127</v>
      </c>
      <c r="AB1183" s="30">
        <v>1100.0</v>
      </c>
      <c r="AC1183" s="30">
        <v>1100.0</v>
      </c>
      <c r="AD1183" s="31" t="s">
        <v>141</v>
      </c>
      <c r="AE1183" s="31" t="s">
        <v>127</v>
      </c>
      <c r="AF1183" s="31">
        <v>1100.0</v>
      </c>
      <c r="AG1183" s="30">
        <v>1100.0</v>
      </c>
      <c r="AH1183" s="31" t="s">
        <v>127</v>
      </c>
      <c r="AI1183" s="31" t="s">
        <v>127</v>
      </c>
      <c r="AJ1183" s="31" t="s">
        <v>141</v>
      </c>
      <c r="AK1183" s="31" t="s">
        <v>141</v>
      </c>
      <c r="AL1183" s="31" t="s">
        <v>141</v>
      </c>
      <c r="AM1183" s="26" t="s">
        <v>141</v>
      </c>
      <c r="AN1183" s="26" t="s">
        <v>141</v>
      </c>
      <c r="AO1183" s="26" t="s">
        <v>141</v>
      </c>
      <c r="AP1183" s="31">
        <v>900.0</v>
      </c>
      <c r="AQ1183" s="26" t="s">
        <v>141</v>
      </c>
      <c r="AR1183" s="26" t="s">
        <v>141</v>
      </c>
      <c r="AS1183" s="26" t="s">
        <v>127</v>
      </c>
      <c r="AT1183" s="26" t="s">
        <v>161</v>
      </c>
      <c r="AU1183" s="32" t="s">
        <v>263</v>
      </c>
      <c r="AV1183" s="26" t="s">
        <v>674</v>
      </c>
      <c r="AW1183" s="28"/>
      <c r="AX1183" s="28"/>
      <c r="AY1183" s="28"/>
    </row>
    <row r="1184" ht="15.75" customHeight="1">
      <c r="A1184" s="26" t="s">
        <v>11550</v>
      </c>
      <c r="B1184" s="26" t="s">
        <v>11551</v>
      </c>
      <c r="C1184" s="28" t="s">
        <v>11552</v>
      </c>
      <c r="D1184" s="28" t="s">
        <v>11553</v>
      </c>
      <c r="E1184" s="28"/>
      <c r="F1184" s="26" t="s">
        <v>127</v>
      </c>
      <c r="G1184" s="28"/>
      <c r="H1184" s="26" t="s">
        <v>11554</v>
      </c>
      <c r="I1184" s="26" t="s">
        <v>11555</v>
      </c>
      <c r="J1184" s="26" t="s">
        <v>11556</v>
      </c>
      <c r="K1184" s="26">
        <v>5.080034375E9</v>
      </c>
      <c r="L1184" s="26" t="s">
        <v>11557</v>
      </c>
      <c r="M1184" s="26" t="s">
        <v>11526</v>
      </c>
      <c r="N1184" s="26" t="s">
        <v>11496</v>
      </c>
      <c r="O1184" s="26" t="s">
        <v>11439</v>
      </c>
      <c r="P1184" s="26" t="s">
        <v>9935</v>
      </c>
      <c r="Q1184" s="28"/>
      <c r="R1184" s="26" t="s">
        <v>11558</v>
      </c>
      <c r="S1184" s="28" t="s">
        <v>156</v>
      </c>
      <c r="T1184" s="26" t="s">
        <v>11559</v>
      </c>
      <c r="U1184" s="28"/>
      <c r="V1184" s="28" t="s">
        <v>158</v>
      </c>
      <c r="W1184" s="26" t="s">
        <v>141</v>
      </c>
      <c r="X1184" s="26" t="s">
        <v>141</v>
      </c>
      <c r="Y1184" s="26">
        <v>1994.0</v>
      </c>
      <c r="Z1184" s="28">
        <v>29.0</v>
      </c>
      <c r="AA1184" s="26" t="s">
        <v>127</v>
      </c>
      <c r="AB1184" s="30" t="s">
        <v>127</v>
      </c>
      <c r="AC1184" s="31" t="s">
        <v>127</v>
      </c>
      <c r="AD1184" s="31" t="s">
        <v>127</v>
      </c>
      <c r="AE1184" s="31" t="s">
        <v>127</v>
      </c>
      <c r="AF1184" s="31">
        <v>500.0</v>
      </c>
      <c r="AG1184" s="30">
        <v>500.0</v>
      </c>
      <c r="AH1184" s="31" t="s">
        <v>127</v>
      </c>
      <c r="AI1184" s="31" t="s">
        <v>127</v>
      </c>
      <c r="AJ1184" s="31" t="s">
        <v>127</v>
      </c>
      <c r="AK1184" s="31" t="s">
        <v>127</v>
      </c>
      <c r="AL1184" s="31" t="s">
        <v>127</v>
      </c>
      <c r="AM1184" s="26" t="s">
        <v>3315</v>
      </c>
      <c r="AN1184" s="26" t="s">
        <v>11560</v>
      </c>
      <c r="AO1184" s="26" t="s">
        <v>141</v>
      </c>
      <c r="AP1184" s="31" t="s">
        <v>141</v>
      </c>
      <c r="AQ1184" s="26">
        <v>2021.0</v>
      </c>
      <c r="AR1184" s="26">
        <v>2021.0</v>
      </c>
      <c r="AS1184" s="26" t="s">
        <v>127</v>
      </c>
      <c r="AT1184" s="26" t="s">
        <v>974</v>
      </c>
      <c r="AU1184" s="26" t="s">
        <v>25</v>
      </c>
      <c r="AV1184" s="26" t="s">
        <v>141</v>
      </c>
      <c r="AW1184" s="28"/>
      <c r="AX1184" s="28"/>
      <c r="AY1184" s="28"/>
    </row>
    <row r="1185" ht="15.75" customHeight="1">
      <c r="A1185" s="26" t="s">
        <v>11561</v>
      </c>
      <c r="B1185" s="26" t="s">
        <v>11562</v>
      </c>
      <c r="C1185" s="28" t="s">
        <v>11563</v>
      </c>
      <c r="D1185" s="28" t="s">
        <v>11564</v>
      </c>
      <c r="E1185" s="28"/>
      <c r="F1185" s="26" t="s">
        <v>127</v>
      </c>
      <c r="G1185" s="28"/>
      <c r="H1185" s="26" t="s">
        <v>11565</v>
      </c>
      <c r="I1185" s="26" t="s">
        <v>11566</v>
      </c>
      <c r="J1185" s="26" t="s">
        <v>11567</v>
      </c>
      <c r="K1185" s="26">
        <v>4.298247985E9</v>
      </c>
      <c r="L1185" s="26" t="s">
        <v>11568</v>
      </c>
      <c r="M1185" s="26" t="s">
        <v>11438</v>
      </c>
      <c r="N1185" s="26" t="s">
        <v>11437</v>
      </c>
      <c r="O1185" s="26" t="s">
        <v>11439</v>
      </c>
      <c r="P1185" s="26" t="s">
        <v>9935</v>
      </c>
      <c r="Q1185" s="28"/>
      <c r="R1185" s="28" t="s">
        <v>11569</v>
      </c>
      <c r="S1185" s="28" t="s">
        <v>156</v>
      </c>
      <c r="T1185" s="26" t="s">
        <v>11570</v>
      </c>
      <c r="U1185" s="28"/>
      <c r="V1185" s="28" t="s">
        <v>158</v>
      </c>
      <c r="W1185" s="26" t="s">
        <v>141</v>
      </c>
      <c r="X1185" s="26" t="s">
        <v>141</v>
      </c>
      <c r="Y1185" s="26">
        <v>2001.0</v>
      </c>
      <c r="Z1185" s="28">
        <v>22.0</v>
      </c>
      <c r="AA1185" s="26" t="s">
        <v>127</v>
      </c>
      <c r="AB1185" s="30">
        <v>2000.0</v>
      </c>
      <c r="AC1185" s="31" t="s">
        <v>127</v>
      </c>
      <c r="AD1185" s="30">
        <v>2000.0</v>
      </c>
      <c r="AE1185" s="31" t="s">
        <v>127</v>
      </c>
      <c r="AF1185" s="31" t="s">
        <v>127</v>
      </c>
      <c r="AG1185" s="30" t="s">
        <v>127</v>
      </c>
      <c r="AH1185" s="31" t="s">
        <v>127</v>
      </c>
      <c r="AI1185" s="31" t="s">
        <v>127</v>
      </c>
      <c r="AJ1185" s="31" t="s">
        <v>127</v>
      </c>
      <c r="AK1185" s="31" t="s">
        <v>127</v>
      </c>
      <c r="AL1185" s="31" t="s">
        <v>127</v>
      </c>
      <c r="AM1185" s="26" t="s">
        <v>159</v>
      </c>
      <c r="AN1185" s="28" t="s">
        <v>392</v>
      </c>
      <c r="AO1185" s="26" t="s">
        <v>141</v>
      </c>
      <c r="AP1185" s="31">
        <v>999.0</v>
      </c>
      <c r="AQ1185" s="26" t="s">
        <v>127</v>
      </c>
      <c r="AR1185" s="26" t="s">
        <v>127</v>
      </c>
      <c r="AS1185" s="26" t="s">
        <v>127</v>
      </c>
      <c r="AT1185" s="28" t="s">
        <v>142</v>
      </c>
      <c r="AU1185" s="32" t="s">
        <v>31</v>
      </c>
      <c r="AV1185" s="28" t="s">
        <v>143</v>
      </c>
      <c r="AW1185" s="28" t="s">
        <v>11571</v>
      </c>
      <c r="AX1185" s="28"/>
      <c r="AY1185" s="28"/>
    </row>
    <row r="1186" ht="15.75" customHeight="1">
      <c r="A1186" s="26" t="s">
        <v>11572</v>
      </c>
      <c r="B1186" s="26" t="s">
        <v>11573</v>
      </c>
      <c r="C1186" s="28" t="s">
        <v>11574</v>
      </c>
      <c r="D1186" s="28" t="s">
        <v>11575</v>
      </c>
      <c r="E1186" s="28"/>
      <c r="F1186" s="26" t="s">
        <v>127</v>
      </c>
      <c r="G1186" s="28"/>
      <c r="H1186" s="26" t="s">
        <v>11576</v>
      </c>
      <c r="I1186" s="26" t="s">
        <v>11577</v>
      </c>
      <c r="J1186" s="26" t="s">
        <v>11578</v>
      </c>
      <c r="K1186" s="26">
        <v>5.000059673E9</v>
      </c>
      <c r="L1186" s="26" t="s">
        <v>11579</v>
      </c>
      <c r="M1186" s="26" t="s">
        <v>11438</v>
      </c>
      <c r="N1186" s="26" t="s">
        <v>11437</v>
      </c>
      <c r="O1186" s="26" t="s">
        <v>11439</v>
      </c>
      <c r="P1186" s="26" t="s">
        <v>9935</v>
      </c>
      <c r="Q1186" s="28"/>
      <c r="R1186" s="28" t="s">
        <v>11580</v>
      </c>
      <c r="S1186" s="28" t="s">
        <v>156</v>
      </c>
      <c r="T1186" s="26" t="s">
        <v>11581</v>
      </c>
      <c r="U1186" s="28"/>
      <c r="V1186" s="28" t="s">
        <v>158</v>
      </c>
      <c r="W1186" s="26" t="s">
        <v>141</v>
      </c>
      <c r="X1186" s="26" t="s">
        <v>141</v>
      </c>
      <c r="Y1186" s="28">
        <v>1987.0</v>
      </c>
      <c r="Z1186" s="28">
        <v>36.0</v>
      </c>
      <c r="AA1186" s="26" t="s">
        <v>127</v>
      </c>
      <c r="AB1186" s="30">
        <v>4500.0</v>
      </c>
      <c r="AC1186" s="31" t="s">
        <v>127</v>
      </c>
      <c r="AD1186" s="30">
        <v>4500.0</v>
      </c>
      <c r="AE1186" s="31" t="s">
        <v>127</v>
      </c>
      <c r="AF1186" s="31" t="s">
        <v>127</v>
      </c>
      <c r="AG1186" s="30" t="s">
        <v>127</v>
      </c>
      <c r="AH1186" s="31" t="s">
        <v>127</v>
      </c>
      <c r="AI1186" s="31" t="s">
        <v>127</v>
      </c>
      <c r="AJ1186" s="31" t="s">
        <v>127</v>
      </c>
      <c r="AK1186" s="31" t="s">
        <v>127</v>
      </c>
      <c r="AL1186" s="31" t="s">
        <v>127</v>
      </c>
      <c r="AM1186" s="26" t="s">
        <v>159</v>
      </c>
      <c r="AN1186" s="28" t="s">
        <v>11582</v>
      </c>
      <c r="AO1186" s="26" t="s">
        <v>141</v>
      </c>
      <c r="AP1186" s="31">
        <v>1449.0</v>
      </c>
      <c r="AQ1186" s="26">
        <v>2021.0</v>
      </c>
      <c r="AR1186" s="26" t="s">
        <v>327</v>
      </c>
      <c r="AS1186" s="26" t="s">
        <v>127</v>
      </c>
      <c r="AT1186" s="28" t="s">
        <v>142</v>
      </c>
      <c r="AU1186" s="32" t="s">
        <v>31</v>
      </c>
      <c r="AV1186" s="28" t="s">
        <v>11583</v>
      </c>
      <c r="AW1186" s="28"/>
      <c r="AX1186" s="28"/>
      <c r="AY1186" s="28"/>
    </row>
    <row r="1187" ht="15.75" customHeight="1">
      <c r="A1187" s="26" t="s">
        <v>11584</v>
      </c>
      <c r="B1187" s="26" t="s">
        <v>11585</v>
      </c>
      <c r="C1187" s="28" t="s">
        <v>11586</v>
      </c>
      <c r="D1187" s="28" t="s">
        <v>11587</v>
      </c>
      <c r="E1187" s="28"/>
      <c r="F1187" s="26" t="s">
        <v>127</v>
      </c>
      <c r="G1187" s="28"/>
      <c r="H1187" s="26" t="s">
        <v>11588</v>
      </c>
      <c r="I1187" s="26" t="s">
        <v>11589</v>
      </c>
      <c r="J1187" s="26" t="s">
        <v>11590</v>
      </c>
      <c r="K1187" s="26">
        <v>4.295893527E9</v>
      </c>
      <c r="L1187" s="26" t="s">
        <v>11591</v>
      </c>
      <c r="M1187" s="26" t="s">
        <v>11438</v>
      </c>
      <c r="N1187" s="26" t="s">
        <v>11437</v>
      </c>
      <c r="O1187" s="26" t="s">
        <v>11439</v>
      </c>
      <c r="P1187" s="26" t="s">
        <v>9935</v>
      </c>
      <c r="Q1187" s="28"/>
      <c r="R1187" s="28" t="s">
        <v>11592</v>
      </c>
      <c r="S1187" s="28" t="s">
        <v>156</v>
      </c>
      <c r="T1187" s="26" t="s">
        <v>11593</v>
      </c>
      <c r="U1187" s="28"/>
      <c r="V1187" s="28" t="s">
        <v>158</v>
      </c>
      <c r="W1187" s="26" t="s">
        <v>141</v>
      </c>
      <c r="X1187" s="26" t="s">
        <v>141</v>
      </c>
      <c r="Y1187" s="28">
        <v>1987.0</v>
      </c>
      <c r="Z1187" s="28">
        <v>36.0</v>
      </c>
      <c r="AA1187" s="26" t="s">
        <v>127</v>
      </c>
      <c r="AB1187" s="30">
        <v>1400.0</v>
      </c>
      <c r="AC1187" s="31" t="s">
        <v>127</v>
      </c>
      <c r="AD1187" s="31">
        <v>1400.0</v>
      </c>
      <c r="AE1187" s="31" t="s">
        <v>127</v>
      </c>
      <c r="AF1187" s="31" t="s">
        <v>127</v>
      </c>
      <c r="AG1187" s="30" t="s">
        <v>127</v>
      </c>
      <c r="AH1187" s="31" t="s">
        <v>127</v>
      </c>
      <c r="AI1187" s="31" t="s">
        <v>127</v>
      </c>
      <c r="AJ1187" s="31" t="s">
        <v>127</v>
      </c>
      <c r="AK1187" s="31" t="s">
        <v>127</v>
      </c>
      <c r="AL1187" s="31" t="s">
        <v>127</v>
      </c>
      <c r="AM1187" s="26" t="s">
        <v>159</v>
      </c>
      <c r="AN1187" s="28" t="s">
        <v>11594</v>
      </c>
      <c r="AO1187" s="26" t="s">
        <v>141</v>
      </c>
      <c r="AP1187" s="31">
        <v>1213.0</v>
      </c>
      <c r="AQ1187" s="26" t="s">
        <v>127</v>
      </c>
      <c r="AR1187" s="26" t="s">
        <v>127</v>
      </c>
      <c r="AS1187" s="26" t="s">
        <v>127</v>
      </c>
      <c r="AT1187" s="28" t="s">
        <v>142</v>
      </c>
      <c r="AU1187" s="32" t="s">
        <v>31</v>
      </c>
      <c r="AV1187" s="26" t="s">
        <v>11595</v>
      </c>
      <c r="AW1187" s="28" t="s">
        <v>11571</v>
      </c>
      <c r="AX1187" s="28"/>
      <c r="AY1187" s="28"/>
    </row>
    <row r="1188" ht="15.75" customHeight="1">
      <c r="A1188" s="26" t="s">
        <v>11596</v>
      </c>
      <c r="B1188" s="26" t="s">
        <v>11597</v>
      </c>
      <c r="C1188" s="28" t="s">
        <v>11598</v>
      </c>
      <c r="D1188" s="28"/>
      <c r="E1188" s="28"/>
      <c r="F1188" s="26" t="s">
        <v>127</v>
      </c>
      <c r="G1188" s="28"/>
      <c r="H1188" s="26" t="s">
        <v>11599</v>
      </c>
      <c r="I1188" s="26" t="s">
        <v>11600</v>
      </c>
      <c r="J1188" s="26" t="s">
        <v>11601</v>
      </c>
      <c r="K1188" s="26">
        <v>4.298248394E9</v>
      </c>
      <c r="L1188" s="26" t="s">
        <v>11602</v>
      </c>
      <c r="M1188" s="26" t="s">
        <v>11438</v>
      </c>
      <c r="N1188" s="26" t="s">
        <v>11437</v>
      </c>
      <c r="O1188" s="26" t="s">
        <v>11439</v>
      </c>
      <c r="P1188" s="26" t="s">
        <v>9935</v>
      </c>
      <c r="Q1188" s="28"/>
      <c r="R1188" s="28" t="s">
        <v>11603</v>
      </c>
      <c r="S1188" s="28" t="s">
        <v>156</v>
      </c>
      <c r="T1188" s="26" t="s">
        <v>11604</v>
      </c>
      <c r="U1188" s="28"/>
      <c r="V1188" s="28" t="s">
        <v>158</v>
      </c>
      <c r="W1188" s="26" t="s">
        <v>141</v>
      </c>
      <c r="X1188" s="26" t="s">
        <v>141</v>
      </c>
      <c r="Y1188" s="28">
        <v>2010.0</v>
      </c>
      <c r="Z1188" s="28">
        <v>13.0</v>
      </c>
      <c r="AA1188" s="26" t="s">
        <v>127</v>
      </c>
      <c r="AB1188" s="30">
        <v>1200.0</v>
      </c>
      <c r="AC1188" s="31" t="s">
        <v>127</v>
      </c>
      <c r="AD1188" s="30">
        <v>1200.0</v>
      </c>
      <c r="AE1188" s="31" t="s">
        <v>127</v>
      </c>
      <c r="AF1188" s="31" t="s">
        <v>127</v>
      </c>
      <c r="AG1188" s="30" t="s">
        <v>127</v>
      </c>
      <c r="AH1188" s="31" t="s">
        <v>127</v>
      </c>
      <c r="AI1188" s="31" t="s">
        <v>127</v>
      </c>
      <c r="AJ1188" s="31" t="s">
        <v>127</v>
      </c>
      <c r="AK1188" s="31" t="s">
        <v>127</v>
      </c>
      <c r="AL1188" s="31" t="s">
        <v>127</v>
      </c>
      <c r="AM1188" s="26" t="s">
        <v>159</v>
      </c>
      <c r="AN1188" s="28" t="s">
        <v>11605</v>
      </c>
      <c r="AO1188" s="26" t="s">
        <v>816</v>
      </c>
      <c r="AP1188" s="31">
        <v>425.0</v>
      </c>
      <c r="AQ1188" s="26" t="s">
        <v>327</v>
      </c>
      <c r="AR1188" s="26" t="s">
        <v>327</v>
      </c>
      <c r="AS1188" s="26" t="s">
        <v>127</v>
      </c>
      <c r="AT1188" s="28" t="s">
        <v>142</v>
      </c>
      <c r="AU1188" s="32" t="s">
        <v>31</v>
      </c>
      <c r="AV1188" s="26" t="s">
        <v>4184</v>
      </c>
      <c r="AW1188" s="28"/>
      <c r="AX1188" s="28"/>
      <c r="AY1188" s="28"/>
    </row>
    <row r="1189" ht="15.75" customHeight="1">
      <c r="A1189" s="26" t="s">
        <v>11606</v>
      </c>
      <c r="B1189" s="26" t="s">
        <v>11607</v>
      </c>
      <c r="C1189" s="28" t="s">
        <v>11586</v>
      </c>
      <c r="D1189" s="28" t="s">
        <v>11587</v>
      </c>
      <c r="E1189" s="28"/>
      <c r="F1189" s="26" t="s">
        <v>127</v>
      </c>
      <c r="G1189" s="28"/>
      <c r="H1189" s="26" t="s">
        <v>11588</v>
      </c>
      <c r="I1189" s="26" t="s">
        <v>11589</v>
      </c>
      <c r="J1189" s="26" t="s">
        <v>11590</v>
      </c>
      <c r="K1189" s="26">
        <v>4.295893527E9</v>
      </c>
      <c r="L1189" s="26" t="s">
        <v>11591</v>
      </c>
      <c r="M1189" s="26" t="s">
        <v>11438</v>
      </c>
      <c r="N1189" s="26" t="s">
        <v>11437</v>
      </c>
      <c r="O1189" s="26" t="s">
        <v>11439</v>
      </c>
      <c r="P1189" s="26" t="s">
        <v>9935</v>
      </c>
      <c r="Q1189" s="28"/>
      <c r="R1189" s="28" t="s">
        <v>11592</v>
      </c>
      <c r="S1189" s="28" t="s">
        <v>156</v>
      </c>
      <c r="T1189" s="26" t="s">
        <v>11593</v>
      </c>
      <c r="U1189" s="28"/>
      <c r="V1189" s="26" t="s">
        <v>139</v>
      </c>
      <c r="W1189" s="26" t="s">
        <v>141</v>
      </c>
      <c r="X1189" s="33">
        <v>44409.0</v>
      </c>
      <c r="Y1189" s="26">
        <v>2023.0</v>
      </c>
      <c r="Z1189" s="28">
        <v>0.0</v>
      </c>
      <c r="AA1189" s="26" t="s">
        <v>127</v>
      </c>
      <c r="AB1189" s="30">
        <v>1400.0</v>
      </c>
      <c r="AC1189" s="31" t="s">
        <v>127</v>
      </c>
      <c r="AD1189" s="31">
        <v>1400.0</v>
      </c>
      <c r="AE1189" s="31" t="s">
        <v>127</v>
      </c>
      <c r="AF1189" s="31" t="s">
        <v>127</v>
      </c>
      <c r="AG1189" s="30" t="s">
        <v>127</v>
      </c>
      <c r="AH1189" s="31" t="s">
        <v>127</v>
      </c>
      <c r="AI1189" s="31" t="s">
        <v>127</v>
      </c>
      <c r="AJ1189" s="31" t="s">
        <v>127</v>
      </c>
      <c r="AK1189" s="31" t="s">
        <v>127</v>
      </c>
      <c r="AL1189" s="31" t="s">
        <v>127</v>
      </c>
      <c r="AM1189" s="26" t="s">
        <v>159</v>
      </c>
      <c r="AN1189" s="28" t="s">
        <v>11594</v>
      </c>
      <c r="AO1189" s="26" t="s">
        <v>141</v>
      </c>
      <c r="AP1189" s="31" t="s">
        <v>141</v>
      </c>
      <c r="AQ1189" s="26" t="s">
        <v>127</v>
      </c>
      <c r="AR1189" s="26" t="s">
        <v>127</v>
      </c>
      <c r="AS1189" s="26" t="s">
        <v>127</v>
      </c>
      <c r="AT1189" s="28" t="s">
        <v>142</v>
      </c>
      <c r="AU1189" s="32" t="s">
        <v>31</v>
      </c>
      <c r="AV1189" s="26" t="s">
        <v>11608</v>
      </c>
      <c r="AW1189" s="28"/>
      <c r="AX1189" s="28"/>
      <c r="AY1189" s="28"/>
    </row>
    <row r="1190" ht="15.75" customHeight="1">
      <c r="A1190" s="26" t="s">
        <v>11609</v>
      </c>
      <c r="B1190" s="26" t="s">
        <v>11610</v>
      </c>
      <c r="C1190" s="26" t="s">
        <v>11611</v>
      </c>
      <c r="D1190" s="26"/>
      <c r="E1190" s="26"/>
      <c r="F1190" s="26" t="s">
        <v>127</v>
      </c>
      <c r="G1190" s="28"/>
      <c r="H1190" s="26" t="s">
        <v>11612</v>
      </c>
      <c r="I1190" s="26" t="s">
        <v>11613</v>
      </c>
      <c r="J1190" s="26" t="s">
        <v>11614</v>
      </c>
      <c r="K1190" s="26">
        <v>4.295893561E9</v>
      </c>
      <c r="L1190" s="26" t="s">
        <v>11615</v>
      </c>
      <c r="M1190" s="26" t="s">
        <v>11438</v>
      </c>
      <c r="N1190" s="26" t="s">
        <v>11437</v>
      </c>
      <c r="O1190" s="26" t="s">
        <v>11439</v>
      </c>
      <c r="P1190" s="26" t="s">
        <v>9935</v>
      </c>
      <c r="Q1190" s="26"/>
      <c r="R1190" s="26" t="s">
        <v>11616</v>
      </c>
      <c r="S1190" s="26" t="s">
        <v>137</v>
      </c>
      <c r="T1190" s="29"/>
      <c r="U1190" s="29"/>
      <c r="V1190" s="26" t="s">
        <v>158</v>
      </c>
      <c r="W1190" s="26" t="s">
        <v>141</v>
      </c>
      <c r="X1190" s="26" t="s">
        <v>141</v>
      </c>
      <c r="Y1190" s="26">
        <v>2022.0</v>
      </c>
      <c r="Z1190" s="28">
        <v>1.0</v>
      </c>
      <c r="AA1190" s="26" t="s">
        <v>127</v>
      </c>
      <c r="AB1190" s="30">
        <v>1250.0</v>
      </c>
      <c r="AC1190" s="31" t="s">
        <v>127</v>
      </c>
      <c r="AD1190" s="31">
        <v>1250.0</v>
      </c>
      <c r="AE1190" s="31" t="s">
        <v>127</v>
      </c>
      <c r="AF1190" s="31" t="s">
        <v>127</v>
      </c>
      <c r="AG1190" s="31" t="s">
        <v>127</v>
      </c>
      <c r="AH1190" s="31" t="s">
        <v>127</v>
      </c>
      <c r="AI1190" s="31" t="s">
        <v>127</v>
      </c>
      <c r="AJ1190" s="31" t="s">
        <v>127</v>
      </c>
      <c r="AK1190" s="31" t="s">
        <v>127</v>
      </c>
      <c r="AL1190" s="31" t="s">
        <v>127</v>
      </c>
      <c r="AM1190" s="26" t="s">
        <v>140</v>
      </c>
      <c r="AN1190" s="26" t="s">
        <v>141</v>
      </c>
      <c r="AO1190" s="26" t="s">
        <v>816</v>
      </c>
      <c r="AP1190" s="31">
        <v>1000.0</v>
      </c>
      <c r="AQ1190" s="31" t="s">
        <v>141</v>
      </c>
      <c r="AR1190" s="31" t="s">
        <v>141</v>
      </c>
      <c r="AS1190" s="26" t="s">
        <v>127</v>
      </c>
      <c r="AT1190" s="26" t="s">
        <v>142</v>
      </c>
      <c r="AU1190" s="26" t="s">
        <v>31</v>
      </c>
      <c r="AV1190" s="26" t="s">
        <v>11617</v>
      </c>
      <c r="AW1190" s="28"/>
      <c r="AX1190" s="28"/>
      <c r="AY1190" s="28"/>
    </row>
    <row r="1191" ht="15.75" customHeight="1">
      <c r="A1191" s="26" t="s">
        <v>11618</v>
      </c>
      <c r="B1191" s="26" t="s">
        <v>11619</v>
      </c>
      <c r="C1191" s="28" t="s">
        <v>11620</v>
      </c>
      <c r="D1191" s="28" t="s">
        <v>11621</v>
      </c>
      <c r="E1191" s="28"/>
      <c r="F1191" s="26" t="s">
        <v>127</v>
      </c>
      <c r="G1191" s="28"/>
      <c r="H1191" s="26" t="s">
        <v>11612</v>
      </c>
      <c r="I1191" s="26" t="s">
        <v>11613</v>
      </c>
      <c r="J1191" s="26" t="s">
        <v>11614</v>
      </c>
      <c r="K1191" s="26">
        <v>4.295893561E9</v>
      </c>
      <c r="L1191" s="26" t="s">
        <v>11622</v>
      </c>
      <c r="M1191" s="26" t="s">
        <v>11623</v>
      </c>
      <c r="N1191" s="26" t="s">
        <v>11624</v>
      </c>
      <c r="O1191" s="26" t="s">
        <v>11439</v>
      </c>
      <c r="P1191" s="26" t="s">
        <v>9935</v>
      </c>
      <c r="Q1191" s="28"/>
      <c r="R1191" s="28" t="s">
        <v>11625</v>
      </c>
      <c r="S1191" s="28" t="s">
        <v>156</v>
      </c>
      <c r="T1191" s="26" t="s">
        <v>11626</v>
      </c>
      <c r="U1191" s="28"/>
      <c r="V1191" s="28" t="s">
        <v>158</v>
      </c>
      <c r="W1191" s="26" t="s">
        <v>141</v>
      </c>
      <c r="X1191" s="26" t="s">
        <v>141</v>
      </c>
      <c r="Y1191" s="28">
        <v>1939.0</v>
      </c>
      <c r="Z1191" s="28">
        <v>84.0</v>
      </c>
      <c r="AA1191" s="26" t="s">
        <v>127</v>
      </c>
      <c r="AB1191" s="30">
        <v>3500.0</v>
      </c>
      <c r="AC1191" s="30">
        <v>3500.0</v>
      </c>
      <c r="AD1191" s="31" t="s">
        <v>127</v>
      </c>
      <c r="AE1191" s="31" t="s">
        <v>127</v>
      </c>
      <c r="AF1191" s="31">
        <v>3313.0</v>
      </c>
      <c r="AG1191" s="31">
        <f>563+550+1000+1200</f>
        <v>3313</v>
      </c>
      <c r="AH1191" s="31" t="s">
        <v>127</v>
      </c>
      <c r="AI1191" s="31" t="s">
        <v>127</v>
      </c>
      <c r="AJ1191" s="30">
        <v>3750.0</v>
      </c>
      <c r="AK1191" s="30">
        <v>1170.0</v>
      </c>
      <c r="AL1191" s="31" t="s">
        <v>127</v>
      </c>
      <c r="AM1191" s="26" t="s">
        <v>159</v>
      </c>
      <c r="AN1191" s="28" t="s">
        <v>11627</v>
      </c>
      <c r="AO1191" s="26" t="s">
        <v>816</v>
      </c>
      <c r="AP1191" s="31">
        <v>4590.0</v>
      </c>
      <c r="AQ1191" s="26" t="s">
        <v>327</v>
      </c>
      <c r="AR1191" s="26" t="s">
        <v>327</v>
      </c>
      <c r="AS1191" s="26" t="s">
        <v>127</v>
      </c>
      <c r="AT1191" s="26" t="s">
        <v>161</v>
      </c>
      <c r="AU1191" s="32" t="s">
        <v>263</v>
      </c>
      <c r="AV1191" s="26" t="s">
        <v>11628</v>
      </c>
      <c r="AW1191" s="28" t="s">
        <v>11629</v>
      </c>
      <c r="AX1191" s="28"/>
      <c r="AY1191" s="28"/>
    </row>
    <row r="1192" ht="15.75" customHeight="1">
      <c r="A1192" s="26" t="s">
        <v>11630</v>
      </c>
      <c r="B1192" s="26" t="s">
        <v>11631</v>
      </c>
      <c r="C1192" s="28" t="s">
        <v>11632</v>
      </c>
      <c r="D1192" s="28" t="s">
        <v>11633</v>
      </c>
      <c r="E1192" s="28"/>
      <c r="F1192" s="26" t="s">
        <v>127</v>
      </c>
      <c r="G1192" s="28"/>
      <c r="H1192" s="26" t="s">
        <v>11634</v>
      </c>
      <c r="I1192" s="26" t="s">
        <v>11635</v>
      </c>
      <c r="J1192" s="26" t="s">
        <v>11636</v>
      </c>
      <c r="K1192" s="26">
        <v>4.29677598E9</v>
      </c>
      <c r="L1192" s="26" t="s">
        <v>11637</v>
      </c>
      <c r="M1192" s="26" t="s">
        <v>11638</v>
      </c>
      <c r="N1192" s="26" t="s">
        <v>11639</v>
      </c>
      <c r="O1192" s="26" t="s">
        <v>11439</v>
      </c>
      <c r="P1192" s="26" t="s">
        <v>9935</v>
      </c>
      <c r="Q1192" s="28"/>
      <c r="R1192" s="28" t="s">
        <v>11640</v>
      </c>
      <c r="S1192" s="28" t="s">
        <v>156</v>
      </c>
      <c r="T1192" s="26" t="s">
        <v>11641</v>
      </c>
      <c r="U1192" s="28"/>
      <c r="V1192" s="28" t="s">
        <v>158</v>
      </c>
      <c r="W1192" s="26" t="s">
        <v>141</v>
      </c>
      <c r="X1192" s="26" t="s">
        <v>141</v>
      </c>
      <c r="Y1192" s="28">
        <v>1969.0</v>
      </c>
      <c r="Z1192" s="28">
        <v>54.0</v>
      </c>
      <c r="AA1192" s="26" t="s">
        <v>127</v>
      </c>
      <c r="AB1192" s="30">
        <v>1400.0</v>
      </c>
      <c r="AC1192" s="31" t="s">
        <v>127</v>
      </c>
      <c r="AD1192" s="31">
        <v>1400.0</v>
      </c>
      <c r="AE1192" s="31" t="s">
        <v>127</v>
      </c>
      <c r="AF1192" s="31" t="s">
        <v>127</v>
      </c>
      <c r="AG1192" s="30" t="s">
        <v>127</v>
      </c>
      <c r="AH1192" s="31" t="s">
        <v>127</v>
      </c>
      <c r="AI1192" s="31" t="s">
        <v>127</v>
      </c>
      <c r="AJ1192" s="31" t="s">
        <v>127</v>
      </c>
      <c r="AK1192" s="31" t="s">
        <v>127</v>
      </c>
      <c r="AL1192" s="31" t="s">
        <v>127</v>
      </c>
      <c r="AM1192" s="26" t="s">
        <v>159</v>
      </c>
      <c r="AN1192" s="28" t="s">
        <v>11642</v>
      </c>
      <c r="AO1192" s="26" t="s">
        <v>141</v>
      </c>
      <c r="AP1192" s="31">
        <v>1450.0</v>
      </c>
      <c r="AQ1192" s="26" t="s">
        <v>127</v>
      </c>
      <c r="AR1192" s="26" t="s">
        <v>127</v>
      </c>
      <c r="AS1192" s="26" t="s">
        <v>127</v>
      </c>
      <c r="AT1192" s="28" t="s">
        <v>142</v>
      </c>
      <c r="AU1192" s="32" t="s">
        <v>31</v>
      </c>
      <c r="AV1192" s="26" t="s">
        <v>11643</v>
      </c>
      <c r="AW1192" s="28"/>
      <c r="AX1192" s="28"/>
      <c r="AY1192" s="28"/>
    </row>
    <row r="1193" ht="15.75" customHeight="1">
      <c r="A1193" s="26" t="s">
        <v>11644</v>
      </c>
      <c r="B1193" s="26" t="s">
        <v>11645</v>
      </c>
      <c r="C1193" s="28" t="s">
        <v>11646</v>
      </c>
      <c r="D1193" s="28"/>
      <c r="E1193" s="28"/>
      <c r="F1193" s="26" t="s">
        <v>127</v>
      </c>
      <c r="G1193" s="28"/>
      <c r="H1193" s="26" t="s">
        <v>11647</v>
      </c>
      <c r="I1193" s="26" t="s">
        <v>11648</v>
      </c>
      <c r="J1193" s="26" t="s">
        <v>11649</v>
      </c>
      <c r="K1193" s="26">
        <v>4.296600268E9</v>
      </c>
      <c r="L1193" s="26" t="s">
        <v>11650</v>
      </c>
      <c r="M1193" s="26" t="s">
        <v>11651</v>
      </c>
      <c r="N1193" s="26" t="s">
        <v>11639</v>
      </c>
      <c r="O1193" s="26" t="s">
        <v>11439</v>
      </c>
      <c r="P1193" s="26" t="s">
        <v>9935</v>
      </c>
      <c r="Q1193" s="28"/>
      <c r="R1193" s="28" t="s">
        <v>11652</v>
      </c>
      <c r="S1193" s="28" t="s">
        <v>156</v>
      </c>
      <c r="T1193" s="26" t="s">
        <v>11653</v>
      </c>
      <c r="U1193" s="28"/>
      <c r="V1193" s="28" t="s">
        <v>158</v>
      </c>
      <c r="W1193" s="26" t="s">
        <v>141</v>
      </c>
      <c r="X1193" s="26" t="s">
        <v>141</v>
      </c>
      <c r="Y1193" s="28">
        <v>1969.0</v>
      </c>
      <c r="Z1193" s="28">
        <v>54.0</v>
      </c>
      <c r="AA1193" s="26" t="s">
        <v>127</v>
      </c>
      <c r="AB1193" s="30">
        <v>6000.0</v>
      </c>
      <c r="AC1193" s="31" t="s">
        <v>127</v>
      </c>
      <c r="AD1193" s="31">
        <f>3500+2500</f>
        <v>6000</v>
      </c>
      <c r="AE1193" s="31" t="s">
        <v>127</v>
      </c>
      <c r="AF1193" s="31" t="s">
        <v>127</v>
      </c>
      <c r="AG1193" s="30" t="s">
        <v>127</v>
      </c>
      <c r="AH1193" s="31" t="s">
        <v>127</v>
      </c>
      <c r="AI1193" s="31" t="s">
        <v>127</v>
      </c>
      <c r="AJ1193" s="31" t="s">
        <v>127</v>
      </c>
      <c r="AK1193" s="31" t="s">
        <v>127</v>
      </c>
      <c r="AL1193" s="31" t="s">
        <v>127</v>
      </c>
      <c r="AM1193" s="26" t="s">
        <v>159</v>
      </c>
      <c r="AN1193" s="28" t="s">
        <v>11654</v>
      </c>
      <c r="AO1193" s="26" t="s">
        <v>7429</v>
      </c>
      <c r="AP1193" s="31" t="s">
        <v>141</v>
      </c>
      <c r="AQ1193" s="26">
        <v>2021.0</v>
      </c>
      <c r="AR1193" s="26" t="s">
        <v>127</v>
      </c>
      <c r="AS1193" s="26" t="s">
        <v>127</v>
      </c>
      <c r="AT1193" s="28" t="s">
        <v>142</v>
      </c>
      <c r="AU1193" s="32" t="s">
        <v>31</v>
      </c>
      <c r="AV1193" s="26" t="s">
        <v>11655</v>
      </c>
      <c r="AW1193" s="28" t="s">
        <v>11656</v>
      </c>
      <c r="AX1193" s="28"/>
      <c r="AY1193" s="28"/>
    </row>
    <row r="1194" ht="15.75" customHeight="1">
      <c r="A1194" s="26" t="s">
        <v>11657</v>
      </c>
      <c r="B1194" s="26" t="s">
        <v>11658</v>
      </c>
      <c r="C1194" s="28" t="s">
        <v>11659</v>
      </c>
      <c r="D1194" s="28" t="s">
        <v>11660</v>
      </c>
      <c r="E1194" s="28"/>
      <c r="F1194" s="26" t="s">
        <v>127</v>
      </c>
      <c r="G1194" s="28"/>
      <c r="H1194" s="26" t="s">
        <v>11458</v>
      </c>
      <c r="I1194" s="26" t="s">
        <v>11459</v>
      </c>
      <c r="J1194" s="26" t="s">
        <v>11661</v>
      </c>
      <c r="K1194" s="26">
        <v>4.296664791E9</v>
      </c>
      <c r="L1194" s="26" t="s">
        <v>11662</v>
      </c>
      <c r="M1194" s="26" t="s">
        <v>11651</v>
      </c>
      <c r="N1194" s="26" t="s">
        <v>11639</v>
      </c>
      <c r="O1194" s="26" t="s">
        <v>11439</v>
      </c>
      <c r="P1194" s="26" t="s">
        <v>9935</v>
      </c>
      <c r="Q1194" s="28"/>
      <c r="R1194" s="28" t="s">
        <v>11663</v>
      </c>
      <c r="S1194" s="28" t="s">
        <v>156</v>
      </c>
      <c r="T1194" s="26" t="s">
        <v>11664</v>
      </c>
      <c r="U1194" s="28"/>
      <c r="V1194" s="28" t="s">
        <v>158</v>
      </c>
      <c r="W1194" s="26" t="s">
        <v>141</v>
      </c>
      <c r="X1194" s="26" t="s">
        <v>141</v>
      </c>
      <c r="Y1194" s="28">
        <v>1984.0</v>
      </c>
      <c r="Z1194" s="28">
        <v>39.0</v>
      </c>
      <c r="AA1194" s="26" t="s">
        <v>127</v>
      </c>
      <c r="AB1194" s="30">
        <v>1500.0</v>
      </c>
      <c r="AC1194" s="31" t="s">
        <v>127</v>
      </c>
      <c r="AD1194" s="31">
        <v>1500.0</v>
      </c>
      <c r="AE1194" s="31" t="s">
        <v>127</v>
      </c>
      <c r="AF1194" s="31" t="s">
        <v>127</v>
      </c>
      <c r="AG1194" s="30" t="s">
        <v>127</v>
      </c>
      <c r="AH1194" s="31" t="s">
        <v>127</v>
      </c>
      <c r="AI1194" s="31" t="s">
        <v>127</v>
      </c>
      <c r="AJ1194" s="31" t="s">
        <v>127</v>
      </c>
      <c r="AK1194" s="31" t="s">
        <v>127</v>
      </c>
      <c r="AL1194" s="31" t="s">
        <v>127</v>
      </c>
      <c r="AM1194" s="26" t="s">
        <v>159</v>
      </c>
      <c r="AN1194" s="28" t="s">
        <v>11515</v>
      </c>
      <c r="AO1194" s="26" t="s">
        <v>141</v>
      </c>
      <c r="AP1194" s="31">
        <v>500.0</v>
      </c>
      <c r="AQ1194" s="26">
        <v>2020.0</v>
      </c>
      <c r="AR1194" s="26" t="s">
        <v>127</v>
      </c>
      <c r="AS1194" s="26" t="s">
        <v>127</v>
      </c>
      <c r="AT1194" s="28" t="s">
        <v>142</v>
      </c>
      <c r="AU1194" s="32" t="s">
        <v>31</v>
      </c>
      <c r="AV1194" s="26" t="s">
        <v>11665</v>
      </c>
      <c r="AW1194" s="28" t="s">
        <v>11666</v>
      </c>
      <c r="AX1194" s="28"/>
      <c r="AY1194" s="28"/>
    </row>
    <row r="1195" ht="15.75" customHeight="1">
      <c r="A1195" s="26" t="s">
        <v>11667</v>
      </c>
      <c r="B1195" s="26" t="s">
        <v>11668</v>
      </c>
      <c r="C1195" s="28" t="s">
        <v>11669</v>
      </c>
      <c r="D1195" s="28" t="s">
        <v>11670</v>
      </c>
      <c r="E1195" s="28"/>
      <c r="F1195" s="26" t="s">
        <v>127</v>
      </c>
      <c r="G1195" s="28"/>
      <c r="H1195" s="26" t="s">
        <v>11671</v>
      </c>
      <c r="I1195" s="26" t="s">
        <v>11672</v>
      </c>
      <c r="J1195" s="28" t="s">
        <v>11673</v>
      </c>
      <c r="K1195" s="26" t="s">
        <v>11674</v>
      </c>
      <c r="L1195" s="26" t="s">
        <v>11675</v>
      </c>
      <c r="M1195" s="26" t="s">
        <v>11651</v>
      </c>
      <c r="N1195" s="26" t="s">
        <v>11639</v>
      </c>
      <c r="O1195" s="26" t="s">
        <v>11439</v>
      </c>
      <c r="P1195" s="26" t="s">
        <v>9935</v>
      </c>
      <c r="Q1195" s="28"/>
      <c r="R1195" s="28" t="s">
        <v>11676</v>
      </c>
      <c r="S1195" s="28" t="s">
        <v>156</v>
      </c>
      <c r="T1195" s="26" t="s">
        <v>11677</v>
      </c>
      <c r="U1195" s="28"/>
      <c r="V1195" s="28" t="s">
        <v>158</v>
      </c>
      <c r="W1195" s="26" t="s">
        <v>141</v>
      </c>
      <c r="X1195" s="26" t="s">
        <v>141</v>
      </c>
      <c r="Y1195" s="28">
        <v>2017.0</v>
      </c>
      <c r="Z1195" s="28">
        <v>6.0</v>
      </c>
      <c r="AA1195" s="26" t="s">
        <v>127</v>
      </c>
      <c r="AB1195" s="30">
        <v>690.0</v>
      </c>
      <c r="AC1195" s="31" t="s">
        <v>127</v>
      </c>
      <c r="AD1195" s="31">
        <f>60*10000*1.15/1000</f>
        <v>690</v>
      </c>
      <c r="AE1195" s="31" t="s">
        <v>127</v>
      </c>
      <c r="AF1195" s="31" t="s">
        <v>127</v>
      </c>
      <c r="AG1195" s="30" t="s">
        <v>127</v>
      </c>
      <c r="AH1195" s="31" t="s">
        <v>127</v>
      </c>
      <c r="AI1195" s="31" t="s">
        <v>127</v>
      </c>
      <c r="AJ1195" s="31" t="s">
        <v>127</v>
      </c>
      <c r="AK1195" s="31" t="s">
        <v>127</v>
      </c>
      <c r="AL1195" s="31" t="s">
        <v>127</v>
      </c>
      <c r="AM1195" s="26" t="s">
        <v>159</v>
      </c>
      <c r="AN1195" s="28" t="s">
        <v>11678</v>
      </c>
      <c r="AO1195" s="26" t="s">
        <v>141</v>
      </c>
      <c r="AP1195" s="31" t="s">
        <v>141</v>
      </c>
      <c r="AQ1195" s="26" t="s">
        <v>327</v>
      </c>
      <c r="AR1195" s="26" t="s">
        <v>127</v>
      </c>
      <c r="AS1195" s="26" t="s">
        <v>127</v>
      </c>
      <c r="AT1195" s="28" t="s">
        <v>142</v>
      </c>
      <c r="AU1195" s="32" t="s">
        <v>31</v>
      </c>
      <c r="AV1195" s="26" t="s">
        <v>11679</v>
      </c>
      <c r="AW1195" s="28"/>
      <c r="AX1195" s="28"/>
      <c r="AY1195" s="28"/>
    </row>
    <row r="1196" ht="15.75" customHeight="1">
      <c r="A1196" s="26" t="s">
        <v>11680</v>
      </c>
      <c r="B1196" s="26" t="s">
        <v>11681</v>
      </c>
      <c r="C1196" s="28" t="s">
        <v>11552</v>
      </c>
      <c r="D1196" s="28" t="s">
        <v>11553</v>
      </c>
      <c r="E1196" s="28"/>
      <c r="F1196" s="26" t="s">
        <v>127</v>
      </c>
      <c r="G1196" s="28"/>
      <c r="H1196" s="26" t="s">
        <v>11554</v>
      </c>
      <c r="I1196" s="26" t="s">
        <v>11555</v>
      </c>
      <c r="J1196" s="26" t="s">
        <v>11556</v>
      </c>
      <c r="K1196" s="26">
        <v>5.080034375E9</v>
      </c>
      <c r="L1196" s="26" t="s">
        <v>11682</v>
      </c>
      <c r="M1196" s="26" t="s">
        <v>11683</v>
      </c>
      <c r="N1196" s="26" t="s">
        <v>11684</v>
      </c>
      <c r="O1196" s="26" t="s">
        <v>11439</v>
      </c>
      <c r="P1196" s="26" t="s">
        <v>9935</v>
      </c>
      <c r="Q1196" s="28"/>
      <c r="R1196" s="28" t="s">
        <v>11685</v>
      </c>
      <c r="S1196" s="28" t="s">
        <v>156</v>
      </c>
      <c r="T1196" s="26" t="s">
        <v>11686</v>
      </c>
      <c r="U1196" s="28"/>
      <c r="V1196" s="28" t="s">
        <v>158</v>
      </c>
      <c r="W1196" s="26" t="s">
        <v>141</v>
      </c>
      <c r="X1196" s="26" t="s">
        <v>141</v>
      </c>
      <c r="Y1196" s="28">
        <v>2013.0</v>
      </c>
      <c r="Z1196" s="28">
        <v>10.0</v>
      </c>
      <c r="AA1196" s="26" t="s">
        <v>127</v>
      </c>
      <c r="AB1196" s="30">
        <v>1200.0</v>
      </c>
      <c r="AC1196" s="31" t="s">
        <v>127</v>
      </c>
      <c r="AD1196" s="30">
        <v>1200.0</v>
      </c>
      <c r="AE1196" s="31" t="s">
        <v>127</v>
      </c>
      <c r="AF1196" s="31" t="s">
        <v>127</v>
      </c>
      <c r="AG1196" s="30" t="s">
        <v>127</v>
      </c>
      <c r="AH1196" s="31" t="s">
        <v>127</v>
      </c>
      <c r="AI1196" s="31" t="s">
        <v>127</v>
      </c>
      <c r="AJ1196" s="31" t="s">
        <v>127</v>
      </c>
      <c r="AK1196" s="31" t="s">
        <v>127</v>
      </c>
      <c r="AL1196" s="31" t="s">
        <v>127</v>
      </c>
      <c r="AM1196" s="26" t="s">
        <v>159</v>
      </c>
      <c r="AN1196" s="28" t="s">
        <v>245</v>
      </c>
      <c r="AO1196" s="26" t="s">
        <v>141</v>
      </c>
      <c r="AP1196" s="31">
        <v>430.0</v>
      </c>
      <c r="AQ1196" s="26">
        <v>2021.0</v>
      </c>
      <c r="AR1196" s="26">
        <v>2021.0</v>
      </c>
      <c r="AS1196" s="26" t="s">
        <v>127</v>
      </c>
      <c r="AT1196" s="28" t="s">
        <v>142</v>
      </c>
      <c r="AU1196" s="32" t="s">
        <v>31</v>
      </c>
      <c r="AV1196" s="26" t="s">
        <v>11687</v>
      </c>
      <c r="AW1196" s="28"/>
      <c r="AX1196" s="28"/>
      <c r="AY1196" s="28"/>
    </row>
    <row r="1197" ht="15.75" customHeight="1">
      <c r="A1197" s="26" t="s">
        <v>11688</v>
      </c>
      <c r="B1197" s="26" t="s">
        <v>11689</v>
      </c>
      <c r="C1197" s="28" t="s">
        <v>11690</v>
      </c>
      <c r="D1197" s="28" t="s">
        <v>11691</v>
      </c>
      <c r="E1197" s="28"/>
      <c r="F1197" s="26" t="s">
        <v>127</v>
      </c>
      <c r="G1197" s="28"/>
      <c r="H1197" s="26" t="s">
        <v>194</v>
      </c>
      <c r="I1197" s="26" t="s">
        <v>195</v>
      </c>
      <c r="J1197" s="26" t="s">
        <v>11501</v>
      </c>
      <c r="K1197" s="26">
        <v>4.298250645E9</v>
      </c>
      <c r="L1197" s="26" t="s">
        <v>11692</v>
      </c>
      <c r="M1197" s="26" t="s">
        <v>11683</v>
      </c>
      <c r="N1197" s="26" t="s">
        <v>11684</v>
      </c>
      <c r="O1197" s="26" t="s">
        <v>11439</v>
      </c>
      <c r="P1197" s="26" t="s">
        <v>9935</v>
      </c>
      <c r="Q1197" s="28"/>
      <c r="R1197" s="28" t="s">
        <v>11693</v>
      </c>
      <c r="S1197" s="28" t="s">
        <v>156</v>
      </c>
      <c r="T1197" s="26" t="s">
        <v>11694</v>
      </c>
      <c r="U1197" s="28"/>
      <c r="V1197" s="28" t="s">
        <v>158</v>
      </c>
      <c r="W1197" s="26" t="s">
        <v>141</v>
      </c>
      <c r="X1197" s="26" t="s">
        <v>141</v>
      </c>
      <c r="Y1197" s="28">
        <v>2009.0</v>
      </c>
      <c r="Z1197" s="28">
        <v>14.0</v>
      </c>
      <c r="AA1197" s="26" t="s">
        <v>127</v>
      </c>
      <c r="AB1197" s="30">
        <v>2000.0</v>
      </c>
      <c r="AC1197" s="31" t="s">
        <v>127</v>
      </c>
      <c r="AD1197" s="31">
        <v>2000.0</v>
      </c>
      <c r="AE1197" s="31" t="s">
        <v>127</v>
      </c>
      <c r="AF1197" s="31" t="s">
        <v>127</v>
      </c>
      <c r="AG1197" s="30" t="s">
        <v>127</v>
      </c>
      <c r="AH1197" s="31" t="s">
        <v>127</v>
      </c>
      <c r="AI1197" s="31" t="s">
        <v>127</v>
      </c>
      <c r="AJ1197" s="31" t="s">
        <v>127</v>
      </c>
      <c r="AK1197" s="31" t="s">
        <v>127</v>
      </c>
      <c r="AL1197" s="31" t="s">
        <v>127</v>
      </c>
      <c r="AM1197" s="26" t="s">
        <v>159</v>
      </c>
      <c r="AN1197" s="28" t="s">
        <v>11695</v>
      </c>
      <c r="AO1197" s="26" t="s">
        <v>141</v>
      </c>
      <c r="AP1197" s="31">
        <f>15000/30</f>
        <v>500</v>
      </c>
      <c r="AQ1197" s="26">
        <v>2022.0</v>
      </c>
      <c r="AR1197" s="26">
        <v>2020.0</v>
      </c>
      <c r="AS1197" s="26" t="s">
        <v>127</v>
      </c>
      <c r="AT1197" s="28" t="s">
        <v>142</v>
      </c>
      <c r="AU1197" s="32" t="s">
        <v>31</v>
      </c>
      <c r="AV1197" s="26" t="s">
        <v>11696</v>
      </c>
      <c r="AW1197" s="28" t="s">
        <v>11697</v>
      </c>
      <c r="AX1197" s="28"/>
      <c r="AY1197" s="28"/>
    </row>
    <row r="1198" ht="15.75" customHeight="1">
      <c r="A1198" s="26" t="s">
        <v>11698</v>
      </c>
      <c r="B1198" s="35" t="s">
        <v>11699</v>
      </c>
      <c r="C1198" s="28" t="s">
        <v>11700</v>
      </c>
      <c r="D1198" s="28" t="s">
        <v>11701</v>
      </c>
      <c r="E1198" s="28"/>
      <c r="F1198" s="26" t="s">
        <v>127</v>
      </c>
      <c r="G1198" s="28"/>
      <c r="H1198" s="26" t="s">
        <v>11702</v>
      </c>
      <c r="I1198" s="26" t="s">
        <v>11703</v>
      </c>
      <c r="J1198" s="26" t="s">
        <v>11704</v>
      </c>
      <c r="K1198" s="26">
        <v>5.074502306E9</v>
      </c>
      <c r="L1198" s="26" t="s">
        <v>11705</v>
      </c>
      <c r="M1198" s="26" t="s">
        <v>11683</v>
      </c>
      <c r="N1198" s="26" t="s">
        <v>11684</v>
      </c>
      <c r="O1198" s="26" t="s">
        <v>11439</v>
      </c>
      <c r="P1198" s="26" t="s">
        <v>9935</v>
      </c>
      <c r="Q1198" s="28"/>
      <c r="R1198" s="28" t="s">
        <v>11706</v>
      </c>
      <c r="S1198" s="28" t="s">
        <v>156</v>
      </c>
      <c r="T1198" s="26" t="s">
        <v>11707</v>
      </c>
      <c r="U1198" s="28"/>
      <c r="V1198" s="28" t="s">
        <v>158</v>
      </c>
      <c r="W1198" s="26" t="s">
        <v>141</v>
      </c>
      <c r="X1198" s="26" t="s">
        <v>141</v>
      </c>
      <c r="Y1198" s="28">
        <v>2010.0</v>
      </c>
      <c r="Z1198" s="28">
        <v>13.0</v>
      </c>
      <c r="AA1198" s="26" t="s">
        <v>127</v>
      </c>
      <c r="AB1198" s="30">
        <v>2000.0</v>
      </c>
      <c r="AC1198" s="31" t="s">
        <v>127</v>
      </c>
      <c r="AD1198" s="30">
        <v>2000.0</v>
      </c>
      <c r="AE1198" s="31" t="s">
        <v>127</v>
      </c>
      <c r="AF1198" s="31" t="s">
        <v>127</v>
      </c>
      <c r="AG1198" s="30" t="s">
        <v>127</v>
      </c>
      <c r="AH1198" s="31" t="s">
        <v>127</v>
      </c>
      <c r="AI1198" s="31" t="s">
        <v>127</v>
      </c>
      <c r="AJ1198" s="31" t="s">
        <v>127</v>
      </c>
      <c r="AK1198" s="31" t="s">
        <v>127</v>
      </c>
      <c r="AL1198" s="31" t="s">
        <v>127</v>
      </c>
      <c r="AM1198" s="26" t="s">
        <v>159</v>
      </c>
      <c r="AN1198" s="28" t="s">
        <v>11708</v>
      </c>
      <c r="AO1198" s="26" t="s">
        <v>141</v>
      </c>
      <c r="AP1198" s="31">
        <v>770.0</v>
      </c>
      <c r="AQ1198" s="26">
        <v>2021.0</v>
      </c>
      <c r="AR1198" s="26">
        <v>2022.0</v>
      </c>
      <c r="AS1198" s="26" t="s">
        <v>127</v>
      </c>
      <c r="AT1198" s="28" t="s">
        <v>142</v>
      </c>
      <c r="AU1198" s="32" t="s">
        <v>31</v>
      </c>
      <c r="AV1198" s="26" t="s">
        <v>11709</v>
      </c>
      <c r="AW1198" s="28" t="s">
        <v>11710</v>
      </c>
      <c r="AX1198" s="28"/>
      <c r="AY1198" s="28"/>
    </row>
    <row r="1199" ht="15.75" customHeight="1">
      <c r="A1199" s="26" t="s">
        <v>11711</v>
      </c>
      <c r="B1199" s="26" t="s">
        <v>11712</v>
      </c>
      <c r="C1199" s="28" t="s">
        <v>11713</v>
      </c>
      <c r="D1199" s="28" t="s">
        <v>11714</v>
      </c>
      <c r="E1199" s="28"/>
      <c r="F1199" s="26" t="s">
        <v>127</v>
      </c>
      <c r="G1199" s="28"/>
      <c r="H1199" s="26" t="s">
        <v>11715</v>
      </c>
      <c r="I1199" s="26" t="s">
        <v>11716</v>
      </c>
      <c r="J1199" s="26" t="s">
        <v>11717</v>
      </c>
      <c r="K1199" s="26">
        <v>4.298250829E9</v>
      </c>
      <c r="L1199" s="26" t="s">
        <v>11718</v>
      </c>
      <c r="M1199" s="26" t="s">
        <v>11719</v>
      </c>
      <c r="N1199" s="26" t="s">
        <v>11720</v>
      </c>
      <c r="O1199" s="26" t="s">
        <v>11439</v>
      </c>
      <c r="P1199" s="26" t="s">
        <v>9935</v>
      </c>
      <c r="Q1199" s="28"/>
      <c r="R1199" s="28" t="s">
        <v>11721</v>
      </c>
      <c r="S1199" s="28" t="s">
        <v>156</v>
      </c>
      <c r="T1199" s="26" t="s">
        <v>11722</v>
      </c>
      <c r="U1199" s="28"/>
      <c r="V1199" s="28" t="s">
        <v>158</v>
      </c>
      <c r="W1199" s="26" t="s">
        <v>141</v>
      </c>
      <c r="X1199" s="26" t="s">
        <v>141</v>
      </c>
      <c r="Y1199" s="28">
        <v>1997.0</v>
      </c>
      <c r="Z1199" s="28">
        <v>26.0</v>
      </c>
      <c r="AA1199" s="26" t="s">
        <v>127</v>
      </c>
      <c r="AB1199" s="30">
        <v>1300.0</v>
      </c>
      <c r="AC1199" s="31" t="s">
        <v>127</v>
      </c>
      <c r="AD1199" s="30">
        <v>1300.0</v>
      </c>
      <c r="AE1199" s="31" t="s">
        <v>127</v>
      </c>
      <c r="AF1199" s="31" t="s">
        <v>127</v>
      </c>
      <c r="AG1199" s="30" t="s">
        <v>127</v>
      </c>
      <c r="AH1199" s="31" t="s">
        <v>127</v>
      </c>
      <c r="AI1199" s="31" t="s">
        <v>127</v>
      </c>
      <c r="AJ1199" s="31" t="s">
        <v>127</v>
      </c>
      <c r="AK1199" s="31" t="s">
        <v>127</v>
      </c>
      <c r="AL1199" s="31" t="s">
        <v>127</v>
      </c>
      <c r="AM1199" s="26" t="s">
        <v>159</v>
      </c>
      <c r="AN1199" s="28" t="s">
        <v>245</v>
      </c>
      <c r="AO1199" s="26" t="s">
        <v>141</v>
      </c>
      <c r="AP1199" s="31">
        <v>680.0</v>
      </c>
      <c r="AQ1199" s="26">
        <v>2020.0</v>
      </c>
      <c r="AR1199" s="26" t="s">
        <v>127</v>
      </c>
      <c r="AS1199" s="26" t="s">
        <v>127</v>
      </c>
      <c r="AT1199" s="28" t="s">
        <v>142</v>
      </c>
      <c r="AU1199" s="32" t="s">
        <v>31</v>
      </c>
      <c r="AV1199" s="26" t="s">
        <v>11723</v>
      </c>
      <c r="AW1199" s="28"/>
      <c r="AX1199" s="28"/>
      <c r="AY1199" s="28"/>
    </row>
    <row r="1200" ht="15.75" customHeight="1">
      <c r="A1200" s="26" t="s">
        <v>11724</v>
      </c>
      <c r="B1200" s="26" t="s">
        <v>11725</v>
      </c>
      <c r="C1200" s="28" t="s">
        <v>11726</v>
      </c>
      <c r="D1200" s="28" t="s">
        <v>11727</v>
      </c>
      <c r="E1200" s="28"/>
      <c r="F1200" s="26" t="s">
        <v>127</v>
      </c>
      <c r="G1200" s="28"/>
      <c r="H1200" s="26" t="s">
        <v>11728</v>
      </c>
      <c r="I1200" s="26" t="s">
        <v>11729</v>
      </c>
      <c r="J1200" s="26" t="s">
        <v>11730</v>
      </c>
      <c r="K1200" s="26">
        <v>4.298249682E9</v>
      </c>
      <c r="L1200" s="26" t="s">
        <v>11731</v>
      </c>
      <c r="M1200" s="26" t="s">
        <v>11732</v>
      </c>
      <c r="N1200" s="26" t="s">
        <v>11733</v>
      </c>
      <c r="O1200" s="26" t="s">
        <v>11439</v>
      </c>
      <c r="P1200" s="26" t="s">
        <v>9935</v>
      </c>
      <c r="Q1200" s="28"/>
      <c r="R1200" s="28" t="s">
        <v>11734</v>
      </c>
      <c r="S1200" s="28" t="s">
        <v>156</v>
      </c>
      <c r="T1200" s="26" t="s">
        <v>11735</v>
      </c>
      <c r="U1200" s="28"/>
      <c r="V1200" s="28" t="s">
        <v>158</v>
      </c>
      <c r="W1200" s="26" t="s">
        <v>141</v>
      </c>
      <c r="X1200" s="26" t="s">
        <v>141</v>
      </c>
      <c r="Y1200" s="28">
        <v>2002.0</v>
      </c>
      <c r="Z1200" s="28">
        <v>21.0</v>
      </c>
      <c r="AA1200" s="26" t="s">
        <v>127</v>
      </c>
      <c r="AB1200" s="30">
        <v>1400.0</v>
      </c>
      <c r="AC1200" s="31" t="s">
        <v>127</v>
      </c>
      <c r="AD1200" s="30">
        <v>1400.0</v>
      </c>
      <c r="AE1200" s="31" t="s">
        <v>127</v>
      </c>
      <c r="AF1200" s="31" t="s">
        <v>127</v>
      </c>
      <c r="AG1200" s="30" t="s">
        <v>127</v>
      </c>
      <c r="AH1200" s="31" t="s">
        <v>127</v>
      </c>
      <c r="AI1200" s="31" t="s">
        <v>127</v>
      </c>
      <c r="AJ1200" s="31" t="s">
        <v>127</v>
      </c>
      <c r="AK1200" s="31" t="s">
        <v>127</v>
      </c>
      <c r="AL1200" s="31" t="s">
        <v>127</v>
      </c>
      <c r="AM1200" s="26" t="s">
        <v>159</v>
      </c>
      <c r="AN1200" s="28" t="s">
        <v>11736</v>
      </c>
      <c r="AO1200" s="26" t="s">
        <v>141</v>
      </c>
      <c r="AP1200" s="31" t="s">
        <v>141</v>
      </c>
      <c r="AQ1200" s="26">
        <v>2021.0</v>
      </c>
      <c r="AR1200" s="26">
        <v>2022.0</v>
      </c>
      <c r="AS1200" s="26" t="s">
        <v>127</v>
      </c>
      <c r="AT1200" s="28" t="s">
        <v>142</v>
      </c>
      <c r="AU1200" s="32" t="s">
        <v>31</v>
      </c>
      <c r="AV1200" s="26" t="s">
        <v>11737</v>
      </c>
      <c r="AW1200" s="28"/>
      <c r="AX1200" s="28"/>
      <c r="AY1200" s="28"/>
    </row>
    <row r="1201" ht="15.75" customHeight="1">
      <c r="A1201" s="26" t="s">
        <v>11738</v>
      </c>
      <c r="B1201" s="26" t="s">
        <v>11739</v>
      </c>
      <c r="C1201" s="28" t="s">
        <v>11740</v>
      </c>
      <c r="D1201" s="28" t="s">
        <v>11741</v>
      </c>
      <c r="E1201" s="28"/>
      <c r="F1201" s="26" t="s">
        <v>127</v>
      </c>
      <c r="G1201" s="28"/>
      <c r="H1201" s="26" t="s">
        <v>11742</v>
      </c>
      <c r="I1201" s="26" t="s">
        <v>11743</v>
      </c>
      <c r="J1201" s="26" t="s">
        <v>11744</v>
      </c>
      <c r="K1201" s="26">
        <v>4.295893524E9</v>
      </c>
      <c r="L1201" s="26" t="s">
        <v>11745</v>
      </c>
      <c r="M1201" s="26" t="s">
        <v>11746</v>
      </c>
      <c r="N1201" s="26" t="s">
        <v>11747</v>
      </c>
      <c r="O1201" s="26" t="s">
        <v>11439</v>
      </c>
      <c r="P1201" s="26" t="s">
        <v>9935</v>
      </c>
      <c r="Q1201" s="28"/>
      <c r="R1201" s="28" t="s">
        <v>11748</v>
      </c>
      <c r="S1201" s="28" t="s">
        <v>156</v>
      </c>
      <c r="T1201" s="26" t="s">
        <v>11749</v>
      </c>
      <c r="U1201" s="28"/>
      <c r="V1201" s="28" t="s">
        <v>158</v>
      </c>
      <c r="W1201" s="26" t="s">
        <v>141</v>
      </c>
      <c r="X1201" s="26" t="s">
        <v>141</v>
      </c>
      <c r="Y1201" s="28">
        <v>1965.0</v>
      </c>
      <c r="Z1201" s="28">
        <v>58.0</v>
      </c>
      <c r="AA1201" s="26" t="s">
        <v>127</v>
      </c>
      <c r="AB1201" s="30">
        <v>4000.0</v>
      </c>
      <c r="AC1201" s="30">
        <v>4000.0</v>
      </c>
      <c r="AD1201" s="31" t="s">
        <v>127</v>
      </c>
      <c r="AE1201" s="31" t="s">
        <v>127</v>
      </c>
      <c r="AF1201" s="31">
        <v>3575.0</v>
      </c>
      <c r="AG1201" s="30">
        <f>1825+1750</f>
        <v>3575</v>
      </c>
      <c r="AH1201" s="31" t="s">
        <v>127</v>
      </c>
      <c r="AI1201" s="31" t="s">
        <v>127</v>
      </c>
      <c r="AJ1201" s="31" t="s">
        <v>468</v>
      </c>
      <c r="AK1201" s="31" t="s">
        <v>468</v>
      </c>
      <c r="AL1201" s="31" t="s">
        <v>127</v>
      </c>
      <c r="AM1201" s="26" t="s">
        <v>159</v>
      </c>
      <c r="AN1201" s="28" t="s">
        <v>11750</v>
      </c>
      <c r="AO1201" s="26" t="s">
        <v>416</v>
      </c>
      <c r="AP1201" s="31">
        <f>0.49*11428</f>
        <v>5599.72</v>
      </c>
      <c r="AQ1201" s="26">
        <v>2018.0</v>
      </c>
      <c r="AR1201" s="26">
        <v>2020.0</v>
      </c>
      <c r="AS1201" s="26" t="s">
        <v>127</v>
      </c>
      <c r="AT1201" s="26" t="s">
        <v>161</v>
      </c>
      <c r="AU1201" s="32" t="s">
        <v>263</v>
      </c>
      <c r="AV1201" s="26" t="s">
        <v>603</v>
      </c>
      <c r="AW1201" s="28"/>
      <c r="AX1201" s="28"/>
      <c r="AY1201" s="28"/>
    </row>
    <row r="1202" ht="15.75" customHeight="1">
      <c r="A1202" s="26" t="s">
        <v>11751</v>
      </c>
      <c r="B1202" s="28" t="s">
        <v>11752</v>
      </c>
      <c r="C1202" s="26" t="s">
        <v>11753</v>
      </c>
      <c r="D1202" s="26" t="s">
        <v>11754</v>
      </c>
      <c r="E1202" s="26" t="s">
        <v>11755</v>
      </c>
      <c r="F1202" s="26" t="s">
        <v>127</v>
      </c>
      <c r="G1202" s="28"/>
      <c r="H1202" s="26" t="s">
        <v>11756</v>
      </c>
      <c r="I1202" s="26" t="s">
        <v>11757</v>
      </c>
      <c r="J1202" s="26" t="s">
        <v>11758</v>
      </c>
      <c r="K1202" s="26">
        <v>4.297794725E9</v>
      </c>
      <c r="L1202" s="26" t="s">
        <v>11759</v>
      </c>
      <c r="M1202" s="26" t="s">
        <v>11760</v>
      </c>
      <c r="N1202" s="26" t="s">
        <v>11761</v>
      </c>
      <c r="O1202" s="28" t="s">
        <v>11762</v>
      </c>
      <c r="P1202" s="26" t="s">
        <v>9935</v>
      </c>
      <c r="Q1202" s="28"/>
      <c r="R1202" s="28" t="s">
        <v>11763</v>
      </c>
      <c r="S1202" s="28" t="s">
        <v>156</v>
      </c>
      <c r="T1202" s="28" t="s">
        <v>11764</v>
      </c>
      <c r="U1202" s="28"/>
      <c r="V1202" s="26" t="s">
        <v>553</v>
      </c>
      <c r="W1202" s="26" t="s">
        <v>141</v>
      </c>
      <c r="X1202" s="26" t="s">
        <v>141</v>
      </c>
      <c r="Y1202" s="26">
        <v>1887.0</v>
      </c>
      <c r="Z1202" s="28">
        <v>136.0</v>
      </c>
      <c r="AA1202" s="26">
        <v>2022.0</v>
      </c>
      <c r="AB1202" s="30">
        <v>1230.0</v>
      </c>
      <c r="AC1202" s="30">
        <v>1230.0</v>
      </c>
      <c r="AD1202" s="31" t="s">
        <v>127</v>
      </c>
      <c r="AE1202" s="31" t="s">
        <v>127</v>
      </c>
      <c r="AF1202" s="31">
        <v>1795.0</v>
      </c>
      <c r="AG1202" s="30">
        <v>1795.0</v>
      </c>
      <c r="AH1202" s="31" t="s">
        <v>127</v>
      </c>
      <c r="AI1202" s="31" t="s">
        <v>127</v>
      </c>
      <c r="AJ1202" s="31" t="s">
        <v>127</v>
      </c>
      <c r="AK1202" s="30">
        <v>1040.0</v>
      </c>
      <c r="AL1202" s="31" t="s">
        <v>127</v>
      </c>
      <c r="AM1202" s="26" t="s">
        <v>159</v>
      </c>
      <c r="AN1202" s="26" t="s">
        <v>11765</v>
      </c>
      <c r="AO1202" s="26" t="s">
        <v>11766</v>
      </c>
      <c r="AP1202" s="31">
        <v>3362.0</v>
      </c>
      <c r="AQ1202" s="26">
        <v>2020.0</v>
      </c>
      <c r="AR1202" s="26" t="s">
        <v>127</v>
      </c>
      <c r="AS1202" s="26" t="s">
        <v>127</v>
      </c>
      <c r="AT1202" s="26" t="s">
        <v>161</v>
      </c>
      <c r="AU1202" s="32" t="s">
        <v>263</v>
      </c>
      <c r="AV1202" s="26" t="s">
        <v>11767</v>
      </c>
      <c r="AW1202" s="28"/>
      <c r="AX1202" s="28"/>
      <c r="AY1202" s="28"/>
    </row>
    <row r="1203" ht="15.75" customHeight="1">
      <c r="A1203" s="26" t="s">
        <v>11768</v>
      </c>
      <c r="B1203" s="26" t="s">
        <v>11769</v>
      </c>
      <c r="C1203" s="26" t="s">
        <v>11770</v>
      </c>
      <c r="D1203" s="26" t="s">
        <v>11771</v>
      </c>
      <c r="E1203" s="26" t="s">
        <v>11772</v>
      </c>
      <c r="F1203" s="26" t="s">
        <v>127</v>
      </c>
      <c r="G1203" s="28"/>
      <c r="H1203" s="26" t="s">
        <v>11773</v>
      </c>
      <c r="I1203" s="26" t="s">
        <v>11774</v>
      </c>
      <c r="J1203" s="26" t="s">
        <v>11775</v>
      </c>
      <c r="K1203" s="26">
        <v>5.037943094E9</v>
      </c>
      <c r="L1203" s="28" t="s">
        <v>11776</v>
      </c>
      <c r="M1203" s="26" t="s">
        <v>11760</v>
      </c>
      <c r="N1203" s="26" t="s">
        <v>11761</v>
      </c>
      <c r="O1203" s="28" t="s">
        <v>11762</v>
      </c>
      <c r="P1203" s="26" t="s">
        <v>9935</v>
      </c>
      <c r="Q1203" s="28"/>
      <c r="R1203" s="28" t="s">
        <v>11777</v>
      </c>
      <c r="S1203" s="28" t="s">
        <v>156</v>
      </c>
      <c r="T1203" s="28" t="s">
        <v>11778</v>
      </c>
      <c r="U1203" s="28"/>
      <c r="V1203" s="26" t="s">
        <v>158</v>
      </c>
      <c r="W1203" s="26" t="s">
        <v>141</v>
      </c>
      <c r="X1203" s="26" t="s">
        <v>141</v>
      </c>
      <c r="Y1203" s="28">
        <v>2012.0</v>
      </c>
      <c r="Z1203" s="28">
        <v>11.0</v>
      </c>
      <c r="AA1203" s="26" t="s">
        <v>127</v>
      </c>
      <c r="AB1203" s="30">
        <v>1320.0</v>
      </c>
      <c r="AC1203" s="31" t="s">
        <v>127</v>
      </c>
      <c r="AD1203" s="30">
        <v>1320.0</v>
      </c>
      <c r="AE1203" s="31" t="s">
        <v>127</v>
      </c>
      <c r="AF1203" s="31" t="s">
        <v>127</v>
      </c>
      <c r="AG1203" s="30" t="s">
        <v>127</v>
      </c>
      <c r="AH1203" s="31" t="s">
        <v>127</v>
      </c>
      <c r="AI1203" s="31" t="s">
        <v>127</v>
      </c>
      <c r="AJ1203" s="31" t="s">
        <v>127</v>
      </c>
      <c r="AK1203" s="31" t="s">
        <v>127</v>
      </c>
      <c r="AL1203" s="31" t="s">
        <v>127</v>
      </c>
      <c r="AM1203" s="26" t="s">
        <v>2284</v>
      </c>
      <c r="AN1203" s="28" t="s">
        <v>11779</v>
      </c>
      <c r="AO1203" s="26" t="s">
        <v>141</v>
      </c>
      <c r="AP1203" s="31">
        <v>555.0</v>
      </c>
      <c r="AQ1203" s="26" t="s">
        <v>127</v>
      </c>
      <c r="AR1203" s="26">
        <v>2020.0</v>
      </c>
      <c r="AS1203" s="26" t="s">
        <v>127</v>
      </c>
      <c r="AT1203" s="28" t="s">
        <v>142</v>
      </c>
      <c r="AU1203" s="32" t="s">
        <v>31</v>
      </c>
      <c r="AV1203" s="26" t="s">
        <v>11780</v>
      </c>
      <c r="AW1203" s="28"/>
      <c r="AX1203" s="28"/>
      <c r="AY1203" s="28"/>
    </row>
    <row r="1204" ht="15.75" customHeight="1">
      <c r="A1204" s="26" t="s">
        <v>11781</v>
      </c>
      <c r="B1204" s="26" t="s">
        <v>11782</v>
      </c>
      <c r="C1204" s="26" t="s">
        <v>11783</v>
      </c>
      <c r="D1204" s="26" t="s">
        <v>11784</v>
      </c>
      <c r="E1204" s="26" t="s">
        <v>11785</v>
      </c>
      <c r="F1204" s="26" t="s">
        <v>127</v>
      </c>
      <c r="G1204" s="28"/>
      <c r="H1204" s="26" t="s">
        <v>11786</v>
      </c>
      <c r="I1204" s="26" t="s">
        <v>11787</v>
      </c>
      <c r="J1204" s="26" t="s">
        <v>11788</v>
      </c>
      <c r="K1204" s="58">
        <v>5.000036111E9</v>
      </c>
      <c r="L1204" s="26" t="s">
        <v>11789</v>
      </c>
      <c r="M1204" s="26" t="s">
        <v>11790</v>
      </c>
      <c r="N1204" s="26" t="s">
        <v>11761</v>
      </c>
      <c r="O1204" s="28" t="s">
        <v>11762</v>
      </c>
      <c r="P1204" s="26" t="s">
        <v>9935</v>
      </c>
      <c r="Q1204" s="28"/>
      <c r="R1204" s="28" t="s">
        <v>11791</v>
      </c>
      <c r="S1204" s="28" t="s">
        <v>156</v>
      </c>
      <c r="T1204" s="28" t="s">
        <v>11792</v>
      </c>
      <c r="U1204" s="28"/>
      <c r="V1204" s="26" t="s">
        <v>158</v>
      </c>
      <c r="W1204" s="26" t="s">
        <v>141</v>
      </c>
      <c r="X1204" s="26" t="s">
        <v>141</v>
      </c>
      <c r="Y1204" s="28">
        <v>1887.0</v>
      </c>
      <c r="Z1204" s="28">
        <v>136.0</v>
      </c>
      <c r="AA1204" s="26" t="s">
        <v>127</v>
      </c>
      <c r="AB1204" s="30">
        <v>4200.0</v>
      </c>
      <c r="AC1204" s="31">
        <v>4200.0</v>
      </c>
      <c r="AD1204" s="31" t="s">
        <v>127</v>
      </c>
      <c r="AE1204" s="31" t="s">
        <v>127</v>
      </c>
      <c r="AF1204" s="31">
        <v>4350.0</v>
      </c>
      <c r="AG1204" s="30">
        <v>4350.0</v>
      </c>
      <c r="AH1204" s="31" t="s">
        <v>127</v>
      </c>
      <c r="AI1204" s="31" t="s">
        <v>127</v>
      </c>
      <c r="AJ1204" s="30">
        <v>5600.0</v>
      </c>
      <c r="AK1204" s="31" t="s">
        <v>141</v>
      </c>
      <c r="AL1204" s="31" t="s">
        <v>141</v>
      </c>
      <c r="AM1204" s="26" t="s">
        <v>159</v>
      </c>
      <c r="AN1204" s="26" t="s">
        <v>11793</v>
      </c>
      <c r="AO1204" s="26" t="s">
        <v>1061</v>
      </c>
      <c r="AP1204" s="31">
        <v>9000.0</v>
      </c>
      <c r="AQ1204" s="26">
        <v>2019.0</v>
      </c>
      <c r="AR1204" s="26" t="s">
        <v>127</v>
      </c>
      <c r="AS1204" s="26" t="s">
        <v>127</v>
      </c>
      <c r="AT1204" s="26" t="s">
        <v>161</v>
      </c>
      <c r="AU1204" s="32" t="s">
        <v>263</v>
      </c>
      <c r="AV1204" s="26" t="s">
        <v>11794</v>
      </c>
      <c r="AW1204" s="28"/>
      <c r="AX1204" s="28"/>
      <c r="AY1204" s="28"/>
    </row>
    <row r="1205" ht="15.75" customHeight="1">
      <c r="A1205" s="26" t="s">
        <v>11795</v>
      </c>
      <c r="B1205" s="26" t="s">
        <v>11796</v>
      </c>
      <c r="C1205" s="26" t="s">
        <v>11797</v>
      </c>
      <c r="D1205" s="26" t="s">
        <v>11798</v>
      </c>
      <c r="E1205" s="26" t="s">
        <v>11799</v>
      </c>
      <c r="F1205" s="26" t="s">
        <v>127</v>
      </c>
      <c r="G1205" s="28"/>
      <c r="H1205" s="26" t="s">
        <v>383</v>
      </c>
      <c r="I1205" s="26" t="s">
        <v>384</v>
      </c>
      <c r="J1205" s="26" t="s">
        <v>11800</v>
      </c>
      <c r="K1205" s="26">
        <v>5.00000228E9</v>
      </c>
      <c r="L1205" s="26" t="s">
        <v>11801</v>
      </c>
      <c r="M1205" s="26" t="s">
        <v>11802</v>
      </c>
      <c r="N1205" s="26" t="s">
        <v>11761</v>
      </c>
      <c r="O1205" s="28" t="s">
        <v>11762</v>
      </c>
      <c r="P1205" s="26" t="s">
        <v>9935</v>
      </c>
      <c r="Q1205" s="28"/>
      <c r="R1205" s="28" t="s">
        <v>11803</v>
      </c>
      <c r="S1205" s="28" t="s">
        <v>156</v>
      </c>
      <c r="T1205" s="28" t="s">
        <v>11804</v>
      </c>
      <c r="U1205" s="28"/>
      <c r="V1205" s="26" t="s">
        <v>158</v>
      </c>
      <c r="W1205" s="26" t="s">
        <v>141</v>
      </c>
      <c r="X1205" s="26" t="s">
        <v>141</v>
      </c>
      <c r="Y1205" s="28">
        <v>1934.0</v>
      </c>
      <c r="Z1205" s="28">
        <v>89.0</v>
      </c>
      <c r="AA1205" s="26" t="s">
        <v>127</v>
      </c>
      <c r="AB1205" s="30">
        <v>8000.0</v>
      </c>
      <c r="AC1205" s="30">
        <v>6500.0</v>
      </c>
      <c r="AD1205" s="31" t="s">
        <v>127</v>
      </c>
      <c r="AE1205" s="30">
        <v>1500.0</v>
      </c>
      <c r="AF1205" s="31">
        <v>11450.0</v>
      </c>
      <c r="AG1205" s="30">
        <v>11450.0</v>
      </c>
      <c r="AH1205" s="31" t="s">
        <v>127</v>
      </c>
      <c r="AI1205" s="31" t="s">
        <v>127</v>
      </c>
      <c r="AJ1205" s="30">
        <v>13331.0</v>
      </c>
      <c r="AK1205" s="31">
        <v>2400.0</v>
      </c>
      <c r="AL1205" s="31" t="s">
        <v>127</v>
      </c>
      <c r="AM1205" s="26" t="s">
        <v>159</v>
      </c>
      <c r="AN1205" s="26" t="s">
        <v>11805</v>
      </c>
      <c r="AO1205" s="26" t="s">
        <v>1518</v>
      </c>
      <c r="AP1205" s="31">
        <v>19700.0</v>
      </c>
      <c r="AQ1205" s="26">
        <v>2020.0</v>
      </c>
      <c r="AR1205" s="26" t="s">
        <v>127</v>
      </c>
      <c r="AS1205" s="26" t="s">
        <v>127</v>
      </c>
      <c r="AT1205" s="26" t="s">
        <v>161</v>
      </c>
      <c r="AU1205" s="26" t="s">
        <v>11806</v>
      </c>
      <c r="AV1205" s="26" t="s">
        <v>11807</v>
      </c>
      <c r="AW1205" s="28" t="s">
        <v>11808</v>
      </c>
      <c r="AX1205" s="26" t="s">
        <v>11809</v>
      </c>
      <c r="AY1205" s="28"/>
    </row>
    <row r="1206" ht="15.75" customHeight="1">
      <c r="A1206" s="26" t="s">
        <v>11810</v>
      </c>
      <c r="B1206" s="26" t="s">
        <v>11811</v>
      </c>
      <c r="C1206" s="26" t="s">
        <v>11812</v>
      </c>
      <c r="D1206" s="26" t="s">
        <v>11813</v>
      </c>
      <c r="E1206" s="26" t="s">
        <v>11814</v>
      </c>
      <c r="F1206" s="26" t="s">
        <v>127</v>
      </c>
      <c r="G1206" s="28"/>
      <c r="H1206" s="26" t="s">
        <v>11815</v>
      </c>
      <c r="I1206" s="26" t="s">
        <v>11816</v>
      </c>
      <c r="J1206" s="26" t="s">
        <v>11817</v>
      </c>
      <c r="K1206" s="26" t="s">
        <v>11818</v>
      </c>
      <c r="L1206" s="26" t="s">
        <v>11819</v>
      </c>
      <c r="M1206" s="26" t="s">
        <v>11820</v>
      </c>
      <c r="N1206" s="26" t="s">
        <v>11820</v>
      </c>
      <c r="O1206" s="28" t="s">
        <v>11762</v>
      </c>
      <c r="P1206" s="26" t="s">
        <v>9935</v>
      </c>
      <c r="Q1206" s="28"/>
      <c r="R1206" s="26" t="s">
        <v>11821</v>
      </c>
      <c r="S1206" s="28" t="s">
        <v>156</v>
      </c>
      <c r="T1206" s="26" t="s">
        <v>11822</v>
      </c>
      <c r="U1206" s="28"/>
      <c r="V1206" s="26" t="s">
        <v>158</v>
      </c>
      <c r="W1206" s="26" t="s">
        <v>141</v>
      </c>
      <c r="X1206" s="26" t="s">
        <v>141</v>
      </c>
      <c r="Y1206" s="28">
        <v>1999.0</v>
      </c>
      <c r="Z1206" s="28">
        <v>24.0</v>
      </c>
      <c r="AA1206" s="26" t="s">
        <v>127</v>
      </c>
      <c r="AB1206" s="30">
        <v>1000.0</v>
      </c>
      <c r="AC1206" s="31" t="s">
        <v>127</v>
      </c>
      <c r="AD1206" s="30">
        <v>1000.0</v>
      </c>
      <c r="AE1206" s="31" t="s">
        <v>127</v>
      </c>
      <c r="AF1206" s="31" t="s">
        <v>127</v>
      </c>
      <c r="AG1206" s="30" t="s">
        <v>127</v>
      </c>
      <c r="AH1206" s="31" t="s">
        <v>127</v>
      </c>
      <c r="AI1206" s="31" t="s">
        <v>127</v>
      </c>
      <c r="AJ1206" s="31" t="s">
        <v>127</v>
      </c>
      <c r="AK1206" s="31" t="s">
        <v>127</v>
      </c>
      <c r="AL1206" s="31" t="s">
        <v>127</v>
      </c>
      <c r="AM1206" s="26" t="s">
        <v>141</v>
      </c>
      <c r="AN1206" s="26" t="s">
        <v>141</v>
      </c>
      <c r="AO1206" s="26" t="s">
        <v>141</v>
      </c>
      <c r="AP1206" s="31">
        <v>6000.0</v>
      </c>
      <c r="AQ1206" s="26" t="s">
        <v>127</v>
      </c>
      <c r="AR1206" s="26" t="s">
        <v>127</v>
      </c>
      <c r="AS1206" s="26" t="s">
        <v>127</v>
      </c>
      <c r="AT1206" s="28" t="s">
        <v>142</v>
      </c>
      <c r="AU1206" s="32" t="s">
        <v>31</v>
      </c>
      <c r="AV1206" s="28" t="s">
        <v>143</v>
      </c>
      <c r="AW1206" s="28"/>
      <c r="AX1206" s="28"/>
      <c r="AY1206" s="28"/>
    </row>
    <row r="1207" ht="15.75" customHeight="1">
      <c r="A1207" s="26" t="s">
        <v>11823</v>
      </c>
      <c r="B1207" s="26" t="s">
        <v>11824</v>
      </c>
      <c r="C1207" s="26" t="s">
        <v>11825</v>
      </c>
      <c r="D1207" s="26" t="s">
        <v>11826</v>
      </c>
      <c r="E1207" s="26" t="s">
        <v>11827</v>
      </c>
      <c r="F1207" s="26" t="s">
        <v>127</v>
      </c>
      <c r="G1207" s="28"/>
      <c r="H1207" s="26" t="s">
        <v>11828</v>
      </c>
      <c r="I1207" s="26" t="s">
        <v>11829</v>
      </c>
      <c r="J1207" s="26" t="s">
        <v>11830</v>
      </c>
      <c r="K1207" s="58">
        <v>5.000036212E9</v>
      </c>
      <c r="L1207" s="26" t="s">
        <v>11819</v>
      </c>
      <c r="M1207" s="26" t="s">
        <v>11820</v>
      </c>
      <c r="N1207" s="26" t="s">
        <v>11820</v>
      </c>
      <c r="O1207" s="28" t="s">
        <v>11762</v>
      </c>
      <c r="P1207" s="26" t="s">
        <v>9935</v>
      </c>
      <c r="Q1207" s="28"/>
      <c r="R1207" s="26" t="s">
        <v>11821</v>
      </c>
      <c r="S1207" s="28" t="s">
        <v>156</v>
      </c>
      <c r="T1207" s="28" t="s">
        <v>11831</v>
      </c>
      <c r="U1207" s="28"/>
      <c r="V1207" s="26" t="s">
        <v>158</v>
      </c>
      <c r="W1207" s="26" t="s">
        <v>141</v>
      </c>
      <c r="X1207" s="26" t="s">
        <v>141</v>
      </c>
      <c r="Y1207" s="26">
        <v>2002.0</v>
      </c>
      <c r="Z1207" s="28">
        <v>21.0</v>
      </c>
      <c r="AA1207" s="26" t="s">
        <v>127</v>
      </c>
      <c r="AB1207" s="30" t="s">
        <v>127</v>
      </c>
      <c r="AC1207" s="31" t="s">
        <v>127</v>
      </c>
      <c r="AD1207" s="31" t="s">
        <v>127</v>
      </c>
      <c r="AE1207" s="31" t="s">
        <v>127</v>
      </c>
      <c r="AF1207" s="31">
        <v>1500.0</v>
      </c>
      <c r="AG1207" s="31">
        <v>1500.0</v>
      </c>
      <c r="AH1207" s="31" t="s">
        <v>127</v>
      </c>
      <c r="AI1207" s="31" t="s">
        <v>127</v>
      </c>
      <c r="AJ1207" s="31" t="s">
        <v>127</v>
      </c>
      <c r="AK1207" s="31" t="s">
        <v>127</v>
      </c>
      <c r="AL1207" s="31" t="s">
        <v>127</v>
      </c>
      <c r="AM1207" s="26" t="s">
        <v>3315</v>
      </c>
      <c r="AN1207" s="26" t="s">
        <v>11560</v>
      </c>
      <c r="AO1207" s="26" t="s">
        <v>141</v>
      </c>
      <c r="AP1207" s="31">
        <v>3600.0</v>
      </c>
      <c r="AQ1207" s="26" t="s">
        <v>127</v>
      </c>
      <c r="AR1207" s="26" t="s">
        <v>127</v>
      </c>
      <c r="AS1207" s="26" t="s">
        <v>127</v>
      </c>
      <c r="AT1207" s="26" t="s">
        <v>161</v>
      </c>
      <c r="AU1207" s="26" t="s">
        <v>162</v>
      </c>
      <c r="AV1207" s="26" t="s">
        <v>11832</v>
      </c>
      <c r="AW1207" s="28"/>
      <c r="AX1207" s="28"/>
      <c r="AY1207" s="28"/>
    </row>
    <row r="1208" ht="15.75" customHeight="1">
      <c r="A1208" s="32" t="s">
        <v>11833</v>
      </c>
      <c r="B1208" s="26" t="s">
        <v>11834</v>
      </c>
      <c r="C1208" s="32" t="s">
        <v>11825</v>
      </c>
      <c r="D1208" s="32" t="s">
        <v>11826</v>
      </c>
      <c r="E1208" s="26" t="s">
        <v>11827</v>
      </c>
      <c r="F1208" s="32" t="s">
        <v>127</v>
      </c>
      <c r="G1208" s="55"/>
      <c r="H1208" s="26" t="s">
        <v>11828</v>
      </c>
      <c r="I1208" s="26" t="s">
        <v>11829</v>
      </c>
      <c r="J1208" s="32" t="s">
        <v>11830</v>
      </c>
      <c r="K1208" s="32">
        <v>5.000036212E9</v>
      </c>
      <c r="L1208" s="32" t="s">
        <v>11819</v>
      </c>
      <c r="M1208" s="32" t="s">
        <v>11820</v>
      </c>
      <c r="N1208" s="32" t="s">
        <v>11820</v>
      </c>
      <c r="O1208" s="28" t="s">
        <v>11762</v>
      </c>
      <c r="P1208" s="26" t="s">
        <v>9935</v>
      </c>
      <c r="Q1208" s="55"/>
      <c r="R1208" s="28" t="s">
        <v>11821</v>
      </c>
      <c r="S1208" s="28" t="s">
        <v>156</v>
      </c>
      <c r="T1208" s="28" t="s">
        <v>11831</v>
      </c>
      <c r="U1208" s="28"/>
      <c r="V1208" s="35" t="s">
        <v>166</v>
      </c>
      <c r="W1208" s="26" t="s">
        <v>141</v>
      </c>
      <c r="X1208" s="26" t="s">
        <v>141</v>
      </c>
      <c r="Y1208" s="26" t="s">
        <v>127</v>
      </c>
      <c r="Z1208" s="28" t="s">
        <v>127</v>
      </c>
      <c r="AA1208" s="26">
        <v>2013.0</v>
      </c>
      <c r="AB1208" s="30">
        <v>1800.0</v>
      </c>
      <c r="AC1208" s="30" t="s">
        <v>127</v>
      </c>
      <c r="AD1208" s="30">
        <v>1800.0</v>
      </c>
      <c r="AE1208" s="30" t="s">
        <v>127</v>
      </c>
      <c r="AF1208" s="30" t="s">
        <v>127</v>
      </c>
      <c r="AG1208" s="30" t="s">
        <v>127</v>
      </c>
      <c r="AH1208" s="30" t="s">
        <v>127</v>
      </c>
      <c r="AI1208" s="30" t="s">
        <v>127</v>
      </c>
      <c r="AJ1208" s="30" t="s">
        <v>127</v>
      </c>
      <c r="AK1208" s="30" t="s">
        <v>127</v>
      </c>
      <c r="AL1208" s="30" t="s">
        <v>127</v>
      </c>
      <c r="AM1208" s="32" t="s">
        <v>127</v>
      </c>
      <c r="AN1208" s="32" t="s">
        <v>127</v>
      </c>
      <c r="AO1208" s="32" t="s">
        <v>127</v>
      </c>
      <c r="AP1208" s="30" t="s">
        <v>141</v>
      </c>
      <c r="AQ1208" s="32" t="s">
        <v>127</v>
      </c>
      <c r="AR1208" s="32" t="s">
        <v>127</v>
      </c>
      <c r="AS1208" s="32" t="s">
        <v>127</v>
      </c>
      <c r="AT1208" s="32" t="s">
        <v>142</v>
      </c>
      <c r="AU1208" s="32" t="s">
        <v>31</v>
      </c>
      <c r="AV1208" s="32" t="s">
        <v>11835</v>
      </c>
      <c r="AW1208" s="55"/>
      <c r="AX1208" s="55"/>
      <c r="AY1208" s="55"/>
    </row>
    <row r="1209" ht="15.75" customHeight="1">
      <c r="A1209" s="32" t="s">
        <v>11836</v>
      </c>
      <c r="B1209" s="26" t="s">
        <v>11837</v>
      </c>
      <c r="C1209" s="32" t="s">
        <v>11825</v>
      </c>
      <c r="D1209" s="32" t="s">
        <v>11826</v>
      </c>
      <c r="E1209" s="26" t="s">
        <v>11827</v>
      </c>
      <c r="F1209" s="32" t="s">
        <v>127</v>
      </c>
      <c r="G1209" s="55"/>
      <c r="H1209" s="26" t="s">
        <v>11828</v>
      </c>
      <c r="I1209" s="26" t="s">
        <v>11829</v>
      </c>
      <c r="J1209" s="32" t="s">
        <v>11830</v>
      </c>
      <c r="K1209" s="32">
        <v>5.000036212E9</v>
      </c>
      <c r="L1209" s="32" t="s">
        <v>11819</v>
      </c>
      <c r="M1209" s="32" t="s">
        <v>11820</v>
      </c>
      <c r="N1209" s="32" t="s">
        <v>11820</v>
      </c>
      <c r="O1209" s="28" t="s">
        <v>11762</v>
      </c>
      <c r="P1209" s="26" t="s">
        <v>9935</v>
      </c>
      <c r="Q1209" s="55"/>
      <c r="R1209" s="28" t="s">
        <v>11821</v>
      </c>
      <c r="S1209" s="28" t="s">
        <v>156</v>
      </c>
      <c r="T1209" s="28" t="s">
        <v>11831</v>
      </c>
      <c r="U1209" s="28"/>
      <c r="V1209" s="35" t="s">
        <v>553</v>
      </c>
      <c r="W1209" s="26" t="s">
        <v>141</v>
      </c>
      <c r="X1209" s="26" t="s">
        <v>141</v>
      </c>
      <c r="Y1209" s="32" t="s">
        <v>141</v>
      </c>
      <c r="Z1209" s="28" t="s">
        <v>141</v>
      </c>
      <c r="AA1209" s="26">
        <v>2021.0</v>
      </c>
      <c r="AB1209" s="30">
        <v>1500.0</v>
      </c>
      <c r="AC1209" s="30" t="s">
        <v>127</v>
      </c>
      <c r="AD1209" s="31">
        <v>1500.0</v>
      </c>
      <c r="AE1209" s="30" t="s">
        <v>127</v>
      </c>
      <c r="AF1209" s="30" t="s">
        <v>127</v>
      </c>
      <c r="AG1209" s="30" t="s">
        <v>127</v>
      </c>
      <c r="AH1209" s="30" t="s">
        <v>127</v>
      </c>
      <c r="AI1209" s="30" t="s">
        <v>127</v>
      </c>
      <c r="AJ1209" s="30" t="s">
        <v>127</v>
      </c>
      <c r="AK1209" s="30" t="s">
        <v>127</v>
      </c>
      <c r="AL1209" s="30" t="s">
        <v>127</v>
      </c>
      <c r="AM1209" s="32" t="s">
        <v>127</v>
      </c>
      <c r="AN1209" s="32" t="s">
        <v>127</v>
      </c>
      <c r="AO1209" s="32" t="s">
        <v>127</v>
      </c>
      <c r="AP1209" s="30" t="s">
        <v>141</v>
      </c>
      <c r="AQ1209" s="32" t="s">
        <v>127</v>
      </c>
      <c r="AR1209" s="32" t="s">
        <v>127</v>
      </c>
      <c r="AS1209" s="32" t="s">
        <v>127</v>
      </c>
      <c r="AT1209" s="32" t="s">
        <v>142</v>
      </c>
      <c r="AU1209" s="32" t="s">
        <v>31</v>
      </c>
      <c r="AV1209" s="26" t="s">
        <v>11838</v>
      </c>
      <c r="AW1209" s="55"/>
      <c r="AX1209" s="55"/>
      <c r="AY1209" s="55"/>
    </row>
    <row r="1210" ht="15.75" customHeight="1">
      <c r="A1210" s="26" t="s">
        <v>11839</v>
      </c>
      <c r="B1210" s="28" t="s">
        <v>11840</v>
      </c>
      <c r="C1210" s="26" t="s">
        <v>11841</v>
      </c>
      <c r="D1210" s="26" t="s">
        <v>11842</v>
      </c>
      <c r="E1210" s="26" t="s">
        <v>11843</v>
      </c>
      <c r="F1210" s="26" t="s">
        <v>127</v>
      </c>
      <c r="G1210" s="28"/>
      <c r="H1210" s="26" t="s">
        <v>11828</v>
      </c>
      <c r="I1210" s="26" t="s">
        <v>11829</v>
      </c>
      <c r="J1210" s="26" t="s">
        <v>11844</v>
      </c>
      <c r="K1210" s="26">
        <v>4.297815082E9</v>
      </c>
      <c r="L1210" s="26" t="s">
        <v>11845</v>
      </c>
      <c r="M1210" s="26" t="s">
        <v>11846</v>
      </c>
      <c r="N1210" s="26" t="s">
        <v>11820</v>
      </c>
      <c r="O1210" s="28" t="s">
        <v>11762</v>
      </c>
      <c r="P1210" s="26" t="s">
        <v>9935</v>
      </c>
      <c r="Q1210" s="28"/>
      <c r="R1210" s="28" t="s">
        <v>11847</v>
      </c>
      <c r="S1210" s="28" t="s">
        <v>156</v>
      </c>
      <c r="T1210" s="28" t="s">
        <v>11848</v>
      </c>
      <c r="U1210" s="28"/>
      <c r="V1210" s="26" t="s">
        <v>261</v>
      </c>
      <c r="W1210" s="26" t="s">
        <v>141</v>
      </c>
      <c r="X1210" s="26" t="s">
        <v>141</v>
      </c>
      <c r="Y1210" s="26">
        <v>1898.0</v>
      </c>
      <c r="Z1210" s="28">
        <v>125.0</v>
      </c>
      <c r="AA1210" s="26">
        <v>2009.0</v>
      </c>
      <c r="AB1210" s="30">
        <v>1500.0</v>
      </c>
      <c r="AC1210" s="31">
        <v>1500.0</v>
      </c>
      <c r="AD1210" s="31" t="s">
        <v>127</v>
      </c>
      <c r="AE1210" s="31" t="s">
        <v>127</v>
      </c>
      <c r="AF1210" s="31" t="s">
        <v>127</v>
      </c>
      <c r="AG1210" s="30" t="s">
        <v>127</v>
      </c>
      <c r="AH1210" s="31" t="s">
        <v>127</v>
      </c>
      <c r="AI1210" s="31" t="s">
        <v>127</v>
      </c>
      <c r="AJ1210" s="31" t="s">
        <v>127</v>
      </c>
      <c r="AK1210" s="31" t="s">
        <v>127</v>
      </c>
      <c r="AL1210" s="31" t="s">
        <v>127</v>
      </c>
      <c r="AM1210" s="26" t="s">
        <v>141</v>
      </c>
      <c r="AN1210" s="26" t="s">
        <v>141</v>
      </c>
      <c r="AO1210" s="26" t="s">
        <v>141</v>
      </c>
      <c r="AP1210" s="31">
        <v>2000.0</v>
      </c>
      <c r="AQ1210" s="26" t="s">
        <v>127</v>
      </c>
      <c r="AR1210" s="26" t="s">
        <v>127</v>
      </c>
      <c r="AS1210" s="26" t="s">
        <v>127</v>
      </c>
      <c r="AT1210" s="26" t="s">
        <v>824</v>
      </c>
      <c r="AU1210" s="26" t="s">
        <v>27</v>
      </c>
      <c r="AV1210" s="26" t="s">
        <v>11849</v>
      </c>
      <c r="AW1210" s="28"/>
      <c r="AX1210" s="28"/>
      <c r="AY1210" s="28"/>
    </row>
    <row r="1211" ht="15.75" customHeight="1">
      <c r="A1211" s="26" t="s">
        <v>11850</v>
      </c>
      <c r="B1211" s="28" t="s">
        <v>11851</v>
      </c>
      <c r="C1211" s="26" t="s">
        <v>11852</v>
      </c>
      <c r="D1211" s="26" t="s">
        <v>11853</v>
      </c>
      <c r="E1211" s="26" t="s">
        <v>11854</v>
      </c>
      <c r="F1211" s="26" t="s">
        <v>127</v>
      </c>
      <c r="G1211" s="28"/>
      <c r="H1211" s="26" t="s">
        <v>11786</v>
      </c>
      <c r="I1211" s="26" t="s">
        <v>11787</v>
      </c>
      <c r="J1211" s="26" t="s">
        <v>11855</v>
      </c>
      <c r="K1211" s="26">
        <v>4.297100272E9</v>
      </c>
      <c r="L1211" s="26" t="s">
        <v>11856</v>
      </c>
      <c r="M1211" s="26" t="s">
        <v>11857</v>
      </c>
      <c r="N1211" s="26" t="s">
        <v>11820</v>
      </c>
      <c r="O1211" s="28" t="s">
        <v>11762</v>
      </c>
      <c r="P1211" s="26" t="s">
        <v>9935</v>
      </c>
      <c r="Q1211" s="28"/>
      <c r="R1211" s="28" t="s">
        <v>11858</v>
      </c>
      <c r="S1211" s="28" t="s">
        <v>156</v>
      </c>
      <c r="T1211" s="28" t="s">
        <v>11859</v>
      </c>
      <c r="U1211" s="28"/>
      <c r="V1211" s="26" t="s">
        <v>261</v>
      </c>
      <c r="W1211" s="26" t="s">
        <v>141</v>
      </c>
      <c r="X1211" s="26" t="s">
        <v>141</v>
      </c>
      <c r="Y1211" s="28">
        <v>1933.0</v>
      </c>
      <c r="Z1211" s="28">
        <v>90.0</v>
      </c>
      <c r="AA1211" s="26">
        <v>2022.0</v>
      </c>
      <c r="AB1211" s="30">
        <v>6200.0</v>
      </c>
      <c r="AC1211" s="31">
        <v>6200.0</v>
      </c>
      <c r="AD1211" s="31" t="s">
        <v>127</v>
      </c>
      <c r="AE1211" s="31" t="s">
        <v>127</v>
      </c>
      <c r="AF1211" s="31">
        <v>6100.0</v>
      </c>
      <c r="AG1211" s="31">
        <v>6100.0</v>
      </c>
      <c r="AH1211" s="31" t="s">
        <v>127</v>
      </c>
      <c r="AI1211" s="31" t="s">
        <v>127</v>
      </c>
      <c r="AJ1211" s="31" t="s">
        <v>127</v>
      </c>
      <c r="AK1211" s="30">
        <v>1820.0</v>
      </c>
      <c r="AL1211" s="31" t="s">
        <v>127</v>
      </c>
      <c r="AM1211" s="26" t="s">
        <v>159</v>
      </c>
      <c r="AN1211" s="26" t="s">
        <v>11860</v>
      </c>
      <c r="AO1211" s="26" t="s">
        <v>4476</v>
      </c>
      <c r="AP1211" s="31">
        <v>10702.0</v>
      </c>
      <c r="AQ1211" s="26" t="s">
        <v>127</v>
      </c>
      <c r="AR1211" s="26" t="s">
        <v>127</v>
      </c>
      <c r="AS1211" s="26" t="s">
        <v>127</v>
      </c>
      <c r="AT1211" s="26" t="s">
        <v>161</v>
      </c>
      <c r="AU1211" s="32" t="s">
        <v>263</v>
      </c>
      <c r="AV1211" s="26" t="s">
        <v>11861</v>
      </c>
      <c r="AW1211" s="28"/>
      <c r="AX1211" s="28"/>
      <c r="AY1211" s="28"/>
    </row>
    <row r="1212" ht="15.75" customHeight="1">
      <c r="A1212" s="26" t="s">
        <v>11862</v>
      </c>
      <c r="B1212" s="26" t="s">
        <v>11863</v>
      </c>
      <c r="C1212" s="26" t="s">
        <v>11864</v>
      </c>
      <c r="D1212" s="26" t="s">
        <v>11865</v>
      </c>
      <c r="E1212" s="26" t="s">
        <v>11866</v>
      </c>
      <c r="F1212" s="26" t="s">
        <v>127</v>
      </c>
      <c r="G1212" s="28"/>
      <c r="H1212" s="26" t="s">
        <v>11786</v>
      </c>
      <c r="I1212" s="26" t="s">
        <v>11787</v>
      </c>
      <c r="J1212" s="26" t="s">
        <v>11867</v>
      </c>
      <c r="K1212" s="26">
        <v>4.29740372E9</v>
      </c>
      <c r="L1212" s="26" t="s">
        <v>11868</v>
      </c>
      <c r="M1212" s="26" t="s">
        <v>11857</v>
      </c>
      <c r="N1212" s="26" t="s">
        <v>11820</v>
      </c>
      <c r="O1212" s="28" t="s">
        <v>11762</v>
      </c>
      <c r="P1212" s="26" t="s">
        <v>9935</v>
      </c>
      <c r="Q1212" s="28"/>
      <c r="R1212" s="28" t="s">
        <v>11869</v>
      </c>
      <c r="S1212" s="28" t="s">
        <v>156</v>
      </c>
      <c r="T1212" s="28" t="s">
        <v>11870</v>
      </c>
      <c r="U1212" s="28"/>
      <c r="V1212" s="26" t="s">
        <v>553</v>
      </c>
      <c r="W1212" s="26" t="s">
        <v>141</v>
      </c>
      <c r="X1212" s="26" t="s">
        <v>141</v>
      </c>
      <c r="Y1212" s="28">
        <v>1897.0</v>
      </c>
      <c r="Z1212" s="28">
        <v>126.0</v>
      </c>
      <c r="AA1212" s="26">
        <v>2022.0</v>
      </c>
      <c r="AB1212" s="30">
        <v>4300.0</v>
      </c>
      <c r="AC1212" s="31">
        <v>4300.0</v>
      </c>
      <c r="AD1212" s="31" t="s">
        <v>127</v>
      </c>
      <c r="AE1212" s="31" t="s">
        <v>127</v>
      </c>
      <c r="AF1212" s="31">
        <v>5500.0</v>
      </c>
      <c r="AG1212" s="30">
        <v>5500.0</v>
      </c>
      <c r="AH1212" s="31" t="s">
        <v>127</v>
      </c>
      <c r="AI1212" s="31" t="s">
        <v>127</v>
      </c>
      <c r="AJ1212" s="31">
        <v>12340.0</v>
      </c>
      <c r="AK1212" s="31" t="s">
        <v>127</v>
      </c>
      <c r="AL1212" s="31" t="s">
        <v>127</v>
      </c>
      <c r="AM1212" s="26" t="s">
        <v>278</v>
      </c>
      <c r="AN1212" s="26" t="s">
        <v>11871</v>
      </c>
      <c r="AO1212" s="26" t="s">
        <v>4476</v>
      </c>
      <c r="AP1212" s="31">
        <v>14032.0</v>
      </c>
      <c r="AQ1212" s="26" t="s">
        <v>127</v>
      </c>
      <c r="AR1212" s="26" t="s">
        <v>127</v>
      </c>
      <c r="AS1212" s="26" t="s">
        <v>127</v>
      </c>
      <c r="AT1212" s="26" t="s">
        <v>161</v>
      </c>
      <c r="AU1212" s="26" t="s">
        <v>263</v>
      </c>
      <c r="AV1212" s="26" t="s">
        <v>11872</v>
      </c>
      <c r="AW1212" s="28"/>
      <c r="AX1212" s="28"/>
      <c r="AY1212" s="28"/>
    </row>
    <row r="1213" ht="15.75" customHeight="1">
      <c r="A1213" s="26" t="s">
        <v>11873</v>
      </c>
      <c r="B1213" s="26" t="s">
        <v>11874</v>
      </c>
      <c r="C1213" s="26" t="s">
        <v>11864</v>
      </c>
      <c r="D1213" s="26" t="s">
        <v>11865</v>
      </c>
      <c r="E1213" s="26" t="s">
        <v>11866</v>
      </c>
      <c r="F1213" s="26" t="s">
        <v>127</v>
      </c>
      <c r="G1213" s="28"/>
      <c r="H1213" s="26" t="s">
        <v>11786</v>
      </c>
      <c r="I1213" s="26" t="s">
        <v>11787</v>
      </c>
      <c r="J1213" s="26" t="s">
        <v>11867</v>
      </c>
      <c r="K1213" s="26">
        <v>4.29740372E9</v>
      </c>
      <c r="L1213" s="26" t="s">
        <v>11868</v>
      </c>
      <c r="M1213" s="26" t="s">
        <v>11857</v>
      </c>
      <c r="N1213" s="26" t="s">
        <v>11820</v>
      </c>
      <c r="O1213" s="28" t="s">
        <v>11762</v>
      </c>
      <c r="P1213" s="26" t="s">
        <v>9935</v>
      </c>
      <c r="Q1213" s="28"/>
      <c r="R1213" s="28" t="s">
        <v>11869</v>
      </c>
      <c r="S1213" s="28" t="s">
        <v>156</v>
      </c>
      <c r="T1213" s="28" t="s">
        <v>11870</v>
      </c>
      <c r="U1213" s="28"/>
      <c r="V1213" s="26" t="s">
        <v>261</v>
      </c>
      <c r="W1213" s="26" t="s">
        <v>127</v>
      </c>
      <c r="X1213" s="26" t="s">
        <v>127</v>
      </c>
      <c r="Y1213" s="26" t="s">
        <v>127</v>
      </c>
      <c r="Z1213" s="28" t="s">
        <v>127</v>
      </c>
      <c r="AA1213" s="26">
        <v>2015.0</v>
      </c>
      <c r="AB1213" s="30">
        <v>2400.0</v>
      </c>
      <c r="AC1213" s="31" t="s">
        <v>127</v>
      </c>
      <c r="AD1213" s="31" t="s">
        <v>127</v>
      </c>
      <c r="AE1213" s="31">
        <f>6000-3600</f>
        <v>2400</v>
      </c>
      <c r="AF1213" s="31" t="s">
        <v>127</v>
      </c>
      <c r="AG1213" s="30" t="s">
        <v>127</v>
      </c>
      <c r="AH1213" s="31" t="s">
        <v>127</v>
      </c>
      <c r="AI1213" s="31" t="s">
        <v>127</v>
      </c>
      <c r="AJ1213" s="31" t="s">
        <v>141</v>
      </c>
      <c r="AK1213" s="31" t="s">
        <v>141</v>
      </c>
      <c r="AL1213" s="31" t="s">
        <v>141</v>
      </c>
      <c r="AM1213" s="26" t="s">
        <v>278</v>
      </c>
      <c r="AN1213" s="26" t="s">
        <v>11871</v>
      </c>
      <c r="AO1213" s="26" t="s">
        <v>4476</v>
      </c>
      <c r="AP1213" s="31" t="s">
        <v>141</v>
      </c>
      <c r="AQ1213" s="26" t="s">
        <v>127</v>
      </c>
      <c r="AR1213" s="26" t="s">
        <v>127</v>
      </c>
      <c r="AS1213" s="26" t="s">
        <v>127</v>
      </c>
      <c r="AT1213" s="26" t="s">
        <v>824</v>
      </c>
      <c r="AU1213" s="26" t="s">
        <v>35</v>
      </c>
      <c r="AV1213" s="26" t="s">
        <v>11875</v>
      </c>
      <c r="AW1213" s="28"/>
      <c r="AX1213" s="28"/>
      <c r="AY1213" s="28"/>
    </row>
    <row r="1214" ht="15.75" customHeight="1">
      <c r="A1214" s="26" t="s">
        <v>11876</v>
      </c>
      <c r="B1214" s="28" t="s">
        <v>11877</v>
      </c>
      <c r="C1214" s="26" t="s">
        <v>11878</v>
      </c>
      <c r="D1214" s="26" t="s">
        <v>11879</v>
      </c>
      <c r="E1214" s="26" t="s">
        <v>11880</v>
      </c>
      <c r="F1214" s="26" t="s">
        <v>127</v>
      </c>
      <c r="G1214" s="28"/>
      <c r="H1214" s="26" t="s">
        <v>11828</v>
      </c>
      <c r="I1214" s="26" t="s">
        <v>11829</v>
      </c>
      <c r="J1214" s="26" t="s">
        <v>11844</v>
      </c>
      <c r="K1214" s="26">
        <v>4.297815082E9</v>
      </c>
      <c r="L1214" s="26" t="s">
        <v>11881</v>
      </c>
      <c r="M1214" s="26" t="s">
        <v>11882</v>
      </c>
      <c r="N1214" s="26" t="s">
        <v>11820</v>
      </c>
      <c r="O1214" s="28" t="s">
        <v>11762</v>
      </c>
      <c r="P1214" s="26" t="s">
        <v>9935</v>
      </c>
      <c r="Q1214" s="28"/>
      <c r="R1214" s="28" t="s">
        <v>11883</v>
      </c>
      <c r="S1214" s="28" t="s">
        <v>156</v>
      </c>
      <c r="T1214" s="28" t="s">
        <v>11884</v>
      </c>
      <c r="U1214" s="28"/>
      <c r="V1214" s="26" t="s">
        <v>158</v>
      </c>
      <c r="W1214" s="26" t="s">
        <v>141</v>
      </c>
      <c r="X1214" s="26" t="s">
        <v>141</v>
      </c>
      <c r="Y1214" s="28">
        <v>1895.0</v>
      </c>
      <c r="Z1214" s="28">
        <v>128.0</v>
      </c>
      <c r="AA1214" s="26" t="s">
        <v>127</v>
      </c>
      <c r="AB1214" s="30">
        <v>3300.0</v>
      </c>
      <c r="AC1214" s="31">
        <v>3300.0</v>
      </c>
      <c r="AD1214" s="31" t="s">
        <v>127</v>
      </c>
      <c r="AE1214" s="31" t="s">
        <v>127</v>
      </c>
      <c r="AF1214" s="31">
        <v>2600.0</v>
      </c>
      <c r="AG1214" s="31">
        <v>2600.0</v>
      </c>
      <c r="AH1214" s="31" t="s">
        <v>127</v>
      </c>
      <c r="AI1214" s="31" t="s">
        <v>127</v>
      </c>
      <c r="AJ1214" s="30">
        <v>2000.0</v>
      </c>
      <c r="AK1214" s="31" t="s">
        <v>127</v>
      </c>
      <c r="AL1214" s="31" t="s">
        <v>127</v>
      </c>
      <c r="AM1214" s="26" t="s">
        <v>159</v>
      </c>
      <c r="AN1214" s="26" t="s">
        <v>11885</v>
      </c>
      <c r="AO1214" s="26" t="s">
        <v>141</v>
      </c>
      <c r="AP1214" s="31">
        <v>4445.0</v>
      </c>
      <c r="AQ1214" s="26" t="s">
        <v>127</v>
      </c>
      <c r="AR1214" s="26" t="s">
        <v>127</v>
      </c>
      <c r="AS1214" s="26" t="s">
        <v>127</v>
      </c>
      <c r="AT1214" s="26" t="s">
        <v>161</v>
      </c>
      <c r="AU1214" s="26" t="s">
        <v>263</v>
      </c>
      <c r="AV1214" s="26" t="s">
        <v>11886</v>
      </c>
      <c r="AW1214" s="28"/>
      <c r="AX1214" s="28"/>
      <c r="AY1214" s="28"/>
    </row>
    <row r="1215" ht="15.75" customHeight="1">
      <c r="A1215" s="26" t="s">
        <v>11887</v>
      </c>
      <c r="B1215" s="26" t="s">
        <v>11888</v>
      </c>
      <c r="C1215" s="26" t="s">
        <v>11889</v>
      </c>
      <c r="D1215" s="26" t="s">
        <v>11890</v>
      </c>
      <c r="E1215" s="26" t="s">
        <v>11891</v>
      </c>
      <c r="F1215" s="26" t="s">
        <v>127</v>
      </c>
      <c r="G1215" s="28"/>
      <c r="H1215" s="26" t="s">
        <v>11828</v>
      </c>
      <c r="I1215" s="26" t="s">
        <v>11829</v>
      </c>
      <c r="J1215" s="26" t="s">
        <v>11892</v>
      </c>
      <c r="K1215" s="58">
        <v>5.00004975E9</v>
      </c>
      <c r="L1215" s="26" t="s">
        <v>11893</v>
      </c>
      <c r="M1215" s="26" t="s">
        <v>11894</v>
      </c>
      <c r="N1215" s="26" t="s">
        <v>11895</v>
      </c>
      <c r="O1215" s="28" t="s">
        <v>11762</v>
      </c>
      <c r="P1215" s="26" t="s">
        <v>9935</v>
      </c>
      <c r="Q1215" s="26" t="s">
        <v>11896</v>
      </c>
      <c r="R1215" s="28" t="s">
        <v>11897</v>
      </c>
      <c r="S1215" s="28" t="s">
        <v>156</v>
      </c>
      <c r="T1215" s="28" t="s">
        <v>11898</v>
      </c>
      <c r="U1215" s="28"/>
      <c r="V1215" s="26" t="s">
        <v>158</v>
      </c>
      <c r="W1215" s="26" t="s">
        <v>141</v>
      </c>
      <c r="X1215" s="26" t="s">
        <v>141</v>
      </c>
      <c r="Y1215" s="26">
        <v>1896.0</v>
      </c>
      <c r="Z1215" s="28">
        <v>127.0</v>
      </c>
      <c r="AA1215" s="26" t="s">
        <v>127</v>
      </c>
      <c r="AB1215" s="30">
        <v>5472.0</v>
      </c>
      <c r="AC1215" s="30">
        <v>5472.0</v>
      </c>
      <c r="AD1215" s="31" t="s">
        <v>127</v>
      </c>
      <c r="AE1215" s="31" t="s">
        <v>127</v>
      </c>
      <c r="AF1215" s="31">
        <v>5320.0</v>
      </c>
      <c r="AG1215" s="30">
        <v>5320.0</v>
      </c>
      <c r="AH1215" s="31" t="s">
        <v>127</v>
      </c>
      <c r="AI1215" s="31" t="s">
        <v>127</v>
      </c>
      <c r="AJ1215" s="30">
        <v>5400.0</v>
      </c>
      <c r="AK1215" s="30">
        <v>3840.0</v>
      </c>
      <c r="AL1215" s="31" t="s">
        <v>141</v>
      </c>
      <c r="AM1215" s="26" t="s">
        <v>159</v>
      </c>
      <c r="AN1215" s="26" t="s">
        <v>11899</v>
      </c>
      <c r="AO1215" s="26" t="s">
        <v>141</v>
      </c>
      <c r="AP1215" s="31">
        <v>12296.0</v>
      </c>
      <c r="AQ1215" s="26" t="s">
        <v>127</v>
      </c>
      <c r="AR1215" s="26" t="s">
        <v>127</v>
      </c>
      <c r="AS1215" s="26" t="s">
        <v>127</v>
      </c>
      <c r="AT1215" s="26" t="s">
        <v>161</v>
      </c>
      <c r="AU1215" s="26" t="s">
        <v>11806</v>
      </c>
      <c r="AV1215" s="26" t="s">
        <v>11900</v>
      </c>
      <c r="AW1215" s="28"/>
      <c r="AX1215" s="28"/>
      <c r="AY1215" s="28"/>
    </row>
    <row r="1216" ht="15.75" customHeight="1">
      <c r="A1216" s="26" t="s">
        <v>11901</v>
      </c>
      <c r="B1216" s="26" t="s">
        <v>11902</v>
      </c>
      <c r="C1216" s="28"/>
      <c r="D1216" s="28"/>
      <c r="E1216" s="28"/>
      <c r="F1216" s="26" t="s">
        <v>127</v>
      </c>
      <c r="G1216" s="28"/>
      <c r="H1216" s="26" t="s">
        <v>11786</v>
      </c>
      <c r="I1216" s="26" t="s">
        <v>11787</v>
      </c>
      <c r="J1216" s="26" t="s">
        <v>11903</v>
      </c>
      <c r="K1216" s="26">
        <v>5.000056845E9</v>
      </c>
      <c r="L1216" s="26" t="s">
        <v>11904</v>
      </c>
      <c r="M1216" s="26" t="s">
        <v>141</v>
      </c>
      <c r="N1216" s="26" t="s">
        <v>141</v>
      </c>
      <c r="O1216" s="26" t="s">
        <v>11762</v>
      </c>
      <c r="P1216" s="26" t="s">
        <v>9935</v>
      </c>
      <c r="Q1216" s="28"/>
      <c r="R1216" s="26" t="s">
        <v>11905</v>
      </c>
      <c r="S1216" s="26" t="s">
        <v>137</v>
      </c>
      <c r="T1216" s="26"/>
      <c r="U1216" s="28"/>
      <c r="V1216" s="26" t="s">
        <v>189</v>
      </c>
      <c r="W1216" s="26" t="s">
        <v>141</v>
      </c>
      <c r="X1216" s="26" t="s">
        <v>141</v>
      </c>
      <c r="Y1216" s="26">
        <v>2030.0</v>
      </c>
      <c r="Z1216" s="28">
        <v>-7.0</v>
      </c>
      <c r="AA1216" s="26" t="s">
        <v>127</v>
      </c>
      <c r="AB1216" s="30">
        <v>4500.0</v>
      </c>
      <c r="AC1216" s="31" t="s">
        <v>127</v>
      </c>
      <c r="AD1216" s="31">
        <v>4500.0</v>
      </c>
      <c r="AE1216" s="31" t="s">
        <v>127</v>
      </c>
      <c r="AF1216" s="31" t="s">
        <v>141</v>
      </c>
      <c r="AG1216" s="31" t="s">
        <v>127</v>
      </c>
      <c r="AH1216" s="31" t="s">
        <v>141</v>
      </c>
      <c r="AI1216" s="31" t="s">
        <v>127</v>
      </c>
      <c r="AJ1216" s="31" t="s">
        <v>141</v>
      </c>
      <c r="AK1216" s="31" t="s">
        <v>127</v>
      </c>
      <c r="AL1216" s="31" t="s">
        <v>141</v>
      </c>
      <c r="AM1216" s="26" t="s">
        <v>141</v>
      </c>
      <c r="AN1216" s="26" t="s">
        <v>141</v>
      </c>
      <c r="AO1216" s="26" t="s">
        <v>141</v>
      </c>
      <c r="AP1216" s="31" t="s">
        <v>141</v>
      </c>
      <c r="AQ1216" s="26" t="s">
        <v>127</v>
      </c>
      <c r="AR1216" s="26" t="s">
        <v>127</v>
      </c>
      <c r="AS1216" s="26" t="s">
        <v>127</v>
      </c>
      <c r="AT1216" s="26" t="s">
        <v>142</v>
      </c>
      <c r="AU1216" s="26" t="s">
        <v>31</v>
      </c>
      <c r="AV1216" s="26" t="s">
        <v>143</v>
      </c>
      <c r="AW1216" s="28"/>
      <c r="AX1216" s="28"/>
      <c r="AY1216" s="28"/>
    </row>
    <row r="1217" ht="15.75" customHeight="1">
      <c r="A1217" s="26" t="s">
        <v>11906</v>
      </c>
      <c r="B1217" s="26" t="s">
        <v>11907</v>
      </c>
      <c r="C1217" s="26" t="s">
        <v>11908</v>
      </c>
      <c r="D1217" s="26" t="s">
        <v>11909</v>
      </c>
      <c r="E1217" s="26" t="s">
        <v>11910</v>
      </c>
      <c r="F1217" s="26" t="s">
        <v>127</v>
      </c>
      <c r="G1217" s="28"/>
      <c r="H1217" s="26" t="s">
        <v>11911</v>
      </c>
      <c r="I1217" s="26" t="s">
        <v>11912</v>
      </c>
      <c r="J1217" s="26" t="s">
        <v>11913</v>
      </c>
      <c r="K1217" s="26">
        <v>4.297042342E9</v>
      </c>
      <c r="L1217" s="26" t="s">
        <v>11914</v>
      </c>
      <c r="M1217" s="26" t="s">
        <v>11915</v>
      </c>
      <c r="N1217" s="26" t="s">
        <v>11915</v>
      </c>
      <c r="O1217" s="28" t="s">
        <v>11762</v>
      </c>
      <c r="P1217" s="26" t="s">
        <v>9935</v>
      </c>
      <c r="Q1217" s="28"/>
      <c r="R1217" s="28" t="s">
        <v>11916</v>
      </c>
      <c r="S1217" s="28" t="s">
        <v>156</v>
      </c>
      <c r="T1217" s="28" t="s">
        <v>11917</v>
      </c>
      <c r="U1217" s="28"/>
      <c r="V1217" s="26" t="s">
        <v>158</v>
      </c>
      <c r="W1217" s="26" t="s">
        <v>141</v>
      </c>
      <c r="X1217" s="26" t="s">
        <v>141</v>
      </c>
      <c r="Y1217" s="28">
        <v>1933.0</v>
      </c>
      <c r="Z1217" s="28">
        <v>90.0</v>
      </c>
      <c r="AA1217" s="26" t="s">
        <v>127</v>
      </c>
      <c r="AB1217" s="30">
        <v>4100.0</v>
      </c>
      <c r="AC1217" s="31" t="s">
        <v>127</v>
      </c>
      <c r="AD1217" s="31" t="s">
        <v>127</v>
      </c>
      <c r="AE1217" s="30">
        <v>4100.0</v>
      </c>
      <c r="AF1217" s="31">
        <v>4359.0</v>
      </c>
      <c r="AG1217" s="31">
        <v>4359.0</v>
      </c>
      <c r="AH1217" s="31" t="s">
        <v>127</v>
      </c>
      <c r="AI1217" s="31" t="s">
        <v>127</v>
      </c>
      <c r="AJ1217" s="31">
        <v>6300.0</v>
      </c>
      <c r="AK1217" s="31" t="s">
        <v>127</v>
      </c>
      <c r="AL1217" s="31" t="s">
        <v>127</v>
      </c>
      <c r="AM1217" s="26" t="s">
        <v>140</v>
      </c>
      <c r="AN1217" s="26" t="s">
        <v>11918</v>
      </c>
      <c r="AO1217" s="26" t="s">
        <v>11919</v>
      </c>
      <c r="AP1217" s="31">
        <v>12000.0</v>
      </c>
      <c r="AQ1217" s="26" t="s">
        <v>127</v>
      </c>
      <c r="AR1217" s="26" t="s">
        <v>127</v>
      </c>
      <c r="AS1217" s="26" t="s">
        <v>127</v>
      </c>
      <c r="AT1217" s="26" t="s">
        <v>161</v>
      </c>
      <c r="AU1217" s="32" t="s">
        <v>11920</v>
      </c>
      <c r="AV1217" s="26" t="s">
        <v>11921</v>
      </c>
      <c r="AW1217" s="28"/>
      <c r="AX1217" s="28"/>
      <c r="AY1217" s="28"/>
    </row>
    <row r="1218" ht="15.75" customHeight="1">
      <c r="A1218" s="26" t="s">
        <v>11922</v>
      </c>
      <c r="B1218" s="26" t="s">
        <v>11923</v>
      </c>
      <c r="C1218" s="26" t="s">
        <v>11908</v>
      </c>
      <c r="D1218" s="26" t="s">
        <v>11909</v>
      </c>
      <c r="E1218" s="26" t="s">
        <v>11910</v>
      </c>
      <c r="F1218" s="26" t="s">
        <v>127</v>
      </c>
      <c r="G1218" s="28"/>
      <c r="H1218" s="26" t="s">
        <v>11911</v>
      </c>
      <c r="I1218" s="26" t="s">
        <v>11912</v>
      </c>
      <c r="J1218" s="26" t="s">
        <v>11913</v>
      </c>
      <c r="K1218" s="26">
        <v>4.297042342E9</v>
      </c>
      <c r="L1218" s="26" t="s">
        <v>11914</v>
      </c>
      <c r="M1218" s="26" t="s">
        <v>11915</v>
      </c>
      <c r="N1218" s="26" t="s">
        <v>11915</v>
      </c>
      <c r="O1218" s="28" t="s">
        <v>11762</v>
      </c>
      <c r="P1218" s="26" t="s">
        <v>9935</v>
      </c>
      <c r="Q1218" s="28"/>
      <c r="R1218" s="28" t="s">
        <v>11916</v>
      </c>
      <c r="S1218" s="28" t="s">
        <v>156</v>
      </c>
      <c r="T1218" s="28" t="s">
        <v>11917</v>
      </c>
      <c r="U1218" s="28"/>
      <c r="V1218" s="26" t="s">
        <v>166</v>
      </c>
      <c r="W1218" s="26" t="s">
        <v>141</v>
      </c>
      <c r="X1218" s="26" t="s">
        <v>141</v>
      </c>
      <c r="Y1218" s="26">
        <v>2025.0</v>
      </c>
      <c r="Z1218" s="28">
        <v>-2.0</v>
      </c>
      <c r="AA1218" s="26">
        <v>2022.0</v>
      </c>
      <c r="AB1218" s="30">
        <v>3200.0</v>
      </c>
      <c r="AC1218" s="31">
        <v>3200.0</v>
      </c>
      <c r="AD1218" s="31" t="s">
        <v>127</v>
      </c>
      <c r="AE1218" s="31" t="s">
        <v>127</v>
      </c>
      <c r="AF1218" s="31" t="s">
        <v>127</v>
      </c>
      <c r="AG1218" s="30" t="s">
        <v>127</v>
      </c>
      <c r="AH1218" s="31" t="s">
        <v>127</v>
      </c>
      <c r="AI1218" s="31" t="s">
        <v>127</v>
      </c>
      <c r="AJ1218" s="31" t="s">
        <v>127</v>
      </c>
      <c r="AK1218" s="31" t="s">
        <v>127</v>
      </c>
      <c r="AL1218" s="31" t="s">
        <v>127</v>
      </c>
      <c r="AM1218" s="32" t="s">
        <v>127</v>
      </c>
      <c r="AN1218" s="32" t="s">
        <v>127</v>
      </c>
      <c r="AO1218" s="32" t="s">
        <v>127</v>
      </c>
      <c r="AP1218" s="31" t="s">
        <v>141</v>
      </c>
      <c r="AQ1218" s="26" t="s">
        <v>127</v>
      </c>
      <c r="AR1218" s="26" t="s">
        <v>127</v>
      </c>
      <c r="AS1218" s="26" t="s">
        <v>127</v>
      </c>
      <c r="AT1218" s="26" t="s">
        <v>824</v>
      </c>
      <c r="AU1218" s="26" t="s">
        <v>27</v>
      </c>
      <c r="AV1218" s="26" t="s">
        <v>11924</v>
      </c>
      <c r="AW1218" s="28"/>
      <c r="AX1218" s="28"/>
      <c r="AY1218" s="28"/>
    </row>
    <row r="1219" ht="15.75" customHeight="1">
      <c r="A1219" s="26" t="s">
        <v>11925</v>
      </c>
      <c r="B1219" s="26" t="s">
        <v>11926</v>
      </c>
      <c r="C1219" s="28"/>
      <c r="D1219" s="28" t="s">
        <v>11927</v>
      </c>
      <c r="E1219" s="28"/>
      <c r="F1219" s="26" t="s">
        <v>127</v>
      </c>
      <c r="G1219" s="28"/>
      <c r="H1219" s="26" t="s">
        <v>1447</v>
      </c>
      <c r="I1219" s="26" t="s">
        <v>1448</v>
      </c>
      <c r="J1219" s="26" t="s">
        <v>11928</v>
      </c>
      <c r="K1219" s="26">
        <v>5.052540433E9</v>
      </c>
      <c r="L1219" s="28" t="s">
        <v>11929</v>
      </c>
      <c r="M1219" s="26" t="s">
        <v>11930</v>
      </c>
      <c r="N1219" s="26" t="s">
        <v>11931</v>
      </c>
      <c r="O1219" s="28" t="s">
        <v>11932</v>
      </c>
      <c r="P1219" s="26" t="s">
        <v>9935</v>
      </c>
      <c r="Q1219" s="28"/>
      <c r="R1219" s="28" t="s">
        <v>11933</v>
      </c>
      <c r="S1219" s="28" t="s">
        <v>156</v>
      </c>
      <c r="T1219" s="26" t="s">
        <v>11934</v>
      </c>
      <c r="U1219" s="29"/>
      <c r="V1219" s="26" t="s">
        <v>158</v>
      </c>
      <c r="W1219" s="26" t="s">
        <v>141</v>
      </c>
      <c r="X1219" s="26" t="s">
        <v>141</v>
      </c>
      <c r="Y1219" s="26">
        <v>1864.0</v>
      </c>
      <c r="Z1219" s="28">
        <v>159.0</v>
      </c>
      <c r="AA1219" s="26" t="s">
        <v>127</v>
      </c>
      <c r="AB1219" s="30">
        <v>3200.0</v>
      </c>
      <c r="AC1219" s="31">
        <v>3200.0</v>
      </c>
      <c r="AD1219" s="31" t="s">
        <v>127</v>
      </c>
      <c r="AE1219" s="31" t="s">
        <v>127</v>
      </c>
      <c r="AF1219" s="31">
        <v>3000.0</v>
      </c>
      <c r="AG1219" s="30">
        <f>1500+1500</f>
        <v>3000</v>
      </c>
      <c r="AH1219" s="31" t="s">
        <v>127</v>
      </c>
      <c r="AI1219" s="31" t="s">
        <v>127</v>
      </c>
      <c r="AJ1219" s="31" t="s">
        <v>468</v>
      </c>
      <c r="AK1219" s="31" t="s">
        <v>468</v>
      </c>
      <c r="AL1219" s="31" t="s">
        <v>127</v>
      </c>
      <c r="AM1219" s="26" t="s">
        <v>159</v>
      </c>
      <c r="AN1219" s="26" t="s">
        <v>11935</v>
      </c>
      <c r="AO1219" s="26" t="s">
        <v>1145</v>
      </c>
      <c r="AP1219" s="31">
        <v>3000.0</v>
      </c>
      <c r="AQ1219" s="26">
        <v>2021.0</v>
      </c>
      <c r="AR1219" s="26" t="s">
        <v>127</v>
      </c>
      <c r="AS1219" s="26" t="s">
        <v>127</v>
      </c>
      <c r="AT1219" s="26" t="s">
        <v>161</v>
      </c>
      <c r="AU1219" s="32" t="s">
        <v>263</v>
      </c>
      <c r="AV1219" s="26" t="s">
        <v>11936</v>
      </c>
      <c r="AW1219" s="28"/>
      <c r="AX1219" s="28"/>
      <c r="AY1219" s="28"/>
    </row>
    <row r="1220" ht="15.75" customHeight="1">
      <c r="A1220" s="26" t="s">
        <v>11937</v>
      </c>
      <c r="B1220" s="26" t="s">
        <v>11938</v>
      </c>
      <c r="C1220" s="28"/>
      <c r="D1220" s="28" t="s">
        <v>11939</v>
      </c>
      <c r="E1220" s="28"/>
      <c r="F1220" s="26" t="s">
        <v>127</v>
      </c>
      <c r="G1220" s="28"/>
      <c r="H1220" s="26" t="s">
        <v>607</v>
      </c>
      <c r="I1220" s="26" t="s">
        <v>608</v>
      </c>
      <c r="J1220" s="26" t="s">
        <v>10079</v>
      </c>
      <c r="K1220" s="26">
        <v>5.001068852E9</v>
      </c>
      <c r="L1220" s="28" t="s">
        <v>11940</v>
      </c>
      <c r="M1220" s="26" t="s">
        <v>11941</v>
      </c>
      <c r="N1220" s="26" t="s">
        <v>11931</v>
      </c>
      <c r="O1220" s="28" t="s">
        <v>11932</v>
      </c>
      <c r="P1220" s="26" t="s">
        <v>9935</v>
      </c>
      <c r="Q1220" s="28"/>
      <c r="R1220" s="28" t="s">
        <v>11942</v>
      </c>
      <c r="S1220" s="28" t="s">
        <v>156</v>
      </c>
      <c r="T1220" s="26" t="s">
        <v>11943</v>
      </c>
      <c r="U1220" s="28"/>
      <c r="V1220" s="28" t="s">
        <v>158</v>
      </c>
      <c r="W1220" s="26" t="s">
        <v>141</v>
      </c>
      <c r="X1220" s="26" t="s">
        <v>141</v>
      </c>
      <c r="Y1220" s="26" t="s">
        <v>141</v>
      </c>
      <c r="Z1220" s="28" t="s">
        <v>141</v>
      </c>
      <c r="AA1220" s="26" t="s">
        <v>127</v>
      </c>
      <c r="AB1220" s="30">
        <v>1220.0</v>
      </c>
      <c r="AC1220" s="31" t="s">
        <v>127</v>
      </c>
      <c r="AD1220" s="31">
        <v>1220.0</v>
      </c>
      <c r="AE1220" s="31" t="s">
        <v>127</v>
      </c>
      <c r="AF1220" s="31" t="s">
        <v>127</v>
      </c>
      <c r="AG1220" s="30" t="s">
        <v>127</v>
      </c>
      <c r="AH1220" s="31" t="s">
        <v>127</v>
      </c>
      <c r="AI1220" s="31" t="s">
        <v>127</v>
      </c>
      <c r="AJ1220" s="31" t="s">
        <v>127</v>
      </c>
      <c r="AK1220" s="31" t="s">
        <v>127</v>
      </c>
      <c r="AL1220" s="31" t="s">
        <v>127</v>
      </c>
      <c r="AM1220" s="26" t="s">
        <v>159</v>
      </c>
      <c r="AN1220" s="26" t="s">
        <v>11944</v>
      </c>
      <c r="AO1220" s="26" t="s">
        <v>816</v>
      </c>
      <c r="AP1220" s="31">
        <v>650.0</v>
      </c>
      <c r="AQ1220" s="26">
        <v>2021.0</v>
      </c>
      <c r="AR1220" s="26" t="s">
        <v>127</v>
      </c>
      <c r="AS1220" s="26" t="s">
        <v>127</v>
      </c>
      <c r="AT1220" s="28" t="s">
        <v>142</v>
      </c>
      <c r="AU1220" s="32" t="s">
        <v>31</v>
      </c>
      <c r="AV1220" s="26" t="s">
        <v>8430</v>
      </c>
      <c r="AW1220" s="28"/>
      <c r="AX1220" s="28"/>
      <c r="AY1220" s="28"/>
    </row>
    <row r="1221" ht="15.75" customHeight="1">
      <c r="A1221" s="26" t="s">
        <v>11945</v>
      </c>
      <c r="B1221" s="26" t="s">
        <v>11946</v>
      </c>
      <c r="C1221" s="28"/>
      <c r="D1221" s="28" t="s">
        <v>11939</v>
      </c>
      <c r="E1221" s="28"/>
      <c r="F1221" s="26" t="s">
        <v>127</v>
      </c>
      <c r="G1221" s="28"/>
      <c r="H1221" s="26" t="s">
        <v>607</v>
      </c>
      <c r="I1221" s="26" t="s">
        <v>608</v>
      </c>
      <c r="J1221" s="26" t="s">
        <v>10079</v>
      </c>
      <c r="K1221" s="26">
        <v>5.001068852E9</v>
      </c>
      <c r="L1221" s="28" t="s">
        <v>11940</v>
      </c>
      <c r="M1221" s="26" t="s">
        <v>11941</v>
      </c>
      <c r="N1221" s="26" t="s">
        <v>11931</v>
      </c>
      <c r="O1221" s="28" t="s">
        <v>11932</v>
      </c>
      <c r="P1221" s="26" t="s">
        <v>9935</v>
      </c>
      <c r="Q1221" s="28"/>
      <c r="R1221" s="28" t="s">
        <v>11942</v>
      </c>
      <c r="S1221" s="28" t="s">
        <v>156</v>
      </c>
      <c r="T1221" s="26" t="s">
        <v>11943</v>
      </c>
      <c r="U1221" s="28"/>
      <c r="V1221" s="26" t="s">
        <v>189</v>
      </c>
      <c r="W1221" s="26">
        <v>2021.0</v>
      </c>
      <c r="X1221" s="26" t="s">
        <v>141</v>
      </c>
      <c r="Y1221" s="26">
        <v>2030.0</v>
      </c>
      <c r="Z1221" s="28">
        <v>-7.0</v>
      </c>
      <c r="AA1221" s="26" t="s">
        <v>127</v>
      </c>
      <c r="AB1221" s="30">
        <v>780.0</v>
      </c>
      <c r="AC1221" s="31" t="s">
        <v>127</v>
      </c>
      <c r="AD1221" s="31">
        <v>780.0</v>
      </c>
      <c r="AE1221" s="31" t="s">
        <v>127</v>
      </c>
      <c r="AF1221" s="31" t="s">
        <v>141</v>
      </c>
      <c r="AG1221" s="30" t="s">
        <v>127</v>
      </c>
      <c r="AH1221" s="31" t="s">
        <v>141</v>
      </c>
      <c r="AI1221" s="31" t="s">
        <v>127</v>
      </c>
      <c r="AJ1221" s="31" t="s">
        <v>141</v>
      </c>
      <c r="AK1221" s="31" t="s">
        <v>127</v>
      </c>
      <c r="AL1221" s="31" t="s">
        <v>141</v>
      </c>
      <c r="AM1221" s="26" t="s">
        <v>159</v>
      </c>
      <c r="AN1221" s="26" t="s">
        <v>11944</v>
      </c>
      <c r="AO1221" s="26" t="s">
        <v>816</v>
      </c>
      <c r="AP1221" s="31" t="s">
        <v>141</v>
      </c>
      <c r="AQ1221" s="26" t="s">
        <v>127</v>
      </c>
      <c r="AR1221" s="26" t="s">
        <v>127</v>
      </c>
      <c r="AS1221" s="26" t="s">
        <v>127</v>
      </c>
      <c r="AT1221" s="28" t="s">
        <v>142</v>
      </c>
      <c r="AU1221" s="32" t="s">
        <v>31</v>
      </c>
      <c r="AV1221" s="26" t="s">
        <v>8430</v>
      </c>
      <c r="AW1221" s="28"/>
      <c r="AX1221" s="28"/>
      <c r="AY1221" s="28"/>
    </row>
    <row r="1222" ht="15.75" customHeight="1">
      <c r="A1222" s="26" t="s">
        <v>11947</v>
      </c>
      <c r="B1222" s="26" t="s">
        <v>11948</v>
      </c>
      <c r="C1222" s="28"/>
      <c r="D1222" s="26" t="s">
        <v>11949</v>
      </c>
      <c r="E1222" s="26"/>
      <c r="F1222" s="26" t="s">
        <v>127</v>
      </c>
      <c r="G1222" s="28"/>
      <c r="H1222" s="26" t="s">
        <v>10823</v>
      </c>
      <c r="I1222" s="26" t="s">
        <v>10824</v>
      </c>
      <c r="J1222" s="26" t="s">
        <v>11950</v>
      </c>
      <c r="K1222" s="26">
        <v>4.296783638E9</v>
      </c>
      <c r="L1222" s="26" t="s">
        <v>11951</v>
      </c>
      <c r="M1222" s="26" t="s">
        <v>11952</v>
      </c>
      <c r="N1222" s="26" t="s">
        <v>11931</v>
      </c>
      <c r="O1222" s="28" t="s">
        <v>11932</v>
      </c>
      <c r="P1222" s="26" t="s">
        <v>9935</v>
      </c>
      <c r="Q1222" s="26"/>
      <c r="R1222" s="26" t="s">
        <v>11953</v>
      </c>
      <c r="S1222" s="28" t="s">
        <v>156</v>
      </c>
      <c r="T1222" s="26" t="s">
        <v>11954</v>
      </c>
      <c r="U1222" s="29"/>
      <c r="V1222" s="26" t="s">
        <v>158</v>
      </c>
      <c r="W1222" s="26" t="s">
        <v>141</v>
      </c>
      <c r="X1222" s="26" t="s">
        <v>141</v>
      </c>
      <c r="Y1222" s="26" t="s">
        <v>141</v>
      </c>
      <c r="Z1222" s="28" t="s">
        <v>141</v>
      </c>
      <c r="AA1222" s="26" t="s">
        <v>127</v>
      </c>
      <c r="AB1222" s="30">
        <v>500.0</v>
      </c>
      <c r="AC1222" s="31" t="s">
        <v>127</v>
      </c>
      <c r="AD1222" s="31">
        <v>500.0</v>
      </c>
      <c r="AE1222" s="31" t="s">
        <v>127</v>
      </c>
      <c r="AF1222" s="31" t="s">
        <v>127</v>
      </c>
      <c r="AG1222" s="30" t="s">
        <v>127</v>
      </c>
      <c r="AH1222" s="31" t="s">
        <v>127</v>
      </c>
      <c r="AI1222" s="31" t="s">
        <v>468</v>
      </c>
      <c r="AJ1222" s="31" t="s">
        <v>127</v>
      </c>
      <c r="AK1222" s="31" t="s">
        <v>127</v>
      </c>
      <c r="AL1222" s="31" t="s">
        <v>127</v>
      </c>
      <c r="AM1222" s="26" t="s">
        <v>6528</v>
      </c>
      <c r="AN1222" s="26" t="s">
        <v>11955</v>
      </c>
      <c r="AO1222" s="26" t="s">
        <v>141</v>
      </c>
      <c r="AP1222" s="31">
        <f>502/2</f>
        <v>251</v>
      </c>
      <c r="AQ1222" s="26" t="s">
        <v>327</v>
      </c>
      <c r="AR1222" s="26" t="s">
        <v>127</v>
      </c>
      <c r="AS1222" s="26" t="s">
        <v>127</v>
      </c>
      <c r="AT1222" s="26" t="s">
        <v>142</v>
      </c>
      <c r="AU1222" s="26" t="s">
        <v>31</v>
      </c>
      <c r="AV1222" s="26" t="s">
        <v>697</v>
      </c>
      <c r="AW1222" s="28"/>
      <c r="AX1222" s="28"/>
      <c r="AY1222" s="28"/>
    </row>
    <row r="1223" ht="15.75" customHeight="1">
      <c r="A1223" s="26" t="s">
        <v>11956</v>
      </c>
      <c r="B1223" s="26" t="s">
        <v>11957</v>
      </c>
      <c r="C1223" s="28"/>
      <c r="D1223" s="26" t="s">
        <v>11958</v>
      </c>
      <c r="E1223" s="28"/>
      <c r="F1223" s="26" t="s">
        <v>127</v>
      </c>
      <c r="G1223" s="28"/>
      <c r="H1223" s="26" t="s">
        <v>10245</v>
      </c>
      <c r="I1223" s="26" t="s">
        <v>10246</v>
      </c>
      <c r="J1223" s="26" t="s">
        <v>11959</v>
      </c>
      <c r="K1223" s="26">
        <v>4.297469732E9</v>
      </c>
      <c r="L1223" s="28" t="s">
        <v>11960</v>
      </c>
      <c r="M1223" s="26" t="s">
        <v>11961</v>
      </c>
      <c r="N1223" s="26" t="s">
        <v>11962</v>
      </c>
      <c r="O1223" s="28" t="s">
        <v>11932</v>
      </c>
      <c r="P1223" s="26" t="s">
        <v>9935</v>
      </c>
      <c r="Q1223" s="28"/>
      <c r="R1223" s="28" t="s">
        <v>11963</v>
      </c>
      <c r="S1223" s="28" t="s">
        <v>156</v>
      </c>
      <c r="T1223" s="26" t="s">
        <v>11964</v>
      </c>
      <c r="U1223" s="28"/>
      <c r="V1223" s="28" t="s">
        <v>158</v>
      </c>
      <c r="W1223" s="26" t="s">
        <v>141</v>
      </c>
      <c r="X1223" s="26" t="s">
        <v>141</v>
      </c>
      <c r="Y1223" s="28">
        <v>2006.0</v>
      </c>
      <c r="Z1223" s="28">
        <v>17.0</v>
      </c>
      <c r="AA1223" s="26" t="s">
        <v>127</v>
      </c>
      <c r="AB1223" s="30">
        <v>1200.0</v>
      </c>
      <c r="AC1223" s="31" t="s">
        <v>127</v>
      </c>
      <c r="AD1223" s="31">
        <v>1200.0</v>
      </c>
      <c r="AE1223" s="31" t="s">
        <v>127</v>
      </c>
      <c r="AF1223" s="31" t="s">
        <v>127</v>
      </c>
      <c r="AG1223" s="30" t="s">
        <v>127</v>
      </c>
      <c r="AH1223" s="31" t="s">
        <v>127</v>
      </c>
      <c r="AI1223" s="31" t="s">
        <v>127</v>
      </c>
      <c r="AJ1223" s="31" t="s">
        <v>127</v>
      </c>
      <c r="AK1223" s="31" t="s">
        <v>127</v>
      </c>
      <c r="AL1223" s="31" t="s">
        <v>127</v>
      </c>
      <c r="AM1223" s="26" t="s">
        <v>159</v>
      </c>
      <c r="AN1223" s="26" t="s">
        <v>11965</v>
      </c>
      <c r="AO1223" s="26" t="s">
        <v>3026</v>
      </c>
      <c r="AP1223" s="31">
        <v>500.0</v>
      </c>
      <c r="AQ1223" s="26">
        <v>2021.0</v>
      </c>
      <c r="AR1223" s="26" t="s">
        <v>127</v>
      </c>
      <c r="AS1223" s="26" t="s">
        <v>127</v>
      </c>
      <c r="AT1223" s="28" t="s">
        <v>142</v>
      </c>
      <c r="AU1223" s="32" t="s">
        <v>31</v>
      </c>
      <c r="AV1223" s="26" t="s">
        <v>697</v>
      </c>
      <c r="AW1223" s="28"/>
      <c r="AX1223" s="28"/>
      <c r="AY1223" s="28"/>
    </row>
    <row r="1224" ht="15.75" customHeight="1">
      <c r="A1224" s="26" t="s">
        <v>11966</v>
      </c>
      <c r="B1224" s="26" t="s">
        <v>11967</v>
      </c>
      <c r="C1224" s="28"/>
      <c r="D1224" s="28" t="s">
        <v>11968</v>
      </c>
      <c r="E1224" s="28"/>
      <c r="F1224" s="26" t="s">
        <v>127</v>
      </c>
      <c r="G1224" s="28"/>
      <c r="H1224" s="26" t="s">
        <v>607</v>
      </c>
      <c r="I1224" s="26" t="s">
        <v>608</v>
      </c>
      <c r="J1224" s="26" t="s">
        <v>10079</v>
      </c>
      <c r="K1224" s="26">
        <v>5.001068852E9</v>
      </c>
      <c r="L1224" s="28" t="s">
        <v>11969</v>
      </c>
      <c r="M1224" s="26" t="s">
        <v>11970</v>
      </c>
      <c r="N1224" s="26" t="s">
        <v>11962</v>
      </c>
      <c r="O1224" s="28" t="s">
        <v>11932</v>
      </c>
      <c r="P1224" s="26" t="s">
        <v>9935</v>
      </c>
      <c r="Q1224" s="28"/>
      <c r="R1224" s="28" t="s">
        <v>11971</v>
      </c>
      <c r="S1224" s="28" t="s">
        <v>156</v>
      </c>
      <c r="T1224" s="26" t="s">
        <v>11972</v>
      </c>
      <c r="U1224" s="28"/>
      <c r="V1224" s="26" t="s">
        <v>553</v>
      </c>
      <c r="W1224" s="26" t="s">
        <v>141</v>
      </c>
      <c r="X1224" s="26" t="s">
        <v>141</v>
      </c>
      <c r="Y1224" s="26" t="s">
        <v>141</v>
      </c>
      <c r="Z1224" s="28" t="s">
        <v>141</v>
      </c>
      <c r="AA1224" s="26">
        <v>2023.0</v>
      </c>
      <c r="AB1224" s="30">
        <v>1000.0</v>
      </c>
      <c r="AC1224" s="31" t="s">
        <v>127</v>
      </c>
      <c r="AD1224" s="30">
        <v>1000.0</v>
      </c>
      <c r="AE1224" s="31" t="s">
        <v>127</v>
      </c>
      <c r="AF1224" s="31" t="s">
        <v>127</v>
      </c>
      <c r="AG1224" s="30" t="s">
        <v>127</v>
      </c>
      <c r="AH1224" s="31" t="s">
        <v>127</v>
      </c>
      <c r="AI1224" s="31" t="s">
        <v>127</v>
      </c>
      <c r="AJ1224" s="31" t="s">
        <v>127</v>
      </c>
      <c r="AK1224" s="31" t="s">
        <v>127</v>
      </c>
      <c r="AL1224" s="31" t="s">
        <v>127</v>
      </c>
      <c r="AM1224" s="26" t="s">
        <v>140</v>
      </c>
      <c r="AN1224" s="28" t="s">
        <v>11242</v>
      </c>
      <c r="AO1224" s="26" t="s">
        <v>4104</v>
      </c>
      <c r="AP1224" s="31">
        <v>180.0</v>
      </c>
      <c r="AQ1224" s="26" t="s">
        <v>127</v>
      </c>
      <c r="AR1224" s="26" t="s">
        <v>127</v>
      </c>
      <c r="AS1224" s="26" t="s">
        <v>127</v>
      </c>
      <c r="AT1224" s="28" t="s">
        <v>142</v>
      </c>
      <c r="AU1224" s="32" t="s">
        <v>31</v>
      </c>
      <c r="AV1224" s="26" t="s">
        <v>11973</v>
      </c>
      <c r="AW1224" s="28"/>
      <c r="AX1224" s="28"/>
      <c r="AY1224" s="28"/>
    </row>
    <row r="1225" ht="15.75" customHeight="1">
      <c r="A1225" s="26" t="s">
        <v>11974</v>
      </c>
      <c r="B1225" s="26" t="s">
        <v>11975</v>
      </c>
      <c r="C1225" s="28"/>
      <c r="D1225" s="28" t="s">
        <v>11976</v>
      </c>
      <c r="E1225" s="28"/>
      <c r="F1225" s="26" t="s">
        <v>127</v>
      </c>
      <c r="G1225" s="28"/>
      <c r="H1225" s="26" t="s">
        <v>6675</v>
      </c>
      <c r="I1225" s="26" t="s">
        <v>6676</v>
      </c>
      <c r="J1225" s="26" t="s">
        <v>11977</v>
      </c>
      <c r="K1225" s="26">
        <v>4.29671431E9</v>
      </c>
      <c r="L1225" s="28" t="s">
        <v>11978</v>
      </c>
      <c r="M1225" s="26" t="s">
        <v>11979</v>
      </c>
      <c r="N1225" s="26" t="s">
        <v>11962</v>
      </c>
      <c r="O1225" s="28" t="s">
        <v>11932</v>
      </c>
      <c r="P1225" s="26" t="s">
        <v>9935</v>
      </c>
      <c r="Q1225" s="28"/>
      <c r="R1225" s="28" t="s">
        <v>11980</v>
      </c>
      <c r="S1225" s="28" t="s">
        <v>156</v>
      </c>
      <c r="T1225" s="26" t="s">
        <v>11981</v>
      </c>
      <c r="U1225" s="29"/>
      <c r="V1225" s="26" t="s">
        <v>158</v>
      </c>
      <c r="W1225" s="26" t="s">
        <v>141</v>
      </c>
      <c r="X1225" s="26" t="s">
        <v>141</v>
      </c>
      <c r="Y1225" s="28">
        <v>1905.0</v>
      </c>
      <c r="Z1225" s="28">
        <v>118.0</v>
      </c>
      <c r="AA1225" s="26" t="s">
        <v>127</v>
      </c>
      <c r="AB1225" s="30">
        <v>5000.0</v>
      </c>
      <c r="AC1225" s="31">
        <v>5000.0</v>
      </c>
      <c r="AD1225" s="31" t="s">
        <v>127</v>
      </c>
      <c r="AE1225" s="31" t="s">
        <v>127</v>
      </c>
      <c r="AF1225" s="31">
        <v>4770.0</v>
      </c>
      <c r="AG1225" s="30">
        <v>4770.0</v>
      </c>
      <c r="AH1225" s="31" t="s">
        <v>127</v>
      </c>
      <c r="AI1225" s="31" t="s">
        <v>127</v>
      </c>
      <c r="AJ1225" s="31" t="s">
        <v>468</v>
      </c>
      <c r="AK1225" s="31" t="s">
        <v>468</v>
      </c>
      <c r="AL1225" s="31" t="s">
        <v>141</v>
      </c>
      <c r="AM1225" s="26" t="s">
        <v>159</v>
      </c>
      <c r="AN1225" s="28" t="s">
        <v>11982</v>
      </c>
      <c r="AO1225" s="26" t="s">
        <v>141</v>
      </c>
      <c r="AP1225" s="31">
        <v>3500.0</v>
      </c>
      <c r="AQ1225" s="26" t="s">
        <v>327</v>
      </c>
      <c r="AR1225" s="26" t="s">
        <v>327</v>
      </c>
      <c r="AS1225" s="26" t="s">
        <v>127</v>
      </c>
      <c r="AT1225" s="26" t="s">
        <v>161</v>
      </c>
      <c r="AU1225" s="32" t="s">
        <v>263</v>
      </c>
      <c r="AV1225" s="26" t="s">
        <v>727</v>
      </c>
      <c r="AW1225" s="28"/>
      <c r="AX1225" s="28"/>
      <c r="AY1225" s="28"/>
    </row>
    <row r="1226" ht="15.75" customHeight="1">
      <c r="A1226" s="26" t="s">
        <v>11983</v>
      </c>
      <c r="B1226" s="26" t="s">
        <v>11984</v>
      </c>
      <c r="C1226" s="28"/>
      <c r="D1226" s="28"/>
      <c r="E1226" s="28"/>
      <c r="F1226" s="26" t="s">
        <v>127</v>
      </c>
      <c r="G1226" s="28"/>
      <c r="H1226" s="26" t="s">
        <v>11985</v>
      </c>
      <c r="I1226" s="26" t="s">
        <v>11986</v>
      </c>
      <c r="J1226" s="26" t="s">
        <v>11987</v>
      </c>
      <c r="K1226" s="26" t="s">
        <v>11988</v>
      </c>
      <c r="L1226" s="26" t="s">
        <v>11989</v>
      </c>
      <c r="M1226" s="26" t="s">
        <v>11990</v>
      </c>
      <c r="N1226" s="26" t="s">
        <v>11991</v>
      </c>
      <c r="O1226" s="26" t="s">
        <v>11992</v>
      </c>
      <c r="P1226" s="26" t="s">
        <v>11993</v>
      </c>
      <c r="Q1226" s="26"/>
      <c r="R1226" s="26" t="s">
        <v>11994</v>
      </c>
      <c r="S1226" s="26" t="s">
        <v>156</v>
      </c>
      <c r="T1226" s="29" t="s">
        <v>11995</v>
      </c>
      <c r="U1226" s="26"/>
      <c r="V1226" s="26" t="s">
        <v>158</v>
      </c>
      <c r="W1226" s="26" t="s">
        <v>141</v>
      </c>
      <c r="X1226" s="26" t="s">
        <v>141</v>
      </c>
      <c r="Y1226" s="26">
        <v>2012.0</v>
      </c>
      <c r="Z1226" s="28">
        <v>11.0</v>
      </c>
      <c r="AA1226" s="26" t="s">
        <v>127</v>
      </c>
      <c r="AB1226" s="30">
        <v>1100.0</v>
      </c>
      <c r="AC1226" s="31" t="s">
        <v>127</v>
      </c>
      <c r="AD1226" s="31">
        <v>1100.0</v>
      </c>
      <c r="AE1226" s="31" t="s">
        <v>127</v>
      </c>
      <c r="AF1226" s="31">
        <v>1600.0</v>
      </c>
      <c r="AG1226" s="30" t="s">
        <v>127</v>
      </c>
      <c r="AH1226" s="31">
        <v>1600.0</v>
      </c>
      <c r="AI1226" s="31" t="s">
        <v>127</v>
      </c>
      <c r="AJ1226" s="31" t="s">
        <v>127</v>
      </c>
      <c r="AK1226" s="31" t="s">
        <v>127</v>
      </c>
      <c r="AL1226" s="31">
        <v>12000.0</v>
      </c>
      <c r="AM1226" s="26" t="s">
        <v>278</v>
      </c>
      <c r="AN1226" s="26" t="s">
        <v>11996</v>
      </c>
      <c r="AO1226" s="26" t="s">
        <v>141</v>
      </c>
      <c r="AP1226" s="31" t="s">
        <v>141</v>
      </c>
      <c r="AQ1226" s="26" t="s">
        <v>861</v>
      </c>
      <c r="AR1226" s="26" t="s">
        <v>127</v>
      </c>
      <c r="AS1226" s="26" t="s">
        <v>127</v>
      </c>
      <c r="AT1226" s="26" t="s">
        <v>184</v>
      </c>
      <c r="AU1226" s="26" t="s">
        <v>185</v>
      </c>
      <c r="AV1226" s="26" t="s">
        <v>11997</v>
      </c>
      <c r="AW1226" s="28"/>
      <c r="AX1226" s="28"/>
      <c r="AY1226" s="28"/>
    </row>
    <row r="1227" ht="15.75" customHeight="1">
      <c r="A1227" s="26" t="s">
        <v>11998</v>
      </c>
      <c r="B1227" s="26" t="s">
        <v>11999</v>
      </c>
      <c r="C1227" s="26"/>
      <c r="D1227" s="26" t="s">
        <v>12000</v>
      </c>
      <c r="E1227" s="26"/>
      <c r="F1227" s="26" t="s">
        <v>148</v>
      </c>
      <c r="G1227" s="28" t="s">
        <v>12001</v>
      </c>
      <c r="H1227" s="26" t="s">
        <v>12002</v>
      </c>
      <c r="I1227" s="26" t="s">
        <v>12003</v>
      </c>
      <c r="J1227" s="26" t="s">
        <v>12004</v>
      </c>
      <c r="K1227" s="26">
        <v>5.001102887E9</v>
      </c>
      <c r="L1227" s="26" t="s">
        <v>12005</v>
      </c>
      <c r="M1227" s="26" t="s">
        <v>12006</v>
      </c>
      <c r="N1227" s="26" t="s">
        <v>12007</v>
      </c>
      <c r="O1227" s="26" t="s">
        <v>12008</v>
      </c>
      <c r="P1227" s="26" t="s">
        <v>11993</v>
      </c>
      <c r="Q1227" s="26"/>
      <c r="R1227" s="26" t="s">
        <v>12009</v>
      </c>
      <c r="S1227" s="26" t="s">
        <v>156</v>
      </c>
      <c r="T1227" s="29"/>
      <c r="U1227" s="26"/>
      <c r="V1227" s="26" t="s">
        <v>158</v>
      </c>
      <c r="W1227" s="26" t="s">
        <v>141</v>
      </c>
      <c r="X1227" s="26" t="s">
        <v>141</v>
      </c>
      <c r="Y1227" s="26">
        <v>2016.0</v>
      </c>
      <c r="Z1227" s="28">
        <v>7.0</v>
      </c>
      <c r="AA1227" s="26" t="s">
        <v>127</v>
      </c>
      <c r="AB1227" s="30" t="s">
        <v>127</v>
      </c>
      <c r="AC1227" s="31" t="s">
        <v>127</v>
      </c>
      <c r="AD1227" s="31" t="s">
        <v>127</v>
      </c>
      <c r="AE1227" s="31" t="s">
        <v>127</v>
      </c>
      <c r="AF1227" s="31">
        <v>800.0</v>
      </c>
      <c r="AG1227" s="31" t="s">
        <v>127</v>
      </c>
      <c r="AH1227" s="31">
        <v>800.0</v>
      </c>
      <c r="AI1227" s="31" t="s">
        <v>127</v>
      </c>
      <c r="AJ1227" s="31" t="s">
        <v>141</v>
      </c>
      <c r="AK1227" s="31" t="s">
        <v>127</v>
      </c>
      <c r="AL1227" s="31" t="s">
        <v>141</v>
      </c>
      <c r="AM1227" s="26" t="s">
        <v>141</v>
      </c>
      <c r="AN1227" s="26" t="s">
        <v>141</v>
      </c>
      <c r="AO1227" s="26" t="s">
        <v>141</v>
      </c>
      <c r="AP1227" s="31" t="s">
        <v>141</v>
      </c>
      <c r="AQ1227" s="26" t="s">
        <v>141</v>
      </c>
      <c r="AR1227" s="26" t="s">
        <v>141</v>
      </c>
      <c r="AS1227" s="26" t="s">
        <v>127</v>
      </c>
      <c r="AT1227" s="26" t="s">
        <v>167</v>
      </c>
      <c r="AU1227" s="26" t="s">
        <v>29</v>
      </c>
      <c r="AV1227" s="26" t="s">
        <v>12010</v>
      </c>
      <c r="AW1227" s="29"/>
      <c r="AX1227" s="28"/>
      <c r="AY1227" s="28"/>
    </row>
    <row r="1228" ht="15.75" customHeight="1">
      <c r="A1228" s="26" t="s">
        <v>12011</v>
      </c>
      <c r="B1228" s="26" t="s">
        <v>12012</v>
      </c>
      <c r="C1228" s="26"/>
      <c r="D1228" s="26" t="s">
        <v>12000</v>
      </c>
      <c r="E1228" s="26"/>
      <c r="F1228" s="26" t="s">
        <v>148</v>
      </c>
      <c r="G1228" s="28" t="s">
        <v>12001</v>
      </c>
      <c r="H1228" s="26" t="s">
        <v>12002</v>
      </c>
      <c r="I1228" s="26" t="s">
        <v>12003</v>
      </c>
      <c r="J1228" s="26" t="s">
        <v>12004</v>
      </c>
      <c r="K1228" s="26">
        <v>5.001102887E9</v>
      </c>
      <c r="L1228" s="26" t="s">
        <v>12005</v>
      </c>
      <c r="M1228" s="26" t="s">
        <v>12006</v>
      </c>
      <c r="N1228" s="26" t="s">
        <v>12007</v>
      </c>
      <c r="O1228" s="26" t="s">
        <v>12008</v>
      </c>
      <c r="P1228" s="26" t="s">
        <v>11993</v>
      </c>
      <c r="Q1228" s="26"/>
      <c r="R1228" s="26" t="s">
        <v>12009</v>
      </c>
      <c r="S1228" s="26" t="s">
        <v>156</v>
      </c>
      <c r="T1228" s="29"/>
      <c r="U1228" s="26"/>
      <c r="V1228" s="26" t="s">
        <v>158</v>
      </c>
      <c r="W1228" s="26" t="s">
        <v>141</v>
      </c>
      <c r="X1228" s="26">
        <v>2020.0</v>
      </c>
      <c r="Y1228" s="26">
        <v>2021.0</v>
      </c>
      <c r="Z1228" s="28">
        <v>2.0</v>
      </c>
      <c r="AA1228" s="26" t="s">
        <v>127</v>
      </c>
      <c r="AB1228" s="30">
        <v>1000.0</v>
      </c>
      <c r="AC1228" s="31" t="s">
        <v>127</v>
      </c>
      <c r="AD1228" s="31">
        <v>1000.0</v>
      </c>
      <c r="AE1228" s="31" t="s">
        <v>127</v>
      </c>
      <c r="AF1228" s="31" t="s">
        <v>127</v>
      </c>
      <c r="AG1228" s="31" t="s">
        <v>127</v>
      </c>
      <c r="AH1228" s="31" t="s">
        <v>127</v>
      </c>
      <c r="AI1228" s="31" t="s">
        <v>127</v>
      </c>
      <c r="AJ1228" s="31" t="s">
        <v>141</v>
      </c>
      <c r="AK1228" s="31" t="s">
        <v>127</v>
      </c>
      <c r="AL1228" s="31" t="s">
        <v>141</v>
      </c>
      <c r="AM1228" s="26" t="s">
        <v>141</v>
      </c>
      <c r="AN1228" s="26" t="s">
        <v>141</v>
      </c>
      <c r="AO1228" s="26" t="s">
        <v>141</v>
      </c>
      <c r="AP1228" s="31" t="s">
        <v>141</v>
      </c>
      <c r="AQ1228" s="26" t="s">
        <v>141</v>
      </c>
      <c r="AR1228" s="26" t="s">
        <v>141</v>
      </c>
      <c r="AS1228" s="26" t="s">
        <v>127</v>
      </c>
      <c r="AT1228" s="26" t="s">
        <v>184</v>
      </c>
      <c r="AU1228" s="26" t="s">
        <v>185</v>
      </c>
      <c r="AV1228" s="26" t="s">
        <v>8384</v>
      </c>
      <c r="AW1228" s="29"/>
      <c r="AX1228" s="28"/>
      <c r="AY1228" s="28"/>
    </row>
    <row r="1229" ht="15.75" customHeight="1">
      <c r="A1229" s="26" t="s">
        <v>12013</v>
      </c>
      <c r="B1229" s="26" t="s">
        <v>12014</v>
      </c>
      <c r="C1229" s="26"/>
      <c r="D1229" s="26" t="s">
        <v>12000</v>
      </c>
      <c r="E1229" s="26"/>
      <c r="F1229" s="26" t="s">
        <v>148</v>
      </c>
      <c r="G1229" s="28" t="s">
        <v>12001</v>
      </c>
      <c r="H1229" s="26" t="s">
        <v>12002</v>
      </c>
      <c r="I1229" s="26" t="s">
        <v>12003</v>
      </c>
      <c r="J1229" s="26" t="s">
        <v>12004</v>
      </c>
      <c r="K1229" s="26">
        <v>5.001102887E9</v>
      </c>
      <c r="L1229" s="26" t="s">
        <v>12005</v>
      </c>
      <c r="M1229" s="26" t="s">
        <v>12006</v>
      </c>
      <c r="N1229" s="26" t="s">
        <v>12007</v>
      </c>
      <c r="O1229" s="26" t="s">
        <v>12008</v>
      </c>
      <c r="P1229" s="26" t="s">
        <v>11993</v>
      </c>
      <c r="Q1229" s="26"/>
      <c r="R1229" s="26" t="s">
        <v>12009</v>
      </c>
      <c r="S1229" s="26" t="s">
        <v>156</v>
      </c>
      <c r="T1229" s="29"/>
      <c r="U1229" s="26"/>
      <c r="V1229" s="26" t="s">
        <v>158</v>
      </c>
      <c r="W1229" s="26">
        <v>2022.0</v>
      </c>
      <c r="X1229" s="26">
        <v>2022.0</v>
      </c>
      <c r="Y1229" s="26">
        <v>2022.0</v>
      </c>
      <c r="Z1229" s="28">
        <v>1.0</v>
      </c>
      <c r="AA1229" s="26" t="s">
        <v>127</v>
      </c>
      <c r="AB1229" s="30">
        <v>1000.0</v>
      </c>
      <c r="AC1229" s="31" t="s">
        <v>127</v>
      </c>
      <c r="AD1229" s="31">
        <v>1000.0</v>
      </c>
      <c r="AE1229" s="31" t="s">
        <v>127</v>
      </c>
      <c r="AF1229" s="31" t="s">
        <v>127</v>
      </c>
      <c r="AG1229" s="31" t="s">
        <v>127</v>
      </c>
      <c r="AH1229" s="31" t="s">
        <v>127</v>
      </c>
      <c r="AI1229" s="31" t="s">
        <v>127</v>
      </c>
      <c r="AJ1229" s="31" t="s">
        <v>141</v>
      </c>
      <c r="AK1229" s="31" t="s">
        <v>127</v>
      </c>
      <c r="AL1229" s="31" t="s">
        <v>141</v>
      </c>
      <c r="AM1229" s="26" t="s">
        <v>141</v>
      </c>
      <c r="AN1229" s="26" t="s">
        <v>141</v>
      </c>
      <c r="AO1229" s="26" t="s">
        <v>141</v>
      </c>
      <c r="AP1229" s="31" t="s">
        <v>141</v>
      </c>
      <c r="AQ1229" s="26" t="s">
        <v>141</v>
      </c>
      <c r="AR1229" s="26" t="s">
        <v>141</v>
      </c>
      <c r="AS1229" s="26" t="s">
        <v>127</v>
      </c>
      <c r="AT1229" s="26" t="s">
        <v>184</v>
      </c>
      <c r="AU1229" s="26" t="s">
        <v>185</v>
      </c>
      <c r="AV1229" s="26" t="s">
        <v>12015</v>
      </c>
      <c r="AW1229" s="29"/>
      <c r="AX1229" s="28"/>
      <c r="AY1229" s="28"/>
    </row>
    <row r="1230" ht="15.75" customHeight="1">
      <c r="A1230" s="26" t="s">
        <v>12016</v>
      </c>
      <c r="B1230" s="26" t="s">
        <v>12017</v>
      </c>
      <c r="C1230" s="26"/>
      <c r="D1230" s="26" t="s">
        <v>12018</v>
      </c>
      <c r="E1230" s="26"/>
      <c r="F1230" s="26" t="s">
        <v>173</v>
      </c>
      <c r="G1230" s="28"/>
      <c r="H1230" s="26" t="s">
        <v>12019</v>
      </c>
      <c r="I1230" s="26" t="s">
        <v>12020</v>
      </c>
      <c r="J1230" s="26" t="s">
        <v>12017</v>
      </c>
      <c r="K1230" s="37" t="s">
        <v>12021</v>
      </c>
      <c r="L1230" s="26" t="s">
        <v>12022</v>
      </c>
      <c r="M1230" s="26" t="s">
        <v>12023</v>
      </c>
      <c r="N1230" s="26" t="s">
        <v>12024</v>
      </c>
      <c r="O1230" s="26" t="s">
        <v>12008</v>
      </c>
      <c r="P1230" s="26" t="s">
        <v>11993</v>
      </c>
      <c r="Q1230" s="26"/>
      <c r="R1230" s="26" t="s">
        <v>12025</v>
      </c>
      <c r="S1230" s="26" t="s">
        <v>156</v>
      </c>
      <c r="T1230" s="29"/>
      <c r="U1230" s="26"/>
      <c r="V1230" s="26" t="s">
        <v>158</v>
      </c>
      <c r="W1230" s="26">
        <v>2005.0</v>
      </c>
      <c r="X1230" s="26" t="s">
        <v>141</v>
      </c>
      <c r="Y1230" s="26">
        <v>2013.0</v>
      </c>
      <c r="Z1230" s="28">
        <v>10.0</v>
      </c>
      <c r="AA1230" s="26" t="s">
        <v>127</v>
      </c>
      <c r="AB1230" s="30">
        <v>1400.0</v>
      </c>
      <c r="AC1230" s="31" t="s">
        <v>127</v>
      </c>
      <c r="AD1230" s="31">
        <f>950+450</f>
        <v>1400</v>
      </c>
      <c r="AE1230" s="31" t="s">
        <v>127</v>
      </c>
      <c r="AF1230" s="31" t="s">
        <v>127</v>
      </c>
      <c r="AG1230" s="31" t="s">
        <v>127</v>
      </c>
      <c r="AH1230" s="31" t="s">
        <v>127</v>
      </c>
      <c r="AI1230" s="31" t="s">
        <v>127</v>
      </c>
      <c r="AJ1230" s="31" t="s">
        <v>127</v>
      </c>
      <c r="AK1230" s="31" t="s">
        <v>127</v>
      </c>
      <c r="AL1230" s="31" t="s">
        <v>127</v>
      </c>
      <c r="AM1230" s="26" t="s">
        <v>141</v>
      </c>
      <c r="AN1230" s="26" t="s">
        <v>141</v>
      </c>
      <c r="AO1230" s="26" t="s">
        <v>141</v>
      </c>
      <c r="AP1230" s="26" t="s">
        <v>141</v>
      </c>
      <c r="AQ1230" s="26" t="s">
        <v>141</v>
      </c>
      <c r="AR1230" s="26" t="s">
        <v>141</v>
      </c>
      <c r="AS1230" s="31" t="s">
        <v>127</v>
      </c>
      <c r="AT1230" s="26" t="s">
        <v>142</v>
      </c>
      <c r="AU1230" s="26" t="s">
        <v>31</v>
      </c>
      <c r="AV1230" s="26" t="s">
        <v>143</v>
      </c>
      <c r="AW1230" s="28"/>
      <c r="AX1230" s="28"/>
      <c r="AY1230" s="28"/>
    </row>
    <row r="1231" ht="15.75" customHeight="1">
      <c r="A1231" s="26" t="s">
        <v>12026</v>
      </c>
      <c r="B1231" s="26" t="s">
        <v>12027</v>
      </c>
      <c r="C1231" s="26"/>
      <c r="D1231" s="26" t="s">
        <v>12018</v>
      </c>
      <c r="E1231" s="26"/>
      <c r="F1231" s="26" t="s">
        <v>173</v>
      </c>
      <c r="G1231" s="28"/>
      <c r="H1231" s="26" t="s">
        <v>12019</v>
      </c>
      <c r="I1231" s="26" t="s">
        <v>12020</v>
      </c>
      <c r="J1231" s="26" t="s">
        <v>12017</v>
      </c>
      <c r="K1231" s="37" t="s">
        <v>12021</v>
      </c>
      <c r="L1231" s="26" t="s">
        <v>12022</v>
      </c>
      <c r="M1231" s="26" t="s">
        <v>12023</v>
      </c>
      <c r="N1231" s="26" t="s">
        <v>12024</v>
      </c>
      <c r="O1231" s="26" t="s">
        <v>12008</v>
      </c>
      <c r="P1231" s="26" t="s">
        <v>11993</v>
      </c>
      <c r="Q1231" s="26"/>
      <c r="R1231" s="26" t="s">
        <v>12025</v>
      </c>
      <c r="S1231" s="26" t="s">
        <v>156</v>
      </c>
      <c r="T1231" s="29"/>
      <c r="U1231" s="26"/>
      <c r="V1231" s="26" t="s">
        <v>189</v>
      </c>
      <c r="W1231" s="26">
        <v>2020.0</v>
      </c>
      <c r="X1231" s="26" t="s">
        <v>141</v>
      </c>
      <c r="Y1231" s="26">
        <v>2025.0</v>
      </c>
      <c r="Z1231" s="28">
        <v>-2.0</v>
      </c>
      <c r="AA1231" s="26" t="s">
        <v>127</v>
      </c>
      <c r="AB1231" s="30">
        <v>1450.0</v>
      </c>
      <c r="AC1231" s="31" t="s">
        <v>127</v>
      </c>
      <c r="AD1231" s="31">
        <v>1450.0</v>
      </c>
      <c r="AE1231" s="31" t="s">
        <v>127</v>
      </c>
      <c r="AF1231" s="31" t="s">
        <v>127</v>
      </c>
      <c r="AG1231" s="31" t="s">
        <v>127</v>
      </c>
      <c r="AH1231" s="31" t="s">
        <v>127</v>
      </c>
      <c r="AI1231" s="31" t="s">
        <v>127</v>
      </c>
      <c r="AJ1231" s="31" t="s">
        <v>127</v>
      </c>
      <c r="AK1231" s="31" t="s">
        <v>127</v>
      </c>
      <c r="AL1231" s="31" t="s">
        <v>127</v>
      </c>
      <c r="AM1231" s="26" t="s">
        <v>141</v>
      </c>
      <c r="AN1231" s="26" t="s">
        <v>141</v>
      </c>
      <c r="AO1231" s="26" t="s">
        <v>141</v>
      </c>
      <c r="AP1231" s="26" t="s">
        <v>141</v>
      </c>
      <c r="AQ1231" s="26" t="s">
        <v>141</v>
      </c>
      <c r="AR1231" s="26" t="s">
        <v>141</v>
      </c>
      <c r="AS1231" s="31" t="s">
        <v>127</v>
      </c>
      <c r="AT1231" s="26" t="s">
        <v>142</v>
      </c>
      <c r="AU1231" s="26" t="s">
        <v>31</v>
      </c>
      <c r="AV1231" s="26" t="s">
        <v>143</v>
      </c>
      <c r="AW1231" s="28"/>
      <c r="AX1231" s="28"/>
      <c r="AY1231" s="28"/>
    </row>
    <row r="1232" ht="15.75" customHeight="1">
      <c r="A1232" s="26" t="s">
        <v>12028</v>
      </c>
      <c r="B1232" s="26" t="s">
        <v>12029</v>
      </c>
      <c r="C1232" s="27"/>
      <c r="D1232" s="26" t="s">
        <v>12030</v>
      </c>
      <c r="E1232" s="26"/>
      <c r="F1232" s="26" t="s">
        <v>148</v>
      </c>
      <c r="G1232" s="28" t="s">
        <v>12001</v>
      </c>
      <c r="H1232" s="26" t="s">
        <v>12002</v>
      </c>
      <c r="I1232" s="26" t="s">
        <v>12003</v>
      </c>
      <c r="J1232" s="26" t="s">
        <v>12030</v>
      </c>
      <c r="K1232" s="26" t="s">
        <v>12031</v>
      </c>
      <c r="L1232" s="26" t="s">
        <v>12032</v>
      </c>
      <c r="M1232" s="26" t="s">
        <v>12033</v>
      </c>
      <c r="N1232" s="47" t="s">
        <v>12024</v>
      </c>
      <c r="O1232" s="28" t="s">
        <v>12008</v>
      </c>
      <c r="P1232" s="26" t="s">
        <v>11993</v>
      </c>
      <c r="Q1232" s="26"/>
      <c r="R1232" s="26" t="s">
        <v>12034</v>
      </c>
      <c r="S1232" s="26" t="s">
        <v>137</v>
      </c>
      <c r="T1232" s="29" t="s">
        <v>12035</v>
      </c>
      <c r="U1232" s="29"/>
      <c r="V1232" s="26" t="s">
        <v>139</v>
      </c>
      <c r="W1232" s="26" t="s">
        <v>141</v>
      </c>
      <c r="X1232" s="26" t="s">
        <v>141</v>
      </c>
      <c r="Y1232" s="26">
        <v>2022.0</v>
      </c>
      <c r="Z1232" s="28">
        <v>1.0</v>
      </c>
      <c r="AA1232" s="26" t="s">
        <v>127</v>
      </c>
      <c r="AB1232" s="30">
        <v>800.0</v>
      </c>
      <c r="AC1232" s="31" t="s">
        <v>127</v>
      </c>
      <c r="AD1232" s="31">
        <v>800.0</v>
      </c>
      <c r="AE1232" s="31" t="s">
        <v>127</v>
      </c>
      <c r="AF1232" s="31">
        <v>800.0</v>
      </c>
      <c r="AG1232" s="30" t="s">
        <v>127</v>
      </c>
      <c r="AH1232" s="31">
        <v>800.0</v>
      </c>
      <c r="AI1232" s="31" t="s">
        <v>127</v>
      </c>
      <c r="AJ1232" s="31" t="s">
        <v>127</v>
      </c>
      <c r="AK1232" s="31" t="s">
        <v>127</v>
      </c>
      <c r="AL1232" s="31" t="s">
        <v>127</v>
      </c>
      <c r="AM1232" s="26" t="s">
        <v>141</v>
      </c>
      <c r="AN1232" s="26" t="s">
        <v>141</v>
      </c>
      <c r="AO1232" s="26" t="s">
        <v>141</v>
      </c>
      <c r="AP1232" s="31" t="s">
        <v>141</v>
      </c>
      <c r="AQ1232" s="26" t="s">
        <v>127</v>
      </c>
      <c r="AR1232" s="26" t="s">
        <v>127</v>
      </c>
      <c r="AS1232" s="26" t="s">
        <v>127</v>
      </c>
      <c r="AT1232" s="26" t="s">
        <v>184</v>
      </c>
      <c r="AU1232" s="26" t="s">
        <v>185</v>
      </c>
      <c r="AV1232" s="26" t="s">
        <v>12036</v>
      </c>
      <c r="AW1232" s="28"/>
      <c r="AX1232" s="28"/>
      <c r="AY1232" s="28"/>
    </row>
    <row r="1233" ht="15.75" customHeight="1">
      <c r="A1233" s="26" t="s">
        <v>12037</v>
      </c>
      <c r="B1233" s="26" t="s">
        <v>12038</v>
      </c>
      <c r="C1233" s="27"/>
      <c r="D1233" s="26" t="s">
        <v>12030</v>
      </c>
      <c r="E1233" s="26"/>
      <c r="F1233" s="26" t="s">
        <v>148</v>
      </c>
      <c r="G1233" s="28" t="s">
        <v>12001</v>
      </c>
      <c r="H1233" s="26" t="s">
        <v>12002</v>
      </c>
      <c r="I1233" s="26" t="s">
        <v>12003</v>
      </c>
      <c r="J1233" s="26" t="s">
        <v>12030</v>
      </c>
      <c r="K1233" s="26" t="s">
        <v>12031</v>
      </c>
      <c r="L1233" s="26" t="s">
        <v>12032</v>
      </c>
      <c r="M1233" s="26" t="s">
        <v>12033</v>
      </c>
      <c r="N1233" s="47" t="s">
        <v>12024</v>
      </c>
      <c r="O1233" s="28" t="s">
        <v>12008</v>
      </c>
      <c r="P1233" s="26" t="s">
        <v>11993</v>
      </c>
      <c r="Q1233" s="26"/>
      <c r="R1233" s="26" t="s">
        <v>12034</v>
      </c>
      <c r="S1233" s="26" t="s">
        <v>137</v>
      </c>
      <c r="T1233" s="29" t="s">
        <v>12035</v>
      </c>
      <c r="U1233" s="29"/>
      <c r="V1233" s="26" t="s">
        <v>158</v>
      </c>
      <c r="W1233" s="26" t="s">
        <v>141</v>
      </c>
      <c r="X1233" s="26" t="s">
        <v>141</v>
      </c>
      <c r="Y1233" s="26">
        <v>2018.0</v>
      </c>
      <c r="Z1233" s="28">
        <v>5.0</v>
      </c>
      <c r="AA1233" s="26" t="s">
        <v>127</v>
      </c>
      <c r="AB1233" s="30">
        <v>800.0</v>
      </c>
      <c r="AC1233" s="31" t="s">
        <v>127</v>
      </c>
      <c r="AD1233" s="31">
        <v>800.0</v>
      </c>
      <c r="AE1233" s="31" t="s">
        <v>127</v>
      </c>
      <c r="AF1233" s="31">
        <v>800.0</v>
      </c>
      <c r="AG1233" s="30" t="s">
        <v>127</v>
      </c>
      <c r="AH1233" s="31">
        <v>800.0</v>
      </c>
      <c r="AI1233" s="31" t="s">
        <v>127</v>
      </c>
      <c r="AJ1233" s="31" t="s">
        <v>127</v>
      </c>
      <c r="AK1233" s="31" t="s">
        <v>127</v>
      </c>
      <c r="AL1233" s="31" t="s">
        <v>127</v>
      </c>
      <c r="AM1233" s="26" t="s">
        <v>141</v>
      </c>
      <c r="AN1233" s="26" t="s">
        <v>141</v>
      </c>
      <c r="AO1233" s="26" t="s">
        <v>141</v>
      </c>
      <c r="AP1233" s="31" t="s">
        <v>141</v>
      </c>
      <c r="AQ1233" s="26" t="s">
        <v>127</v>
      </c>
      <c r="AR1233" s="26" t="s">
        <v>127</v>
      </c>
      <c r="AS1233" s="26" t="s">
        <v>127</v>
      </c>
      <c r="AT1233" s="26" t="s">
        <v>184</v>
      </c>
      <c r="AU1233" s="26" t="s">
        <v>185</v>
      </c>
      <c r="AV1233" s="26" t="s">
        <v>12036</v>
      </c>
      <c r="AW1233" s="28"/>
      <c r="AX1233" s="28"/>
      <c r="AY1233" s="28"/>
    </row>
    <row r="1234" ht="15.75" customHeight="1">
      <c r="A1234" s="26" t="s">
        <v>12039</v>
      </c>
      <c r="B1234" s="26" t="s">
        <v>12040</v>
      </c>
      <c r="C1234" s="27" t="s">
        <v>12041</v>
      </c>
      <c r="D1234" s="28" t="s">
        <v>12042</v>
      </c>
      <c r="E1234" s="28"/>
      <c r="F1234" s="26" t="s">
        <v>127</v>
      </c>
      <c r="G1234" s="28"/>
      <c r="H1234" s="26" t="s">
        <v>12043</v>
      </c>
      <c r="I1234" s="26" t="s">
        <v>12044</v>
      </c>
      <c r="J1234" s="28" t="s">
        <v>12045</v>
      </c>
      <c r="K1234" s="26" t="s">
        <v>12046</v>
      </c>
      <c r="L1234" s="28" t="s">
        <v>12047</v>
      </c>
      <c r="M1234" s="26" t="s">
        <v>12048</v>
      </c>
      <c r="N1234" s="26" t="s">
        <v>12049</v>
      </c>
      <c r="O1234" s="28" t="s">
        <v>12008</v>
      </c>
      <c r="P1234" s="26" t="s">
        <v>11993</v>
      </c>
      <c r="Q1234" s="28"/>
      <c r="R1234" s="28" t="s">
        <v>12050</v>
      </c>
      <c r="S1234" s="28" t="s">
        <v>156</v>
      </c>
      <c r="T1234" s="26" t="s">
        <v>12051</v>
      </c>
      <c r="U1234" s="28"/>
      <c r="V1234" s="28" t="s">
        <v>158</v>
      </c>
      <c r="W1234" s="26" t="s">
        <v>141</v>
      </c>
      <c r="X1234" s="26" t="s">
        <v>141</v>
      </c>
      <c r="Y1234" s="28">
        <v>2013.0</v>
      </c>
      <c r="Z1234" s="28">
        <v>10.0</v>
      </c>
      <c r="AA1234" s="26" t="s">
        <v>127</v>
      </c>
      <c r="AB1234" s="30">
        <v>1500.0</v>
      </c>
      <c r="AC1234" s="31" t="s">
        <v>127</v>
      </c>
      <c r="AD1234" s="30">
        <v>1500.0</v>
      </c>
      <c r="AE1234" s="31" t="s">
        <v>127</v>
      </c>
      <c r="AF1234" s="31">
        <v>1800.0</v>
      </c>
      <c r="AG1234" s="30" t="s">
        <v>127</v>
      </c>
      <c r="AH1234" s="30">
        <v>1800.0</v>
      </c>
      <c r="AI1234" s="31" t="s">
        <v>127</v>
      </c>
      <c r="AJ1234" s="31" t="s">
        <v>127</v>
      </c>
      <c r="AK1234" s="31" t="s">
        <v>127</v>
      </c>
      <c r="AL1234" s="31">
        <v>3400.0</v>
      </c>
      <c r="AM1234" s="26" t="s">
        <v>159</v>
      </c>
      <c r="AN1234" s="28" t="s">
        <v>12052</v>
      </c>
      <c r="AO1234" s="26" t="s">
        <v>2213</v>
      </c>
      <c r="AP1234" s="31" t="s">
        <v>141</v>
      </c>
      <c r="AQ1234" s="26">
        <v>2020.0</v>
      </c>
      <c r="AR1234" s="26" t="s">
        <v>127</v>
      </c>
      <c r="AS1234" s="26" t="s">
        <v>127</v>
      </c>
      <c r="AT1234" s="26" t="s">
        <v>184</v>
      </c>
      <c r="AU1234" s="32" t="s">
        <v>185</v>
      </c>
      <c r="AV1234" s="26" t="s">
        <v>12053</v>
      </c>
      <c r="AW1234" s="28"/>
      <c r="AX1234" s="28"/>
      <c r="AY1234" s="28"/>
    </row>
    <row r="1235" ht="15.75" customHeight="1">
      <c r="A1235" s="26" t="s">
        <v>12054</v>
      </c>
      <c r="B1235" s="26" t="s">
        <v>12055</v>
      </c>
      <c r="C1235" s="28"/>
      <c r="D1235" s="58" t="s">
        <v>12056</v>
      </c>
      <c r="E1235" s="28"/>
      <c r="F1235" s="26" t="s">
        <v>148</v>
      </c>
      <c r="G1235" s="28" t="s">
        <v>12057</v>
      </c>
      <c r="H1235" s="26" t="s">
        <v>12058</v>
      </c>
      <c r="I1235" s="26" t="s">
        <v>12059</v>
      </c>
      <c r="J1235" s="26" t="s">
        <v>12060</v>
      </c>
      <c r="K1235" s="37" t="s">
        <v>12061</v>
      </c>
      <c r="L1235" s="26" t="s">
        <v>12062</v>
      </c>
      <c r="M1235" s="26" t="s">
        <v>12063</v>
      </c>
      <c r="N1235" s="26" t="s">
        <v>12049</v>
      </c>
      <c r="O1235" s="26" t="s">
        <v>12008</v>
      </c>
      <c r="P1235" s="26" t="s">
        <v>11993</v>
      </c>
      <c r="Q1235" s="28"/>
      <c r="R1235" s="26" t="s">
        <v>12064</v>
      </c>
      <c r="S1235" s="26" t="s">
        <v>156</v>
      </c>
      <c r="T1235" s="26"/>
      <c r="U1235" s="28"/>
      <c r="V1235" s="26" t="s">
        <v>158</v>
      </c>
      <c r="W1235" s="26" t="s">
        <v>141</v>
      </c>
      <c r="X1235" s="26">
        <v>2010.0</v>
      </c>
      <c r="Y1235" s="26">
        <v>2018.0</v>
      </c>
      <c r="Z1235" s="28">
        <v>5.0</v>
      </c>
      <c r="AA1235" s="26" t="s">
        <v>127</v>
      </c>
      <c r="AB1235" s="30" t="s">
        <v>127</v>
      </c>
      <c r="AC1235" s="31" t="s">
        <v>127</v>
      </c>
      <c r="AD1235" s="31" t="s">
        <v>127</v>
      </c>
      <c r="AE1235" s="31" t="s">
        <v>127</v>
      </c>
      <c r="AF1235" s="31">
        <v>800.0</v>
      </c>
      <c r="AG1235" s="31" t="s">
        <v>127</v>
      </c>
      <c r="AH1235" s="31">
        <v>800.0</v>
      </c>
      <c r="AI1235" s="31" t="s">
        <v>127</v>
      </c>
      <c r="AJ1235" s="31" t="s">
        <v>127</v>
      </c>
      <c r="AK1235" s="31" t="s">
        <v>127</v>
      </c>
      <c r="AL1235" s="31" t="s">
        <v>127</v>
      </c>
      <c r="AM1235" s="26" t="s">
        <v>3315</v>
      </c>
      <c r="AN1235" s="26" t="s">
        <v>29</v>
      </c>
      <c r="AO1235" s="26" t="s">
        <v>141</v>
      </c>
      <c r="AP1235" s="31" t="s">
        <v>141</v>
      </c>
      <c r="AQ1235" s="26" t="s">
        <v>141</v>
      </c>
      <c r="AR1235" s="26" t="s">
        <v>141</v>
      </c>
      <c r="AS1235" s="26" t="s">
        <v>127</v>
      </c>
      <c r="AT1235" s="26" t="s">
        <v>167</v>
      </c>
      <c r="AU1235" s="26" t="s">
        <v>29</v>
      </c>
      <c r="AV1235" s="26" t="s">
        <v>12010</v>
      </c>
      <c r="AW1235" s="28"/>
      <c r="AX1235" s="28"/>
      <c r="AY1235" s="28"/>
    </row>
    <row r="1236" ht="15.75" customHeight="1">
      <c r="A1236" s="26" t="s">
        <v>12065</v>
      </c>
      <c r="B1236" s="26" t="s">
        <v>12066</v>
      </c>
      <c r="C1236" s="28"/>
      <c r="D1236" s="58" t="s">
        <v>12056</v>
      </c>
      <c r="E1236" s="28"/>
      <c r="F1236" s="26" t="s">
        <v>148</v>
      </c>
      <c r="G1236" s="28" t="s">
        <v>12057</v>
      </c>
      <c r="H1236" s="26" t="s">
        <v>12058</v>
      </c>
      <c r="I1236" s="26" t="s">
        <v>12059</v>
      </c>
      <c r="J1236" s="26" t="s">
        <v>12060</v>
      </c>
      <c r="K1236" s="37" t="s">
        <v>12061</v>
      </c>
      <c r="L1236" s="26" t="s">
        <v>12062</v>
      </c>
      <c r="M1236" s="26" t="s">
        <v>12063</v>
      </c>
      <c r="N1236" s="26" t="s">
        <v>12049</v>
      </c>
      <c r="O1236" s="26" t="s">
        <v>12008</v>
      </c>
      <c r="P1236" s="26" t="s">
        <v>11993</v>
      </c>
      <c r="Q1236" s="28"/>
      <c r="R1236" s="26" t="s">
        <v>12064</v>
      </c>
      <c r="S1236" s="26" t="s">
        <v>156</v>
      </c>
      <c r="T1236" s="26"/>
      <c r="U1236" s="28"/>
      <c r="V1236" s="26" t="s">
        <v>158</v>
      </c>
      <c r="W1236" s="26" t="s">
        <v>141</v>
      </c>
      <c r="X1236" s="26">
        <v>2020.0</v>
      </c>
      <c r="Y1236" s="26">
        <v>2023.0</v>
      </c>
      <c r="Z1236" s="28">
        <v>0.0</v>
      </c>
      <c r="AA1236" s="26" t="s">
        <v>127</v>
      </c>
      <c r="AB1236" s="30">
        <v>1000.0</v>
      </c>
      <c r="AC1236" s="31" t="s">
        <v>127</v>
      </c>
      <c r="AD1236" s="31">
        <v>1000.0</v>
      </c>
      <c r="AE1236" s="31" t="s">
        <v>127</v>
      </c>
      <c r="AF1236" s="31" t="s">
        <v>127</v>
      </c>
      <c r="AG1236" s="31" t="s">
        <v>127</v>
      </c>
      <c r="AH1236" s="31" t="s">
        <v>127</v>
      </c>
      <c r="AI1236" s="31" t="s">
        <v>127</v>
      </c>
      <c r="AJ1236" s="31" t="s">
        <v>127</v>
      </c>
      <c r="AK1236" s="31" t="s">
        <v>127</v>
      </c>
      <c r="AL1236" s="31" t="s">
        <v>468</v>
      </c>
      <c r="AM1236" s="26" t="s">
        <v>2284</v>
      </c>
      <c r="AN1236" s="26" t="s">
        <v>3786</v>
      </c>
      <c r="AO1236" s="26" t="s">
        <v>141</v>
      </c>
      <c r="AP1236" s="31">
        <v>450.0</v>
      </c>
      <c r="AQ1236" s="26" t="s">
        <v>141</v>
      </c>
      <c r="AR1236" s="26" t="s">
        <v>141</v>
      </c>
      <c r="AS1236" s="26" t="s">
        <v>127</v>
      </c>
      <c r="AT1236" s="26" t="s">
        <v>142</v>
      </c>
      <c r="AU1236" s="26" t="s">
        <v>31</v>
      </c>
      <c r="AV1236" s="26" t="s">
        <v>12067</v>
      </c>
      <c r="AW1236" s="28"/>
      <c r="AX1236" s="28"/>
      <c r="AY1236" s="28"/>
    </row>
    <row r="1237" ht="15.75" customHeight="1">
      <c r="A1237" s="26" t="s">
        <v>12068</v>
      </c>
      <c r="B1237" s="26" t="s">
        <v>12069</v>
      </c>
      <c r="C1237" s="27" t="s">
        <v>12070</v>
      </c>
      <c r="D1237" s="28" t="s">
        <v>12071</v>
      </c>
      <c r="E1237" s="28"/>
      <c r="F1237" s="26" t="s">
        <v>148</v>
      </c>
      <c r="G1237" s="28" t="s">
        <v>12001</v>
      </c>
      <c r="H1237" s="26" t="s">
        <v>12002</v>
      </c>
      <c r="I1237" s="26" t="s">
        <v>12003</v>
      </c>
      <c r="J1237" s="26" t="s">
        <v>12004</v>
      </c>
      <c r="K1237" s="26">
        <v>5.001102887E9</v>
      </c>
      <c r="L1237" s="28" t="s">
        <v>12072</v>
      </c>
      <c r="M1237" s="26" t="s">
        <v>12073</v>
      </c>
      <c r="N1237" s="26" t="s">
        <v>12074</v>
      </c>
      <c r="O1237" s="28" t="s">
        <v>12008</v>
      </c>
      <c r="P1237" s="26" t="s">
        <v>11993</v>
      </c>
      <c r="Q1237" s="28"/>
      <c r="R1237" s="28" t="s">
        <v>12075</v>
      </c>
      <c r="S1237" s="28" t="s">
        <v>156</v>
      </c>
      <c r="T1237" s="26" t="s">
        <v>12076</v>
      </c>
      <c r="U1237" s="28"/>
      <c r="V1237" s="28" t="s">
        <v>158</v>
      </c>
      <c r="W1237" s="26" t="s">
        <v>141</v>
      </c>
      <c r="X1237" s="26" t="s">
        <v>141</v>
      </c>
      <c r="Y1237" s="26">
        <v>2011.0</v>
      </c>
      <c r="Z1237" s="28">
        <v>12.0</v>
      </c>
      <c r="AA1237" s="26" t="s">
        <v>127</v>
      </c>
      <c r="AB1237" s="30">
        <v>1500.0</v>
      </c>
      <c r="AC1237" s="31" t="s">
        <v>127</v>
      </c>
      <c r="AD1237" s="30">
        <v>1500.0</v>
      </c>
      <c r="AE1237" s="31" t="s">
        <v>127</v>
      </c>
      <c r="AF1237" s="31">
        <v>1650.0</v>
      </c>
      <c r="AG1237" s="30" t="s">
        <v>127</v>
      </c>
      <c r="AH1237" s="30">
        <v>1650.0</v>
      </c>
      <c r="AI1237" s="31" t="s">
        <v>127</v>
      </c>
      <c r="AJ1237" s="31" t="s">
        <v>141</v>
      </c>
      <c r="AK1237" s="31" t="s">
        <v>127</v>
      </c>
      <c r="AL1237" s="31" t="s">
        <v>127</v>
      </c>
      <c r="AM1237" s="26" t="s">
        <v>159</v>
      </c>
      <c r="AN1237" s="28" t="s">
        <v>12077</v>
      </c>
      <c r="AO1237" s="26" t="s">
        <v>12078</v>
      </c>
      <c r="AP1237" s="31">
        <v>1500.0</v>
      </c>
      <c r="AQ1237" s="26" t="s">
        <v>141</v>
      </c>
      <c r="AR1237" s="26" t="s">
        <v>327</v>
      </c>
      <c r="AS1237" s="26" t="s">
        <v>127</v>
      </c>
      <c r="AT1237" s="26" t="s">
        <v>184</v>
      </c>
      <c r="AU1237" s="32" t="s">
        <v>185</v>
      </c>
      <c r="AV1237" s="26" t="s">
        <v>12079</v>
      </c>
      <c r="AW1237" s="28"/>
      <c r="AX1237" s="28"/>
      <c r="AY1237" s="28"/>
    </row>
    <row r="1238" ht="15.75" customHeight="1">
      <c r="A1238" s="26" t="s">
        <v>12080</v>
      </c>
      <c r="B1238" s="26" t="s">
        <v>12081</v>
      </c>
      <c r="C1238" s="27" t="s">
        <v>12070</v>
      </c>
      <c r="D1238" s="28" t="s">
        <v>12071</v>
      </c>
      <c r="E1238" s="28"/>
      <c r="F1238" s="26" t="s">
        <v>148</v>
      </c>
      <c r="G1238" s="28" t="s">
        <v>12001</v>
      </c>
      <c r="H1238" s="26" t="s">
        <v>12002</v>
      </c>
      <c r="I1238" s="26" t="s">
        <v>12003</v>
      </c>
      <c r="J1238" s="26" t="s">
        <v>12004</v>
      </c>
      <c r="K1238" s="26">
        <v>5.001102887E9</v>
      </c>
      <c r="L1238" s="28" t="s">
        <v>12072</v>
      </c>
      <c r="M1238" s="26" t="s">
        <v>12073</v>
      </c>
      <c r="N1238" s="26" t="s">
        <v>12074</v>
      </c>
      <c r="O1238" s="28" t="s">
        <v>12008</v>
      </c>
      <c r="P1238" s="26" t="s">
        <v>11993</v>
      </c>
      <c r="Q1238" s="28"/>
      <c r="R1238" s="28" t="s">
        <v>12075</v>
      </c>
      <c r="S1238" s="28" t="s">
        <v>156</v>
      </c>
      <c r="T1238" s="26" t="s">
        <v>12076</v>
      </c>
      <c r="U1238" s="28"/>
      <c r="V1238" s="26" t="s">
        <v>189</v>
      </c>
      <c r="W1238" s="26" t="s">
        <v>141</v>
      </c>
      <c r="X1238" s="26" t="s">
        <v>141</v>
      </c>
      <c r="Y1238" s="26">
        <v>2023.0</v>
      </c>
      <c r="Z1238" s="28">
        <v>0.0</v>
      </c>
      <c r="AA1238" s="26" t="s">
        <v>127</v>
      </c>
      <c r="AB1238" s="30">
        <v>1500.0</v>
      </c>
      <c r="AC1238" s="31" t="s">
        <v>127</v>
      </c>
      <c r="AD1238" s="30">
        <v>1500.0</v>
      </c>
      <c r="AE1238" s="31" t="s">
        <v>127</v>
      </c>
      <c r="AF1238" s="31" t="s">
        <v>141</v>
      </c>
      <c r="AG1238" s="30" t="s">
        <v>127</v>
      </c>
      <c r="AH1238" s="31" t="s">
        <v>141</v>
      </c>
      <c r="AI1238" s="31" t="s">
        <v>127</v>
      </c>
      <c r="AJ1238" s="31" t="s">
        <v>141</v>
      </c>
      <c r="AK1238" s="31" t="s">
        <v>127</v>
      </c>
      <c r="AL1238" s="31" t="s">
        <v>141</v>
      </c>
      <c r="AM1238" s="26" t="s">
        <v>127</v>
      </c>
      <c r="AN1238" s="26" t="s">
        <v>127</v>
      </c>
      <c r="AO1238" s="32" t="s">
        <v>127</v>
      </c>
      <c r="AP1238" s="31">
        <v>1500.0</v>
      </c>
      <c r="AQ1238" s="26" t="s">
        <v>127</v>
      </c>
      <c r="AR1238" s="26" t="s">
        <v>127</v>
      </c>
      <c r="AS1238" s="26" t="s">
        <v>127</v>
      </c>
      <c r="AT1238" s="26" t="s">
        <v>142</v>
      </c>
      <c r="AU1238" s="26" t="s">
        <v>31</v>
      </c>
      <c r="AV1238" s="26" t="s">
        <v>143</v>
      </c>
      <c r="AW1238" s="28"/>
      <c r="AX1238" s="28"/>
      <c r="AY1238" s="28"/>
    </row>
    <row r="1239" ht="15.75" customHeight="1">
      <c r="A1239" s="26" t="s">
        <v>12082</v>
      </c>
      <c r="B1239" s="26" t="s">
        <v>12083</v>
      </c>
      <c r="C1239" s="27"/>
      <c r="D1239" s="26" t="s">
        <v>12084</v>
      </c>
      <c r="E1239" s="26"/>
      <c r="F1239" s="26" t="s">
        <v>127</v>
      </c>
      <c r="G1239" s="28"/>
      <c r="H1239" s="26" t="s">
        <v>12085</v>
      </c>
      <c r="I1239" s="26" t="s">
        <v>12086</v>
      </c>
      <c r="J1239" s="26" t="s">
        <v>12087</v>
      </c>
      <c r="K1239" s="26" t="s">
        <v>12088</v>
      </c>
      <c r="L1239" s="26" t="s">
        <v>12089</v>
      </c>
      <c r="M1239" s="26" t="s">
        <v>12073</v>
      </c>
      <c r="N1239" s="26" t="s">
        <v>12074</v>
      </c>
      <c r="O1239" s="26" t="s">
        <v>12008</v>
      </c>
      <c r="P1239" s="26" t="s">
        <v>11993</v>
      </c>
      <c r="Q1239" s="26"/>
      <c r="R1239" s="26" t="s">
        <v>12090</v>
      </c>
      <c r="S1239" s="26" t="s">
        <v>137</v>
      </c>
      <c r="T1239" s="29" t="s">
        <v>12091</v>
      </c>
      <c r="U1239" s="29"/>
      <c r="V1239" s="26" t="s">
        <v>158</v>
      </c>
      <c r="W1239" s="26" t="s">
        <v>141</v>
      </c>
      <c r="X1239" s="26" t="s">
        <v>141</v>
      </c>
      <c r="Y1239" s="26">
        <v>2011.0</v>
      </c>
      <c r="Z1239" s="28">
        <v>12.0</v>
      </c>
      <c r="AA1239" s="26" t="s">
        <v>127</v>
      </c>
      <c r="AB1239" s="30">
        <v>1200.0</v>
      </c>
      <c r="AC1239" s="31" t="s">
        <v>127</v>
      </c>
      <c r="AD1239" s="31">
        <v>1200.0</v>
      </c>
      <c r="AE1239" s="31" t="s">
        <v>127</v>
      </c>
      <c r="AF1239" s="31">
        <v>1860.0</v>
      </c>
      <c r="AG1239" s="30" t="s">
        <v>127</v>
      </c>
      <c r="AH1239" s="31">
        <v>1860.0</v>
      </c>
      <c r="AI1239" s="31" t="s">
        <v>127</v>
      </c>
      <c r="AJ1239" s="31" t="s">
        <v>127</v>
      </c>
      <c r="AK1239" s="31" t="s">
        <v>127</v>
      </c>
      <c r="AL1239" s="31" t="s">
        <v>127</v>
      </c>
      <c r="AM1239" s="26" t="s">
        <v>141</v>
      </c>
      <c r="AN1239" s="26" t="s">
        <v>141</v>
      </c>
      <c r="AO1239" s="26" t="s">
        <v>141</v>
      </c>
      <c r="AP1239" s="31">
        <v>1000.0</v>
      </c>
      <c r="AQ1239" s="26" t="s">
        <v>127</v>
      </c>
      <c r="AR1239" s="26" t="s">
        <v>127</v>
      </c>
      <c r="AS1239" s="26" t="s">
        <v>127</v>
      </c>
      <c r="AT1239" s="26" t="s">
        <v>184</v>
      </c>
      <c r="AU1239" s="26" t="s">
        <v>185</v>
      </c>
      <c r="AV1239" s="26" t="s">
        <v>12092</v>
      </c>
      <c r="AW1239" s="28"/>
      <c r="AX1239" s="28"/>
      <c r="AY1239" s="28"/>
    </row>
    <row r="1240" ht="15.75" customHeight="1">
      <c r="A1240" s="26" t="s">
        <v>12093</v>
      </c>
      <c r="B1240" s="26" t="s">
        <v>12094</v>
      </c>
      <c r="C1240" s="27"/>
      <c r="D1240" s="26" t="s">
        <v>12084</v>
      </c>
      <c r="E1240" s="26"/>
      <c r="F1240" s="26" t="s">
        <v>127</v>
      </c>
      <c r="G1240" s="28"/>
      <c r="H1240" s="26" t="s">
        <v>12085</v>
      </c>
      <c r="I1240" s="26" t="s">
        <v>12086</v>
      </c>
      <c r="J1240" s="26" t="s">
        <v>12087</v>
      </c>
      <c r="K1240" s="26" t="s">
        <v>12088</v>
      </c>
      <c r="L1240" s="26" t="s">
        <v>12089</v>
      </c>
      <c r="M1240" s="26" t="s">
        <v>12073</v>
      </c>
      <c r="N1240" s="26" t="s">
        <v>12074</v>
      </c>
      <c r="O1240" s="26" t="s">
        <v>12008</v>
      </c>
      <c r="P1240" s="26" t="s">
        <v>11993</v>
      </c>
      <c r="Q1240" s="26"/>
      <c r="R1240" s="26" t="s">
        <v>12090</v>
      </c>
      <c r="S1240" s="26" t="s">
        <v>137</v>
      </c>
      <c r="T1240" s="29" t="s">
        <v>12091</v>
      </c>
      <c r="U1240" s="29"/>
      <c r="V1240" s="26" t="s">
        <v>158</v>
      </c>
      <c r="W1240" s="26">
        <v>2020.0</v>
      </c>
      <c r="X1240" s="26">
        <v>2020.0</v>
      </c>
      <c r="Y1240" s="26">
        <v>2020.0</v>
      </c>
      <c r="Z1240" s="28">
        <v>3.0</v>
      </c>
      <c r="AA1240" s="26" t="s">
        <v>127</v>
      </c>
      <c r="AB1240" s="30">
        <v>1200.0</v>
      </c>
      <c r="AC1240" s="31" t="s">
        <v>127</v>
      </c>
      <c r="AD1240" s="31">
        <v>1200.0</v>
      </c>
      <c r="AE1240" s="31" t="s">
        <v>127</v>
      </c>
      <c r="AF1240" s="31" t="s">
        <v>127</v>
      </c>
      <c r="AG1240" s="30" t="s">
        <v>127</v>
      </c>
      <c r="AH1240" s="31" t="s">
        <v>127</v>
      </c>
      <c r="AI1240" s="31" t="s">
        <v>127</v>
      </c>
      <c r="AJ1240" s="31" t="s">
        <v>127</v>
      </c>
      <c r="AK1240" s="31" t="s">
        <v>127</v>
      </c>
      <c r="AL1240" s="31" t="s">
        <v>127</v>
      </c>
      <c r="AM1240" s="26" t="s">
        <v>141</v>
      </c>
      <c r="AN1240" s="26" t="s">
        <v>141</v>
      </c>
      <c r="AO1240" s="26" t="s">
        <v>141</v>
      </c>
      <c r="AP1240" s="31" t="s">
        <v>141</v>
      </c>
      <c r="AQ1240" s="26" t="s">
        <v>127</v>
      </c>
      <c r="AR1240" s="26" t="s">
        <v>127</v>
      </c>
      <c r="AS1240" s="26" t="s">
        <v>127</v>
      </c>
      <c r="AT1240" s="26" t="s">
        <v>142</v>
      </c>
      <c r="AU1240" s="26" t="s">
        <v>31</v>
      </c>
      <c r="AV1240" s="26" t="s">
        <v>12015</v>
      </c>
      <c r="AW1240" s="28"/>
      <c r="AX1240" s="28"/>
      <c r="AY1240" s="28"/>
    </row>
    <row r="1241" ht="15.75" customHeight="1">
      <c r="A1241" s="26" t="s">
        <v>12095</v>
      </c>
      <c r="B1241" s="26" t="s">
        <v>12096</v>
      </c>
      <c r="C1241" s="27"/>
      <c r="D1241" s="26"/>
      <c r="E1241" s="26"/>
      <c r="F1241" s="26" t="s">
        <v>127</v>
      </c>
      <c r="G1241" s="28"/>
      <c r="H1241" s="26" t="s">
        <v>12097</v>
      </c>
      <c r="I1241" s="26" t="s">
        <v>12098</v>
      </c>
      <c r="J1241" s="26" t="s">
        <v>12096</v>
      </c>
      <c r="K1241" s="26" t="s">
        <v>12099</v>
      </c>
      <c r="L1241" s="26" t="s">
        <v>12100</v>
      </c>
      <c r="M1241" s="26" t="s">
        <v>12073</v>
      </c>
      <c r="N1241" s="26" t="s">
        <v>12074</v>
      </c>
      <c r="O1241" s="28" t="s">
        <v>12008</v>
      </c>
      <c r="P1241" s="26" t="s">
        <v>11993</v>
      </c>
      <c r="Q1241" s="27" t="s">
        <v>12101</v>
      </c>
      <c r="R1241" s="26" t="s">
        <v>12102</v>
      </c>
      <c r="S1241" s="26" t="s">
        <v>156</v>
      </c>
      <c r="T1241" s="29" t="s">
        <v>12103</v>
      </c>
      <c r="U1241" s="29"/>
      <c r="V1241" s="26" t="s">
        <v>189</v>
      </c>
      <c r="W1241" s="26" t="s">
        <v>141</v>
      </c>
      <c r="X1241" s="26" t="s">
        <v>141</v>
      </c>
      <c r="Y1241" s="26" t="s">
        <v>141</v>
      </c>
      <c r="Z1241" s="28" t="s">
        <v>141</v>
      </c>
      <c r="AA1241" s="26" t="s">
        <v>127</v>
      </c>
      <c r="AB1241" s="30">
        <v>1500.0</v>
      </c>
      <c r="AC1241" s="31" t="s">
        <v>127</v>
      </c>
      <c r="AD1241" s="31">
        <v>1500.0</v>
      </c>
      <c r="AE1241" s="31" t="s">
        <v>127</v>
      </c>
      <c r="AF1241" s="31">
        <v>1500.0</v>
      </c>
      <c r="AG1241" s="30" t="s">
        <v>127</v>
      </c>
      <c r="AH1241" s="31">
        <v>1500.0</v>
      </c>
      <c r="AI1241" s="31" t="s">
        <v>127</v>
      </c>
      <c r="AJ1241" s="31" t="s">
        <v>141</v>
      </c>
      <c r="AK1241" s="31" t="s">
        <v>127</v>
      </c>
      <c r="AL1241" s="31" t="s">
        <v>141</v>
      </c>
      <c r="AM1241" s="26" t="s">
        <v>6528</v>
      </c>
      <c r="AN1241" s="26" t="s">
        <v>12104</v>
      </c>
      <c r="AO1241" s="26" t="s">
        <v>141</v>
      </c>
      <c r="AP1241" s="31">
        <f t="shared" ref="AP1241:AP1243" si="11">10000/3</f>
        <v>3333.333333</v>
      </c>
      <c r="AQ1241" s="26" t="s">
        <v>127</v>
      </c>
      <c r="AR1241" s="26" t="s">
        <v>127</v>
      </c>
      <c r="AS1241" s="26" t="s">
        <v>127</v>
      </c>
      <c r="AT1241" s="26" t="s">
        <v>184</v>
      </c>
      <c r="AU1241" s="26" t="s">
        <v>185</v>
      </c>
      <c r="AV1241" s="26" t="s">
        <v>9302</v>
      </c>
      <c r="AW1241" s="28"/>
      <c r="AX1241" s="28"/>
      <c r="AY1241" s="28"/>
    </row>
    <row r="1242" ht="15.75" customHeight="1">
      <c r="A1242" s="26" t="s">
        <v>12105</v>
      </c>
      <c r="B1242" s="26" t="s">
        <v>12106</v>
      </c>
      <c r="C1242" s="27"/>
      <c r="D1242" s="26"/>
      <c r="E1242" s="26"/>
      <c r="F1242" s="26" t="s">
        <v>127</v>
      </c>
      <c r="G1242" s="28"/>
      <c r="H1242" s="26" t="s">
        <v>12097</v>
      </c>
      <c r="I1242" s="26" t="s">
        <v>12098</v>
      </c>
      <c r="J1242" s="26" t="s">
        <v>12096</v>
      </c>
      <c r="K1242" s="26" t="s">
        <v>12099</v>
      </c>
      <c r="L1242" s="26" t="s">
        <v>12100</v>
      </c>
      <c r="M1242" s="26" t="s">
        <v>12073</v>
      </c>
      <c r="N1242" s="26" t="s">
        <v>12074</v>
      </c>
      <c r="O1242" s="28" t="s">
        <v>12008</v>
      </c>
      <c r="P1242" s="26" t="s">
        <v>11993</v>
      </c>
      <c r="Q1242" s="27" t="s">
        <v>12101</v>
      </c>
      <c r="R1242" s="26" t="s">
        <v>12102</v>
      </c>
      <c r="S1242" s="26" t="s">
        <v>156</v>
      </c>
      <c r="T1242" s="29" t="s">
        <v>12103</v>
      </c>
      <c r="U1242" s="29"/>
      <c r="V1242" s="26" t="s">
        <v>189</v>
      </c>
      <c r="W1242" s="26" t="s">
        <v>141</v>
      </c>
      <c r="X1242" s="26" t="s">
        <v>141</v>
      </c>
      <c r="Y1242" s="26" t="s">
        <v>141</v>
      </c>
      <c r="Z1242" s="28" t="s">
        <v>141</v>
      </c>
      <c r="AA1242" s="26" t="s">
        <v>127</v>
      </c>
      <c r="AB1242" s="30">
        <v>1500.0</v>
      </c>
      <c r="AC1242" s="31" t="s">
        <v>127</v>
      </c>
      <c r="AD1242" s="31">
        <v>1500.0</v>
      </c>
      <c r="AE1242" s="31" t="s">
        <v>127</v>
      </c>
      <c r="AF1242" s="31" t="s">
        <v>127</v>
      </c>
      <c r="AG1242" s="30" t="s">
        <v>127</v>
      </c>
      <c r="AH1242" s="31" t="s">
        <v>127</v>
      </c>
      <c r="AI1242" s="31" t="s">
        <v>127</v>
      </c>
      <c r="AJ1242" s="31" t="s">
        <v>141</v>
      </c>
      <c r="AK1242" s="31" t="s">
        <v>127</v>
      </c>
      <c r="AL1242" s="31" t="s">
        <v>141</v>
      </c>
      <c r="AM1242" s="26" t="s">
        <v>127</v>
      </c>
      <c r="AN1242" s="26" t="s">
        <v>127</v>
      </c>
      <c r="AO1242" s="32" t="s">
        <v>127</v>
      </c>
      <c r="AP1242" s="31">
        <f t="shared" si="11"/>
        <v>3333.333333</v>
      </c>
      <c r="AQ1242" s="26" t="s">
        <v>127</v>
      </c>
      <c r="AR1242" s="26" t="s">
        <v>127</v>
      </c>
      <c r="AS1242" s="26" t="s">
        <v>127</v>
      </c>
      <c r="AT1242" s="26" t="s">
        <v>142</v>
      </c>
      <c r="AU1242" s="26" t="s">
        <v>31</v>
      </c>
      <c r="AV1242" s="26" t="s">
        <v>143</v>
      </c>
      <c r="AW1242" s="28"/>
      <c r="AX1242" s="28"/>
      <c r="AY1242" s="28"/>
    </row>
    <row r="1243" ht="15.75" customHeight="1">
      <c r="A1243" s="26" t="s">
        <v>12107</v>
      </c>
      <c r="B1243" s="26" t="s">
        <v>12108</v>
      </c>
      <c r="C1243" s="27"/>
      <c r="D1243" s="26"/>
      <c r="E1243" s="26"/>
      <c r="F1243" s="26" t="s">
        <v>127</v>
      </c>
      <c r="G1243" s="28"/>
      <c r="H1243" s="26" t="s">
        <v>12097</v>
      </c>
      <c r="I1243" s="26" t="s">
        <v>12098</v>
      </c>
      <c r="J1243" s="26" t="s">
        <v>12096</v>
      </c>
      <c r="K1243" s="26" t="s">
        <v>12099</v>
      </c>
      <c r="L1243" s="26" t="s">
        <v>12100</v>
      </c>
      <c r="M1243" s="26" t="s">
        <v>12073</v>
      </c>
      <c r="N1243" s="26" t="s">
        <v>12074</v>
      </c>
      <c r="O1243" s="28" t="s">
        <v>12008</v>
      </c>
      <c r="P1243" s="26" t="s">
        <v>11993</v>
      </c>
      <c r="Q1243" s="27" t="s">
        <v>12101</v>
      </c>
      <c r="R1243" s="26" t="s">
        <v>12102</v>
      </c>
      <c r="S1243" s="26" t="s">
        <v>156</v>
      </c>
      <c r="T1243" s="29" t="s">
        <v>12103</v>
      </c>
      <c r="U1243" s="29"/>
      <c r="V1243" s="26" t="s">
        <v>189</v>
      </c>
      <c r="W1243" s="26" t="s">
        <v>141</v>
      </c>
      <c r="X1243" s="26" t="s">
        <v>141</v>
      </c>
      <c r="Y1243" s="26" t="s">
        <v>141</v>
      </c>
      <c r="Z1243" s="28" t="s">
        <v>141</v>
      </c>
      <c r="AA1243" s="26" t="s">
        <v>127</v>
      </c>
      <c r="AB1243" s="30">
        <v>1500.0</v>
      </c>
      <c r="AC1243" s="31" t="s">
        <v>127</v>
      </c>
      <c r="AD1243" s="31">
        <v>1500.0</v>
      </c>
      <c r="AE1243" s="31" t="s">
        <v>127</v>
      </c>
      <c r="AF1243" s="31" t="s">
        <v>127</v>
      </c>
      <c r="AG1243" s="30" t="s">
        <v>127</v>
      </c>
      <c r="AH1243" s="31" t="s">
        <v>127</v>
      </c>
      <c r="AI1243" s="31" t="s">
        <v>127</v>
      </c>
      <c r="AJ1243" s="31" t="s">
        <v>141</v>
      </c>
      <c r="AK1243" s="31" t="s">
        <v>127</v>
      </c>
      <c r="AL1243" s="31" t="s">
        <v>141</v>
      </c>
      <c r="AM1243" s="26" t="s">
        <v>127</v>
      </c>
      <c r="AN1243" s="26" t="s">
        <v>127</v>
      </c>
      <c r="AO1243" s="32" t="s">
        <v>127</v>
      </c>
      <c r="AP1243" s="31">
        <f t="shared" si="11"/>
        <v>3333.333333</v>
      </c>
      <c r="AQ1243" s="26" t="s">
        <v>127</v>
      </c>
      <c r="AR1243" s="26" t="s">
        <v>127</v>
      </c>
      <c r="AS1243" s="26" t="s">
        <v>127</v>
      </c>
      <c r="AT1243" s="26" t="s">
        <v>142</v>
      </c>
      <c r="AU1243" s="26" t="s">
        <v>31</v>
      </c>
      <c r="AV1243" s="26" t="s">
        <v>143</v>
      </c>
      <c r="AW1243" s="28"/>
      <c r="AX1243" s="28"/>
      <c r="AY1243" s="28"/>
    </row>
    <row r="1244" ht="15.75" customHeight="1">
      <c r="A1244" s="26" t="s">
        <v>12109</v>
      </c>
      <c r="B1244" s="26" t="s">
        <v>12110</v>
      </c>
      <c r="C1244" s="27"/>
      <c r="D1244" s="26"/>
      <c r="E1244" s="26"/>
      <c r="F1244" s="26" t="s">
        <v>148</v>
      </c>
      <c r="G1244" s="28" t="s">
        <v>12057</v>
      </c>
      <c r="H1244" s="26" t="s">
        <v>12111</v>
      </c>
      <c r="I1244" s="26" t="s">
        <v>12112</v>
      </c>
      <c r="J1244" s="26" t="s">
        <v>12113</v>
      </c>
      <c r="K1244" s="26" t="s">
        <v>12114</v>
      </c>
      <c r="L1244" s="26" t="s">
        <v>12115</v>
      </c>
      <c r="M1244" s="26" t="s">
        <v>12116</v>
      </c>
      <c r="N1244" s="26" t="s">
        <v>12074</v>
      </c>
      <c r="O1244" s="26" t="s">
        <v>12008</v>
      </c>
      <c r="P1244" s="26" t="s">
        <v>11993</v>
      </c>
      <c r="Q1244" s="26"/>
      <c r="R1244" s="26" t="s">
        <v>12117</v>
      </c>
      <c r="S1244" s="26" t="s">
        <v>137</v>
      </c>
      <c r="T1244" s="29" t="s">
        <v>12118</v>
      </c>
      <c r="U1244" s="29"/>
      <c r="V1244" s="26" t="s">
        <v>158</v>
      </c>
      <c r="W1244" s="26" t="s">
        <v>141</v>
      </c>
      <c r="X1244" s="26" t="s">
        <v>141</v>
      </c>
      <c r="Y1244" s="26">
        <v>2021.0</v>
      </c>
      <c r="Z1244" s="28">
        <v>2.0</v>
      </c>
      <c r="AA1244" s="26" t="s">
        <v>127</v>
      </c>
      <c r="AB1244" s="30">
        <v>1500.0</v>
      </c>
      <c r="AC1244" s="31" t="s">
        <v>127</v>
      </c>
      <c r="AD1244" s="31">
        <v>1500.0</v>
      </c>
      <c r="AE1244" s="31" t="s">
        <v>127</v>
      </c>
      <c r="AF1244" s="31">
        <v>1700.0</v>
      </c>
      <c r="AG1244" s="30" t="s">
        <v>127</v>
      </c>
      <c r="AH1244" s="31">
        <v>1700.0</v>
      </c>
      <c r="AI1244" s="31" t="s">
        <v>127</v>
      </c>
      <c r="AJ1244" s="31" t="s">
        <v>141</v>
      </c>
      <c r="AK1244" s="31" t="s">
        <v>127</v>
      </c>
      <c r="AL1244" s="31">
        <v>5000.0</v>
      </c>
      <c r="AM1244" s="26" t="s">
        <v>141</v>
      </c>
      <c r="AN1244" s="26" t="s">
        <v>141</v>
      </c>
      <c r="AO1244" s="26" t="s">
        <v>141</v>
      </c>
      <c r="AP1244" s="31" t="s">
        <v>141</v>
      </c>
      <c r="AQ1244" s="26" t="s">
        <v>127</v>
      </c>
      <c r="AR1244" s="26" t="s">
        <v>127</v>
      </c>
      <c r="AS1244" s="26" t="s">
        <v>127</v>
      </c>
      <c r="AT1244" s="26" t="s">
        <v>184</v>
      </c>
      <c r="AU1244" s="32" t="s">
        <v>185</v>
      </c>
      <c r="AV1244" s="26" t="s">
        <v>12119</v>
      </c>
      <c r="AW1244" s="26" t="s">
        <v>12120</v>
      </c>
      <c r="AX1244" s="28"/>
      <c r="AY1244" s="28"/>
    </row>
    <row r="1245" ht="15.75" customHeight="1">
      <c r="A1245" s="26" t="s">
        <v>12121</v>
      </c>
      <c r="B1245" s="26" t="s">
        <v>12122</v>
      </c>
      <c r="C1245" s="27"/>
      <c r="D1245" s="26"/>
      <c r="E1245" s="26"/>
      <c r="F1245" s="26" t="s">
        <v>148</v>
      </c>
      <c r="G1245" s="28" t="s">
        <v>12057</v>
      </c>
      <c r="H1245" s="26" t="s">
        <v>12111</v>
      </c>
      <c r="I1245" s="26" t="s">
        <v>12112</v>
      </c>
      <c r="J1245" s="26" t="s">
        <v>12113</v>
      </c>
      <c r="K1245" s="26" t="s">
        <v>12114</v>
      </c>
      <c r="L1245" s="26" t="s">
        <v>12115</v>
      </c>
      <c r="M1245" s="26" t="s">
        <v>12116</v>
      </c>
      <c r="N1245" s="26" t="s">
        <v>12074</v>
      </c>
      <c r="O1245" s="26" t="s">
        <v>12008</v>
      </c>
      <c r="P1245" s="26" t="s">
        <v>11993</v>
      </c>
      <c r="Q1245" s="26"/>
      <c r="R1245" s="26" t="s">
        <v>12117</v>
      </c>
      <c r="S1245" s="26" t="s">
        <v>137</v>
      </c>
      <c r="T1245" s="29" t="s">
        <v>12118</v>
      </c>
      <c r="U1245" s="29"/>
      <c r="V1245" s="26" t="s">
        <v>158</v>
      </c>
      <c r="W1245" s="26" t="s">
        <v>141</v>
      </c>
      <c r="X1245" s="26" t="s">
        <v>141</v>
      </c>
      <c r="Y1245" s="26">
        <v>2023.0</v>
      </c>
      <c r="Z1245" s="28">
        <v>0.0</v>
      </c>
      <c r="AA1245" s="26" t="s">
        <v>127</v>
      </c>
      <c r="AB1245" s="30">
        <v>1500.0</v>
      </c>
      <c r="AC1245" s="31" t="s">
        <v>127</v>
      </c>
      <c r="AD1245" s="31">
        <v>1500.0</v>
      </c>
      <c r="AE1245" s="31" t="s">
        <v>127</v>
      </c>
      <c r="AF1245" s="31">
        <v>1700.0</v>
      </c>
      <c r="AG1245" s="30" t="s">
        <v>127</v>
      </c>
      <c r="AH1245" s="31">
        <v>1700.0</v>
      </c>
      <c r="AI1245" s="31" t="s">
        <v>127</v>
      </c>
      <c r="AJ1245" s="31" t="s">
        <v>141</v>
      </c>
      <c r="AK1245" s="31" t="s">
        <v>127</v>
      </c>
      <c r="AL1245" s="31" t="s">
        <v>127</v>
      </c>
      <c r="AM1245" s="26" t="s">
        <v>127</v>
      </c>
      <c r="AN1245" s="26" t="s">
        <v>127</v>
      </c>
      <c r="AO1245" s="32" t="s">
        <v>127</v>
      </c>
      <c r="AP1245" s="31" t="s">
        <v>141</v>
      </c>
      <c r="AQ1245" s="26" t="s">
        <v>127</v>
      </c>
      <c r="AR1245" s="26" t="s">
        <v>127</v>
      </c>
      <c r="AS1245" s="26" t="s">
        <v>127</v>
      </c>
      <c r="AT1245" s="26" t="s">
        <v>184</v>
      </c>
      <c r="AU1245" s="32" t="s">
        <v>185</v>
      </c>
      <c r="AV1245" s="26" t="s">
        <v>9302</v>
      </c>
      <c r="AW1245" s="26"/>
      <c r="AX1245" s="28"/>
      <c r="AY1245" s="28"/>
    </row>
    <row r="1246" ht="15.75" customHeight="1">
      <c r="A1246" s="26" t="s">
        <v>12123</v>
      </c>
      <c r="B1246" s="26" t="s">
        <v>12124</v>
      </c>
      <c r="C1246" s="27" t="s">
        <v>12125</v>
      </c>
      <c r="D1246" s="28" t="s">
        <v>12126</v>
      </c>
      <c r="E1246" s="28"/>
      <c r="F1246" s="26" t="s">
        <v>148</v>
      </c>
      <c r="G1246" s="28" t="s">
        <v>12001</v>
      </c>
      <c r="H1246" s="26" t="s">
        <v>12002</v>
      </c>
      <c r="I1246" s="26" t="s">
        <v>12003</v>
      </c>
      <c r="J1246" s="26" t="s">
        <v>12127</v>
      </c>
      <c r="K1246" s="26">
        <v>4.297254997E9</v>
      </c>
      <c r="L1246" s="26" t="s">
        <v>12128</v>
      </c>
      <c r="M1246" s="26" t="s">
        <v>12129</v>
      </c>
      <c r="N1246" s="26" t="s">
        <v>12130</v>
      </c>
      <c r="O1246" s="28" t="s">
        <v>12008</v>
      </c>
      <c r="P1246" s="26" t="s">
        <v>11993</v>
      </c>
      <c r="Q1246" s="28"/>
      <c r="R1246" s="28" t="s">
        <v>12131</v>
      </c>
      <c r="S1246" s="28" t="s">
        <v>156</v>
      </c>
      <c r="T1246" s="26" t="s">
        <v>12132</v>
      </c>
      <c r="U1246" s="28"/>
      <c r="V1246" s="26" t="s">
        <v>158</v>
      </c>
      <c r="W1246" s="26" t="s">
        <v>141</v>
      </c>
      <c r="X1246" s="26" t="s">
        <v>141</v>
      </c>
      <c r="Y1246" s="28">
        <v>1971.0</v>
      </c>
      <c r="Z1246" s="28">
        <v>52.0</v>
      </c>
      <c r="AA1246" s="26" t="s">
        <v>127</v>
      </c>
      <c r="AB1246" s="30">
        <v>4600.0</v>
      </c>
      <c r="AC1246" s="30">
        <v>3600.0</v>
      </c>
      <c r="AD1246" s="31">
        <v>1000.0</v>
      </c>
      <c r="AE1246" s="31" t="s">
        <v>127</v>
      </c>
      <c r="AF1246" s="31">
        <v>3600.0</v>
      </c>
      <c r="AG1246" s="31">
        <v>3600.0</v>
      </c>
      <c r="AH1246" s="31" t="s">
        <v>127</v>
      </c>
      <c r="AI1246" s="31" t="s">
        <v>127</v>
      </c>
      <c r="AJ1246" s="31" t="s">
        <v>141</v>
      </c>
      <c r="AK1246" s="31" t="s">
        <v>468</v>
      </c>
      <c r="AL1246" s="31" t="s">
        <v>141</v>
      </c>
      <c r="AM1246" s="26" t="s">
        <v>278</v>
      </c>
      <c r="AN1246" s="28" t="s">
        <v>12133</v>
      </c>
      <c r="AO1246" s="26" t="s">
        <v>141</v>
      </c>
      <c r="AP1246" s="31">
        <v>14000.0</v>
      </c>
      <c r="AQ1246" s="26" t="s">
        <v>127</v>
      </c>
      <c r="AR1246" s="26" t="s">
        <v>127</v>
      </c>
      <c r="AS1246" s="26" t="s">
        <v>127</v>
      </c>
      <c r="AT1246" s="26" t="s">
        <v>161</v>
      </c>
      <c r="AU1246" s="26" t="s">
        <v>817</v>
      </c>
      <c r="AV1246" s="26" t="s">
        <v>12134</v>
      </c>
      <c r="AW1246" s="28"/>
      <c r="AX1246" s="28"/>
      <c r="AY1246" s="28"/>
    </row>
    <row r="1247" ht="15.75" customHeight="1">
      <c r="A1247" s="26" t="s">
        <v>12135</v>
      </c>
      <c r="B1247" s="26" t="s">
        <v>12136</v>
      </c>
      <c r="C1247" s="27" t="s">
        <v>12125</v>
      </c>
      <c r="D1247" s="28" t="s">
        <v>12126</v>
      </c>
      <c r="E1247" s="28"/>
      <c r="F1247" s="26" t="s">
        <v>148</v>
      </c>
      <c r="G1247" s="28" t="s">
        <v>12001</v>
      </c>
      <c r="H1247" s="26" t="s">
        <v>12002</v>
      </c>
      <c r="I1247" s="26" t="s">
        <v>12003</v>
      </c>
      <c r="J1247" s="26" t="s">
        <v>12127</v>
      </c>
      <c r="K1247" s="26">
        <v>4.297254997E9</v>
      </c>
      <c r="L1247" s="26" t="s">
        <v>12128</v>
      </c>
      <c r="M1247" s="26" t="s">
        <v>12129</v>
      </c>
      <c r="N1247" s="26" t="s">
        <v>12130</v>
      </c>
      <c r="O1247" s="28" t="s">
        <v>12008</v>
      </c>
      <c r="P1247" s="26" t="s">
        <v>11993</v>
      </c>
      <c r="Q1247" s="28"/>
      <c r="R1247" s="28" t="s">
        <v>12131</v>
      </c>
      <c r="S1247" s="28" t="s">
        <v>156</v>
      </c>
      <c r="T1247" s="26" t="s">
        <v>12132</v>
      </c>
      <c r="U1247" s="28"/>
      <c r="V1247" s="26" t="s">
        <v>189</v>
      </c>
      <c r="W1247" s="26" t="s">
        <v>141</v>
      </c>
      <c r="X1247" s="26" t="s">
        <v>141</v>
      </c>
      <c r="Y1247" s="26" t="s">
        <v>141</v>
      </c>
      <c r="Z1247" s="28" t="s">
        <v>141</v>
      </c>
      <c r="AA1247" s="26" t="s">
        <v>127</v>
      </c>
      <c r="AB1247" s="30">
        <v>1650.0</v>
      </c>
      <c r="AC1247" s="31" t="s">
        <v>127</v>
      </c>
      <c r="AD1247" s="31">
        <v>1650.0</v>
      </c>
      <c r="AE1247" s="31" t="s">
        <v>127</v>
      </c>
      <c r="AF1247" s="31" t="s">
        <v>141</v>
      </c>
      <c r="AG1247" s="30" t="s">
        <v>127</v>
      </c>
      <c r="AH1247" s="31" t="s">
        <v>141</v>
      </c>
      <c r="AI1247" s="31" t="s">
        <v>127</v>
      </c>
      <c r="AJ1247" s="31" t="s">
        <v>141</v>
      </c>
      <c r="AK1247" s="31" t="s">
        <v>127</v>
      </c>
      <c r="AL1247" s="31" t="s">
        <v>141</v>
      </c>
      <c r="AM1247" s="26" t="s">
        <v>127</v>
      </c>
      <c r="AN1247" s="26" t="s">
        <v>127</v>
      </c>
      <c r="AO1247" s="32" t="s">
        <v>127</v>
      </c>
      <c r="AP1247" s="31" t="s">
        <v>141</v>
      </c>
      <c r="AQ1247" s="26" t="s">
        <v>127</v>
      </c>
      <c r="AR1247" s="26" t="s">
        <v>127</v>
      </c>
      <c r="AS1247" s="26" t="s">
        <v>127</v>
      </c>
      <c r="AT1247" s="26" t="s">
        <v>142</v>
      </c>
      <c r="AU1247" s="26" t="s">
        <v>31</v>
      </c>
      <c r="AV1247" s="26" t="s">
        <v>143</v>
      </c>
      <c r="AW1247" s="28"/>
      <c r="AX1247" s="28"/>
      <c r="AY1247" s="28"/>
    </row>
    <row r="1248" ht="15.75" customHeight="1">
      <c r="A1248" s="26" t="s">
        <v>12137</v>
      </c>
      <c r="B1248" s="26" t="s">
        <v>12138</v>
      </c>
      <c r="C1248" s="27" t="s">
        <v>12125</v>
      </c>
      <c r="D1248" s="28" t="s">
        <v>12126</v>
      </c>
      <c r="E1248" s="28"/>
      <c r="F1248" s="26" t="s">
        <v>148</v>
      </c>
      <c r="G1248" s="28" t="s">
        <v>12001</v>
      </c>
      <c r="H1248" s="26" t="s">
        <v>12002</v>
      </c>
      <c r="I1248" s="26" t="s">
        <v>12003</v>
      </c>
      <c r="J1248" s="26" t="s">
        <v>12127</v>
      </c>
      <c r="K1248" s="26">
        <v>4.297254997E9</v>
      </c>
      <c r="L1248" s="26" t="s">
        <v>12128</v>
      </c>
      <c r="M1248" s="26" t="s">
        <v>12129</v>
      </c>
      <c r="N1248" s="26" t="s">
        <v>12130</v>
      </c>
      <c r="O1248" s="28" t="s">
        <v>12008</v>
      </c>
      <c r="P1248" s="26" t="s">
        <v>11993</v>
      </c>
      <c r="Q1248" s="28"/>
      <c r="R1248" s="28" t="s">
        <v>12131</v>
      </c>
      <c r="S1248" s="28" t="s">
        <v>156</v>
      </c>
      <c r="T1248" s="26" t="s">
        <v>12132</v>
      </c>
      <c r="U1248" s="28"/>
      <c r="V1248" s="26" t="s">
        <v>189</v>
      </c>
      <c r="W1248" s="26" t="s">
        <v>141</v>
      </c>
      <c r="X1248" s="26" t="s">
        <v>141</v>
      </c>
      <c r="Y1248" s="26" t="s">
        <v>141</v>
      </c>
      <c r="Z1248" s="28" t="s">
        <v>141</v>
      </c>
      <c r="AA1248" s="26" t="s">
        <v>127</v>
      </c>
      <c r="AB1248" s="30">
        <v>2280.0</v>
      </c>
      <c r="AC1248" s="31">
        <v>2280.0</v>
      </c>
      <c r="AD1248" s="31" t="s">
        <v>127</v>
      </c>
      <c r="AE1248" s="31" t="s">
        <v>127</v>
      </c>
      <c r="AF1248" s="31">
        <v>2280.0</v>
      </c>
      <c r="AG1248" s="31">
        <v>2280.0</v>
      </c>
      <c r="AH1248" s="31" t="s">
        <v>127</v>
      </c>
      <c r="AI1248" s="31" t="s">
        <v>127</v>
      </c>
      <c r="AJ1248" s="31" t="s">
        <v>141</v>
      </c>
      <c r="AK1248" s="31" t="s">
        <v>141</v>
      </c>
      <c r="AL1248" s="31" t="s">
        <v>141</v>
      </c>
      <c r="AM1248" s="26" t="s">
        <v>127</v>
      </c>
      <c r="AN1248" s="26" t="s">
        <v>127</v>
      </c>
      <c r="AO1248" s="32" t="s">
        <v>127</v>
      </c>
      <c r="AP1248" s="31" t="s">
        <v>141</v>
      </c>
      <c r="AQ1248" s="26" t="s">
        <v>127</v>
      </c>
      <c r="AR1248" s="26" t="s">
        <v>127</v>
      </c>
      <c r="AS1248" s="26" t="s">
        <v>127</v>
      </c>
      <c r="AT1248" s="26" t="s">
        <v>161</v>
      </c>
      <c r="AU1248" s="26" t="s">
        <v>263</v>
      </c>
      <c r="AV1248" s="26" t="s">
        <v>674</v>
      </c>
      <c r="AW1248" s="28"/>
      <c r="AX1248" s="28"/>
      <c r="AY1248" s="28"/>
    </row>
    <row r="1249" ht="15.75" customHeight="1">
      <c r="A1249" s="26" t="s">
        <v>12139</v>
      </c>
      <c r="B1249" s="26" t="s">
        <v>12140</v>
      </c>
      <c r="C1249" s="27" t="s">
        <v>12141</v>
      </c>
      <c r="D1249" s="28" t="s">
        <v>12142</v>
      </c>
      <c r="E1249" s="28"/>
      <c r="F1249" s="26" t="s">
        <v>148</v>
      </c>
      <c r="G1249" s="28" t="s">
        <v>12001</v>
      </c>
      <c r="H1249" s="26" t="s">
        <v>12002</v>
      </c>
      <c r="I1249" s="26" t="s">
        <v>12003</v>
      </c>
      <c r="J1249" s="26" t="s">
        <v>12004</v>
      </c>
      <c r="K1249" s="26">
        <v>5.001102887E9</v>
      </c>
      <c r="L1249" s="26" t="s">
        <v>12143</v>
      </c>
      <c r="M1249" s="26" t="s">
        <v>12144</v>
      </c>
      <c r="N1249" s="26" t="s">
        <v>12130</v>
      </c>
      <c r="O1249" s="28" t="s">
        <v>12008</v>
      </c>
      <c r="P1249" s="26" t="s">
        <v>11993</v>
      </c>
      <c r="Q1249" s="28"/>
      <c r="R1249" s="28" t="s">
        <v>12145</v>
      </c>
      <c r="S1249" s="28" t="s">
        <v>156</v>
      </c>
      <c r="T1249" s="26" t="s">
        <v>12146</v>
      </c>
      <c r="U1249" s="28"/>
      <c r="V1249" s="28" t="s">
        <v>158</v>
      </c>
      <c r="W1249" s="26" t="s">
        <v>141</v>
      </c>
      <c r="X1249" s="26" t="s">
        <v>141</v>
      </c>
      <c r="Y1249" s="28">
        <v>1991.0</v>
      </c>
      <c r="Z1249" s="28">
        <v>32.0</v>
      </c>
      <c r="AA1249" s="26" t="s">
        <v>127</v>
      </c>
      <c r="AB1249" s="30">
        <v>10000.0</v>
      </c>
      <c r="AC1249" s="31" t="s">
        <v>127</v>
      </c>
      <c r="AD1249" s="31">
        <v>10000.0</v>
      </c>
      <c r="AE1249" s="31" t="s">
        <v>127</v>
      </c>
      <c r="AF1249" s="31">
        <v>5000.0</v>
      </c>
      <c r="AG1249" s="30" t="s">
        <v>127</v>
      </c>
      <c r="AH1249" s="30">
        <v>5000.0</v>
      </c>
      <c r="AI1249" s="31" t="s">
        <v>127</v>
      </c>
      <c r="AJ1249" s="30">
        <v>5600.0</v>
      </c>
      <c r="AK1249" s="31" t="s">
        <v>127</v>
      </c>
      <c r="AL1249" s="31" t="s">
        <v>468</v>
      </c>
      <c r="AM1249" s="26" t="s">
        <v>159</v>
      </c>
      <c r="AN1249" s="28" t="s">
        <v>12147</v>
      </c>
      <c r="AO1249" s="26" t="s">
        <v>246</v>
      </c>
      <c r="AP1249" s="31">
        <v>20000.0</v>
      </c>
      <c r="AQ1249" s="26" t="s">
        <v>127</v>
      </c>
      <c r="AR1249" s="26" t="s">
        <v>127</v>
      </c>
      <c r="AS1249" s="26" t="s">
        <v>127</v>
      </c>
      <c r="AT1249" s="26" t="s">
        <v>184</v>
      </c>
      <c r="AU1249" s="32" t="s">
        <v>185</v>
      </c>
      <c r="AV1249" s="26" t="s">
        <v>12148</v>
      </c>
      <c r="AW1249" s="28"/>
      <c r="AX1249" s="28"/>
      <c r="AY1249" s="28"/>
    </row>
    <row r="1250" ht="15.75" customHeight="1">
      <c r="A1250" s="26" t="s">
        <v>12149</v>
      </c>
      <c r="B1250" s="26" t="s">
        <v>12150</v>
      </c>
      <c r="C1250" s="27" t="s">
        <v>12151</v>
      </c>
      <c r="D1250" s="28" t="s">
        <v>12152</v>
      </c>
      <c r="E1250" s="28"/>
      <c r="F1250" s="26" t="s">
        <v>127</v>
      </c>
      <c r="G1250" s="28"/>
      <c r="H1250" s="26" t="s">
        <v>12153</v>
      </c>
      <c r="I1250" s="26" t="s">
        <v>12154</v>
      </c>
      <c r="J1250" s="28" t="s">
        <v>12155</v>
      </c>
      <c r="K1250" s="26" t="s">
        <v>12156</v>
      </c>
      <c r="L1250" s="28" t="s">
        <v>12157</v>
      </c>
      <c r="M1250" s="26" t="s">
        <v>12158</v>
      </c>
      <c r="N1250" s="26" t="s">
        <v>12130</v>
      </c>
      <c r="O1250" s="28" t="s">
        <v>12008</v>
      </c>
      <c r="P1250" s="26" t="s">
        <v>11993</v>
      </c>
      <c r="Q1250" s="28"/>
      <c r="R1250" s="28" t="s">
        <v>12159</v>
      </c>
      <c r="S1250" s="28" t="s">
        <v>156</v>
      </c>
      <c r="T1250" s="26" t="s">
        <v>12160</v>
      </c>
      <c r="U1250" s="28"/>
      <c r="V1250" s="28" t="s">
        <v>158</v>
      </c>
      <c r="W1250" s="26" t="s">
        <v>141</v>
      </c>
      <c r="X1250" s="26" t="s">
        <v>141</v>
      </c>
      <c r="Y1250" s="28">
        <v>1999.0</v>
      </c>
      <c r="Z1250" s="28">
        <v>24.0</v>
      </c>
      <c r="AA1250" s="26" t="s">
        <v>127</v>
      </c>
      <c r="AB1250" s="30">
        <v>1000.0</v>
      </c>
      <c r="AC1250" s="31" t="s">
        <v>127</v>
      </c>
      <c r="AD1250" s="30">
        <v>1000.0</v>
      </c>
      <c r="AE1250" s="31" t="s">
        <v>127</v>
      </c>
      <c r="AF1250" s="31">
        <v>1500.0</v>
      </c>
      <c r="AG1250" s="30" t="s">
        <v>127</v>
      </c>
      <c r="AH1250" s="30">
        <v>1500.0</v>
      </c>
      <c r="AI1250" s="31" t="s">
        <v>127</v>
      </c>
      <c r="AJ1250" s="31" t="s">
        <v>141</v>
      </c>
      <c r="AK1250" s="31" t="s">
        <v>127</v>
      </c>
      <c r="AL1250" s="31" t="s">
        <v>141</v>
      </c>
      <c r="AM1250" s="26" t="s">
        <v>159</v>
      </c>
      <c r="AN1250" s="28" t="s">
        <v>12161</v>
      </c>
      <c r="AO1250" s="26" t="s">
        <v>141</v>
      </c>
      <c r="AP1250" s="31" t="s">
        <v>141</v>
      </c>
      <c r="AQ1250" s="26" t="s">
        <v>327</v>
      </c>
      <c r="AR1250" s="26" t="s">
        <v>127</v>
      </c>
      <c r="AS1250" s="26" t="s">
        <v>127</v>
      </c>
      <c r="AT1250" s="26" t="s">
        <v>184</v>
      </c>
      <c r="AU1250" s="32" t="s">
        <v>185</v>
      </c>
      <c r="AV1250" s="26" t="s">
        <v>12162</v>
      </c>
      <c r="AW1250" s="28" t="s">
        <v>12163</v>
      </c>
      <c r="AX1250" s="28"/>
      <c r="AY1250" s="28"/>
    </row>
    <row r="1251" ht="15.75" customHeight="1">
      <c r="A1251" s="26" t="s">
        <v>12164</v>
      </c>
      <c r="B1251" s="26" t="s">
        <v>12165</v>
      </c>
      <c r="C1251" s="27" t="s">
        <v>12151</v>
      </c>
      <c r="D1251" s="28" t="s">
        <v>12152</v>
      </c>
      <c r="E1251" s="28"/>
      <c r="F1251" s="26" t="s">
        <v>127</v>
      </c>
      <c r="G1251" s="28"/>
      <c r="H1251" s="26" t="s">
        <v>12153</v>
      </c>
      <c r="I1251" s="26" t="s">
        <v>12154</v>
      </c>
      <c r="J1251" s="28" t="s">
        <v>12155</v>
      </c>
      <c r="K1251" s="26" t="s">
        <v>12156</v>
      </c>
      <c r="L1251" s="28" t="s">
        <v>12157</v>
      </c>
      <c r="M1251" s="26" t="s">
        <v>12158</v>
      </c>
      <c r="N1251" s="26" t="s">
        <v>12130</v>
      </c>
      <c r="O1251" s="28" t="s">
        <v>12008</v>
      </c>
      <c r="P1251" s="26" t="s">
        <v>11993</v>
      </c>
      <c r="Q1251" s="28"/>
      <c r="R1251" s="28" t="s">
        <v>12159</v>
      </c>
      <c r="S1251" s="28" t="s">
        <v>156</v>
      </c>
      <c r="T1251" s="26" t="s">
        <v>12160</v>
      </c>
      <c r="U1251" s="28"/>
      <c r="V1251" s="26" t="s">
        <v>189</v>
      </c>
      <c r="W1251" s="26" t="s">
        <v>141</v>
      </c>
      <c r="X1251" s="26" t="s">
        <v>141</v>
      </c>
      <c r="Y1251" s="26" t="s">
        <v>141</v>
      </c>
      <c r="Z1251" s="28" t="s">
        <v>141</v>
      </c>
      <c r="AA1251" s="26" t="s">
        <v>127</v>
      </c>
      <c r="AB1251" s="30">
        <v>850.0</v>
      </c>
      <c r="AC1251" s="31" t="s">
        <v>127</v>
      </c>
      <c r="AD1251" s="31">
        <v>850.0</v>
      </c>
      <c r="AE1251" s="31" t="s">
        <v>127</v>
      </c>
      <c r="AF1251" s="31" t="s">
        <v>141</v>
      </c>
      <c r="AG1251" s="30" t="s">
        <v>127</v>
      </c>
      <c r="AH1251" s="31" t="s">
        <v>141</v>
      </c>
      <c r="AI1251" s="31" t="s">
        <v>127</v>
      </c>
      <c r="AJ1251" s="31" t="s">
        <v>141</v>
      </c>
      <c r="AK1251" s="31" t="s">
        <v>127</v>
      </c>
      <c r="AL1251" s="31" t="s">
        <v>141</v>
      </c>
      <c r="AM1251" s="26" t="s">
        <v>127</v>
      </c>
      <c r="AN1251" s="26" t="s">
        <v>127</v>
      </c>
      <c r="AO1251" s="32" t="s">
        <v>127</v>
      </c>
      <c r="AP1251" s="31" t="s">
        <v>141</v>
      </c>
      <c r="AQ1251" s="26" t="s">
        <v>127</v>
      </c>
      <c r="AR1251" s="26" t="s">
        <v>127</v>
      </c>
      <c r="AS1251" s="26" t="s">
        <v>127</v>
      </c>
      <c r="AT1251" s="26" t="s">
        <v>142</v>
      </c>
      <c r="AU1251" s="26" t="s">
        <v>31</v>
      </c>
      <c r="AV1251" s="26" t="s">
        <v>143</v>
      </c>
      <c r="AW1251" s="28"/>
      <c r="AX1251" s="28"/>
      <c r="AY1251" s="28"/>
    </row>
    <row r="1252" ht="15.75" customHeight="1">
      <c r="A1252" s="26" t="s">
        <v>12166</v>
      </c>
      <c r="B1252" s="26" t="s">
        <v>12167</v>
      </c>
      <c r="C1252" s="26"/>
      <c r="D1252" s="26" t="s">
        <v>12168</v>
      </c>
      <c r="E1252" s="26"/>
      <c r="F1252" s="26" t="s">
        <v>127</v>
      </c>
      <c r="G1252" s="28"/>
      <c r="H1252" s="26" t="s">
        <v>12169</v>
      </c>
      <c r="I1252" s="26" t="s">
        <v>12170</v>
      </c>
      <c r="J1252" s="26" t="s">
        <v>12171</v>
      </c>
      <c r="K1252" s="26">
        <v>5.074852973E9</v>
      </c>
      <c r="L1252" s="26" t="s">
        <v>12172</v>
      </c>
      <c r="M1252" s="26" t="s">
        <v>12173</v>
      </c>
      <c r="N1252" s="26" t="s">
        <v>12174</v>
      </c>
      <c r="O1252" s="26" t="s">
        <v>12008</v>
      </c>
      <c r="P1252" s="26" t="s">
        <v>11993</v>
      </c>
      <c r="Q1252" s="26"/>
      <c r="R1252" s="26" t="s">
        <v>12175</v>
      </c>
      <c r="S1252" s="26" t="s">
        <v>137</v>
      </c>
      <c r="T1252" s="29"/>
      <c r="U1252" s="26"/>
      <c r="V1252" s="26" t="s">
        <v>158</v>
      </c>
      <c r="W1252" s="26" t="s">
        <v>141</v>
      </c>
      <c r="X1252" s="26" t="s">
        <v>141</v>
      </c>
      <c r="Y1252" s="26">
        <v>2015.0</v>
      </c>
      <c r="Z1252" s="28">
        <v>8.0</v>
      </c>
      <c r="AA1252" s="26" t="s">
        <v>127</v>
      </c>
      <c r="AB1252" s="30" t="s">
        <v>127</v>
      </c>
      <c r="AC1252" s="31" t="s">
        <v>127</v>
      </c>
      <c r="AD1252" s="31" t="s">
        <v>127</v>
      </c>
      <c r="AE1252" s="31" t="s">
        <v>127</v>
      </c>
      <c r="AF1252" s="31">
        <v>3260.0</v>
      </c>
      <c r="AG1252" s="31" t="s">
        <v>127</v>
      </c>
      <c r="AH1252" s="31">
        <f>1560+1700</f>
        <v>3260</v>
      </c>
      <c r="AI1252" s="31" t="s">
        <v>127</v>
      </c>
      <c r="AJ1252" s="31" t="s">
        <v>141</v>
      </c>
      <c r="AK1252" s="31" t="s">
        <v>127</v>
      </c>
      <c r="AL1252" s="31" t="s">
        <v>141</v>
      </c>
      <c r="AM1252" s="26" t="s">
        <v>141</v>
      </c>
      <c r="AN1252" s="26" t="s">
        <v>141</v>
      </c>
      <c r="AO1252" s="26" t="s">
        <v>141</v>
      </c>
      <c r="AP1252" s="31" t="s">
        <v>141</v>
      </c>
      <c r="AQ1252" s="26" t="s">
        <v>127</v>
      </c>
      <c r="AR1252" s="26" t="s">
        <v>127</v>
      </c>
      <c r="AS1252" s="26" t="s">
        <v>127</v>
      </c>
      <c r="AT1252" s="26" t="s">
        <v>167</v>
      </c>
      <c r="AU1252" s="26" t="s">
        <v>29</v>
      </c>
      <c r="AV1252" s="26" t="s">
        <v>12176</v>
      </c>
      <c r="AW1252" s="28"/>
      <c r="AX1252" s="28"/>
      <c r="AY1252" s="28"/>
    </row>
    <row r="1253" ht="15.75" customHeight="1">
      <c r="A1253" s="26" t="s">
        <v>12177</v>
      </c>
      <c r="B1253" s="26" t="s">
        <v>12178</v>
      </c>
      <c r="C1253" s="26"/>
      <c r="D1253" s="26" t="s">
        <v>12168</v>
      </c>
      <c r="E1253" s="26"/>
      <c r="F1253" s="26" t="s">
        <v>127</v>
      </c>
      <c r="G1253" s="28"/>
      <c r="H1253" s="26" t="s">
        <v>12169</v>
      </c>
      <c r="I1253" s="26" t="s">
        <v>12170</v>
      </c>
      <c r="J1253" s="26" t="s">
        <v>12171</v>
      </c>
      <c r="K1253" s="26">
        <v>5.074852973E9</v>
      </c>
      <c r="L1253" s="26" t="s">
        <v>12172</v>
      </c>
      <c r="M1253" s="26" t="s">
        <v>12173</v>
      </c>
      <c r="N1253" s="26" t="s">
        <v>12174</v>
      </c>
      <c r="O1253" s="26" t="s">
        <v>12008</v>
      </c>
      <c r="P1253" s="26" t="s">
        <v>11993</v>
      </c>
      <c r="Q1253" s="26"/>
      <c r="R1253" s="26" t="s">
        <v>12175</v>
      </c>
      <c r="S1253" s="26" t="s">
        <v>137</v>
      </c>
      <c r="T1253" s="29"/>
      <c r="U1253" s="26"/>
      <c r="V1253" s="26" t="s">
        <v>139</v>
      </c>
      <c r="W1253" s="26" t="s">
        <v>141</v>
      </c>
      <c r="X1253" s="26" t="s">
        <v>141</v>
      </c>
      <c r="Y1253" s="26">
        <v>2024.0</v>
      </c>
      <c r="Z1253" s="28">
        <v>-1.0</v>
      </c>
      <c r="AA1253" s="26" t="s">
        <v>127</v>
      </c>
      <c r="AB1253" s="30">
        <v>3000.0</v>
      </c>
      <c r="AC1253" s="31" t="s">
        <v>127</v>
      </c>
      <c r="AD1253" s="31">
        <v>3000.0</v>
      </c>
      <c r="AE1253" s="31" t="s">
        <v>127</v>
      </c>
      <c r="AF1253" s="31">
        <v>1300.0</v>
      </c>
      <c r="AG1253" s="31" t="s">
        <v>127</v>
      </c>
      <c r="AH1253" s="31">
        <v>1300.0</v>
      </c>
      <c r="AI1253" s="31" t="s">
        <v>127</v>
      </c>
      <c r="AJ1253" s="31" t="s">
        <v>141</v>
      </c>
      <c r="AK1253" s="31" t="s">
        <v>127</v>
      </c>
      <c r="AL1253" s="31" t="s">
        <v>141</v>
      </c>
      <c r="AM1253" s="26" t="s">
        <v>141</v>
      </c>
      <c r="AN1253" s="26" t="s">
        <v>141</v>
      </c>
      <c r="AO1253" s="26" t="s">
        <v>141</v>
      </c>
      <c r="AP1253" s="31" t="s">
        <v>141</v>
      </c>
      <c r="AQ1253" s="26" t="s">
        <v>127</v>
      </c>
      <c r="AR1253" s="26" t="s">
        <v>127</v>
      </c>
      <c r="AS1253" s="26" t="s">
        <v>127</v>
      </c>
      <c r="AT1253" s="26" t="s">
        <v>184</v>
      </c>
      <c r="AU1253" s="26" t="s">
        <v>185</v>
      </c>
      <c r="AV1253" s="26" t="s">
        <v>12179</v>
      </c>
      <c r="AW1253" s="28"/>
      <c r="AX1253" s="28"/>
      <c r="AY1253" s="28"/>
    </row>
    <row r="1254" ht="15.75" customHeight="1">
      <c r="A1254" s="26" t="s">
        <v>12180</v>
      </c>
      <c r="B1254" s="26" t="s">
        <v>12181</v>
      </c>
      <c r="C1254" s="27"/>
      <c r="D1254" s="26" t="s">
        <v>12182</v>
      </c>
      <c r="E1254" s="26"/>
      <c r="F1254" s="26" t="s">
        <v>127</v>
      </c>
      <c r="G1254" s="28"/>
      <c r="H1254" s="26" t="s">
        <v>12183</v>
      </c>
      <c r="I1254" s="26" t="s">
        <v>12184</v>
      </c>
      <c r="J1254" s="26" t="s">
        <v>12185</v>
      </c>
      <c r="K1254" s="26" t="s">
        <v>12186</v>
      </c>
      <c r="L1254" s="26" t="s">
        <v>12187</v>
      </c>
      <c r="M1254" s="26" t="s">
        <v>12173</v>
      </c>
      <c r="N1254" s="26" t="s">
        <v>12174</v>
      </c>
      <c r="O1254" s="26" t="s">
        <v>12008</v>
      </c>
      <c r="P1254" s="26" t="s">
        <v>11993</v>
      </c>
      <c r="Q1254" s="26"/>
      <c r="R1254" s="26" t="s">
        <v>12188</v>
      </c>
      <c r="S1254" s="26" t="s">
        <v>156</v>
      </c>
      <c r="T1254" s="29" t="s">
        <v>12189</v>
      </c>
      <c r="U1254" s="29"/>
      <c r="V1254" s="26" t="s">
        <v>158</v>
      </c>
      <c r="W1254" s="26" t="s">
        <v>141</v>
      </c>
      <c r="X1254" s="26" t="s">
        <v>141</v>
      </c>
      <c r="Y1254" s="26">
        <v>2013.0</v>
      </c>
      <c r="Z1254" s="28">
        <v>10.0</v>
      </c>
      <c r="AA1254" s="26" t="s">
        <v>127</v>
      </c>
      <c r="AB1254" s="30">
        <v>1000.0</v>
      </c>
      <c r="AC1254" s="31" t="s">
        <v>127</v>
      </c>
      <c r="AD1254" s="31">
        <v>1000.0</v>
      </c>
      <c r="AE1254" s="31" t="s">
        <v>127</v>
      </c>
      <c r="AF1254" s="31">
        <v>1000.0</v>
      </c>
      <c r="AG1254" s="30" t="s">
        <v>127</v>
      </c>
      <c r="AH1254" s="31">
        <v>1000.0</v>
      </c>
      <c r="AI1254" s="31" t="s">
        <v>127</v>
      </c>
      <c r="AJ1254" s="31">
        <v>4000.0</v>
      </c>
      <c r="AK1254" s="31" t="s">
        <v>127</v>
      </c>
      <c r="AL1254" s="31">
        <v>2500.0</v>
      </c>
      <c r="AM1254" s="26" t="s">
        <v>3315</v>
      </c>
      <c r="AN1254" s="26" t="s">
        <v>12190</v>
      </c>
      <c r="AO1254" s="26" t="s">
        <v>141</v>
      </c>
      <c r="AP1254" s="31">
        <v>1600.0</v>
      </c>
      <c r="AQ1254" s="26" t="s">
        <v>127</v>
      </c>
      <c r="AR1254" s="26" t="s">
        <v>127</v>
      </c>
      <c r="AS1254" s="26" t="s">
        <v>127</v>
      </c>
      <c r="AT1254" s="26" t="s">
        <v>184</v>
      </c>
      <c r="AU1254" s="26" t="s">
        <v>185</v>
      </c>
      <c r="AV1254" s="26" t="s">
        <v>12191</v>
      </c>
      <c r="AW1254" s="28"/>
      <c r="AX1254" s="28"/>
      <c r="AY1254" s="28"/>
    </row>
    <row r="1255" ht="15.75" customHeight="1">
      <c r="A1255" s="26" t="s">
        <v>12192</v>
      </c>
      <c r="B1255" s="26" t="s">
        <v>12193</v>
      </c>
      <c r="C1255" s="27"/>
      <c r="D1255" s="26" t="s">
        <v>12182</v>
      </c>
      <c r="E1255" s="26"/>
      <c r="F1255" s="26" t="s">
        <v>127</v>
      </c>
      <c r="G1255" s="28"/>
      <c r="H1255" s="26" t="s">
        <v>12183</v>
      </c>
      <c r="I1255" s="26" t="s">
        <v>12184</v>
      </c>
      <c r="J1255" s="26" t="s">
        <v>12185</v>
      </c>
      <c r="K1255" s="26" t="s">
        <v>12186</v>
      </c>
      <c r="L1255" s="26" t="s">
        <v>12187</v>
      </c>
      <c r="M1255" s="26" t="s">
        <v>12173</v>
      </c>
      <c r="N1255" s="26" t="s">
        <v>12174</v>
      </c>
      <c r="O1255" s="26" t="s">
        <v>12008</v>
      </c>
      <c r="P1255" s="26" t="s">
        <v>11993</v>
      </c>
      <c r="Q1255" s="26"/>
      <c r="R1255" s="26" t="s">
        <v>12188</v>
      </c>
      <c r="S1255" s="26" t="s">
        <v>156</v>
      </c>
      <c r="T1255" s="29" t="s">
        <v>12189</v>
      </c>
      <c r="U1255" s="29"/>
      <c r="V1255" s="26" t="s">
        <v>189</v>
      </c>
      <c r="W1255" s="26" t="s">
        <v>141</v>
      </c>
      <c r="X1255" s="26" t="s">
        <v>141</v>
      </c>
      <c r="Y1255" s="26" t="s">
        <v>141</v>
      </c>
      <c r="Z1255" s="28" t="s">
        <v>141</v>
      </c>
      <c r="AA1255" s="26" t="s">
        <v>127</v>
      </c>
      <c r="AB1255" s="30">
        <v>1500.0</v>
      </c>
      <c r="AC1255" s="31" t="s">
        <v>127</v>
      </c>
      <c r="AD1255" s="31">
        <v>1500.0</v>
      </c>
      <c r="AE1255" s="31" t="s">
        <v>127</v>
      </c>
      <c r="AF1255" s="31" t="s">
        <v>141</v>
      </c>
      <c r="AG1255" s="30" t="s">
        <v>127</v>
      </c>
      <c r="AH1255" s="31" t="s">
        <v>141</v>
      </c>
      <c r="AI1255" s="31" t="s">
        <v>127</v>
      </c>
      <c r="AJ1255" s="31" t="s">
        <v>141</v>
      </c>
      <c r="AK1255" s="31" t="s">
        <v>127</v>
      </c>
      <c r="AL1255" s="31" t="s">
        <v>141</v>
      </c>
      <c r="AM1255" s="26" t="s">
        <v>127</v>
      </c>
      <c r="AN1255" s="26" t="s">
        <v>127</v>
      </c>
      <c r="AO1255" s="32" t="s">
        <v>127</v>
      </c>
      <c r="AP1255" s="31" t="s">
        <v>141</v>
      </c>
      <c r="AQ1255" s="26" t="s">
        <v>127</v>
      </c>
      <c r="AR1255" s="26" t="s">
        <v>127</v>
      </c>
      <c r="AS1255" s="26" t="s">
        <v>127</v>
      </c>
      <c r="AT1255" s="26" t="s">
        <v>142</v>
      </c>
      <c r="AU1255" s="26" t="s">
        <v>31</v>
      </c>
      <c r="AV1255" s="26" t="s">
        <v>143</v>
      </c>
      <c r="AW1255" s="28"/>
      <c r="AX1255" s="28"/>
      <c r="AY1255" s="28"/>
    </row>
    <row r="1256" ht="15.75" customHeight="1">
      <c r="A1256" s="26" t="s">
        <v>12194</v>
      </c>
      <c r="B1256" s="26" t="s">
        <v>12195</v>
      </c>
      <c r="C1256" s="27" t="s">
        <v>12196</v>
      </c>
      <c r="D1256" s="26" t="s">
        <v>12197</v>
      </c>
      <c r="E1256" s="26"/>
      <c r="F1256" s="26" t="s">
        <v>127</v>
      </c>
      <c r="G1256" s="28"/>
      <c r="H1256" s="26" t="s">
        <v>12183</v>
      </c>
      <c r="I1256" s="26" t="s">
        <v>12184</v>
      </c>
      <c r="J1256" s="26" t="s">
        <v>12198</v>
      </c>
      <c r="K1256" s="26" t="s">
        <v>12199</v>
      </c>
      <c r="L1256" s="26" t="s">
        <v>12200</v>
      </c>
      <c r="M1256" s="26" t="s">
        <v>12201</v>
      </c>
      <c r="N1256" s="26" t="s">
        <v>12174</v>
      </c>
      <c r="O1256" s="26" t="s">
        <v>12008</v>
      </c>
      <c r="P1256" s="26" t="s">
        <v>11993</v>
      </c>
      <c r="Q1256" s="26"/>
      <c r="R1256" s="26" t="s">
        <v>12202</v>
      </c>
      <c r="S1256" s="26" t="s">
        <v>137</v>
      </c>
      <c r="T1256" s="29" t="s">
        <v>12203</v>
      </c>
      <c r="U1256" s="29"/>
      <c r="V1256" s="26" t="s">
        <v>158</v>
      </c>
      <c r="W1256" s="26" t="s">
        <v>141</v>
      </c>
      <c r="X1256" s="26" t="s">
        <v>141</v>
      </c>
      <c r="Y1256" s="26">
        <v>2011.0</v>
      </c>
      <c r="Z1256" s="28">
        <v>12.0</v>
      </c>
      <c r="AA1256" s="26" t="s">
        <v>127</v>
      </c>
      <c r="AB1256" s="30">
        <v>1500.0</v>
      </c>
      <c r="AC1256" s="31" t="s">
        <v>127</v>
      </c>
      <c r="AD1256" s="31">
        <v>1500.0</v>
      </c>
      <c r="AE1256" s="31" t="s">
        <v>127</v>
      </c>
      <c r="AF1256" s="31">
        <v>2000.0</v>
      </c>
      <c r="AG1256" s="30" t="s">
        <v>127</v>
      </c>
      <c r="AH1256" s="31">
        <v>2000.0</v>
      </c>
      <c r="AI1256" s="31" t="s">
        <v>127</v>
      </c>
      <c r="AJ1256" s="31" t="s">
        <v>141</v>
      </c>
      <c r="AK1256" s="31" t="s">
        <v>127</v>
      </c>
      <c r="AL1256" s="31">
        <v>2500.0</v>
      </c>
      <c r="AM1256" s="26" t="s">
        <v>159</v>
      </c>
      <c r="AN1256" s="26" t="s">
        <v>12204</v>
      </c>
      <c r="AO1256" s="26" t="s">
        <v>141</v>
      </c>
      <c r="AP1256" s="31">
        <v>2450.0</v>
      </c>
      <c r="AQ1256" s="26" t="s">
        <v>141</v>
      </c>
      <c r="AR1256" s="26" t="s">
        <v>327</v>
      </c>
      <c r="AS1256" s="26" t="s">
        <v>127</v>
      </c>
      <c r="AT1256" s="26" t="s">
        <v>184</v>
      </c>
      <c r="AU1256" s="32" t="s">
        <v>185</v>
      </c>
      <c r="AV1256" s="26" t="s">
        <v>12119</v>
      </c>
      <c r="AW1256" s="26" t="s">
        <v>12205</v>
      </c>
      <c r="AX1256" s="28"/>
      <c r="AY1256" s="28"/>
    </row>
    <row r="1257" ht="15.75" customHeight="1">
      <c r="A1257" s="26" t="s">
        <v>12206</v>
      </c>
      <c r="B1257" s="26" t="s">
        <v>12207</v>
      </c>
      <c r="C1257" s="27" t="s">
        <v>12196</v>
      </c>
      <c r="D1257" s="26" t="s">
        <v>12197</v>
      </c>
      <c r="E1257" s="26"/>
      <c r="F1257" s="26" t="s">
        <v>127</v>
      </c>
      <c r="G1257" s="28"/>
      <c r="H1257" s="26" t="s">
        <v>12183</v>
      </c>
      <c r="I1257" s="26" t="s">
        <v>12184</v>
      </c>
      <c r="J1257" s="26" t="s">
        <v>12198</v>
      </c>
      <c r="K1257" s="26" t="s">
        <v>12199</v>
      </c>
      <c r="L1257" s="26" t="s">
        <v>12200</v>
      </c>
      <c r="M1257" s="26" t="s">
        <v>12201</v>
      </c>
      <c r="N1257" s="26" t="s">
        <v>12174</v>
      </c>
      <c r="O1257" s="26" t="s">
        <v>12008</v>
      </c>
      <c r="P1257" s="26" t="s">
        <v>11993</v>
      </c>
      <c r="Q1257" s="26"/>
      <c r="R1257" s="26" t="s">
        <v>12202</v>
      </c>
      <c r="S1257" s="26" t="s">
        <v>137</v>
      </c>
      <c r="T1257" s="29" t="s">
        <v>12203</v>
      </c>
      <c r="U1257" s="29"/>
      <c r="V1257" s="26" t="s">
        <v>139</v>
      </c>
      <c r="W1257" s="26" t="s">
        <v>141</v>
      </c>
      <c r="X1257" s="26">
        <v>2012.0</v>
      </c>
      <c r="Y1257" s="26">
        <v>2023.0</v>
      </c>
      <c r="Z1257" s="28">
        <v>0.0</v>
      </c>
      <c r="AA1257" s="26" t="s">
        <v>127</v>
      </c>
      <c r="AB1257" s="30">
        <v>1500.0</v>
      </c>
      <c r="AC1257" s="31" t="s">
        <v>127</v>
      </c>
      <c r="AD1257" s="31">
        <v>1500.0</v>
      </c>
      <c r="AE1257" s="31" t="s">
        <v>127</v>
      </c>
      <c r="AF1257" s="31" t="s">
        <v>141</v>
      </c>
      <c r="AG1257" s="30" t="s">
        <v>127</v>
      </c>
      <c r="AH1257" s="31" t="s">
        <v>141</v>
      </c>
      <c r="AI1257" s="31" t="s">
        <v>127</v>
      </c>
      <c r="AJ1257" s="31" t="s">
        <v>141</v>
      </c>
      <c r="AK1257" s="31" t="s">
        <v>127</v>
      </c>
      <c r="AL1257" s="31" t="s">
        <v>141</v>
      </c>
      <c r="AM1257" s="26" t="s">
        <v>127</v>
      </c>
      <c r="AN1257" s="26" t="s">
        <v>127</v>
      </c>
      <c r="AO1257" s="32" t="s">
        <v>127</v>
      </c>
      <c r="AP1257" s="31">
        <v>2000.0</v>
      </c>
      <c r="AQ1257" s="26" t="s">
        <v>127</v>
      </c>
      <c r="AR1257" s="26" t="s">
        <v>127</v>
      </c>
      <c r="AS1257" s="26" t="s">
        <v>127</v>
      </c>
      <c r="AT1257" s="26" t="s">
        <v>142</v>
      </c>
      <c r="AU1257" s="26" t="s">
        <v>31</v>
      </c>
      <c r="AV1257" s="26" t="s">
        <v>143</v>
      </c>
      <c r="AW1257" s="26"/>
      <c r="AX1257" s="28"/>
      <c r="AY1257" s="28"/>
    </row>
    <row r="1258" ht="15.75" customHeight="1">
      <c r="A1258" s="26" t="s">
        <v>12208</v>
      </c>
      <c r="B1258" s="26" t="s">
        <v>12209</v>
      </c>
      <c r="C1258" s="27" t="s">
        <v>12210</v>
      </c>
      <c r="D1258" s="26" t="s">
        <v>12211</v>
      </c>
      <c r="E1258" s="26"/>
      <c r="F1258" s="26" t="s">
        <v>148</v>
      </c>
      <c r="G1258" s="28" t="s">
        <v>12001</v>
      </c>
      <c r="H1258" s="26" t="s">
        <v>12212</v>
      </c>
      <c r="I1258" s="26" t="s">
        <v>12213</v>
      </c>
      <c r="J1258" s="26" t="s">
        <v>12214</v>
      </c>
      <c r="K1258" s="26" t="s">
        <v>12215</v>
      </c>
      <c r="L1258" s="26" t="s">
        <v>12216</v>
      </c>
      <c r="M1258" s="26" t="s">
        <v>12217</v>
      </c>
      <c r="N1258" s="26" t="s">
        <v>12174</v>
      </c>
      <c r="O1258" s="26" t="s">
        <v>12008</v>
      </c>
      <c r="P1258" s="26" t="s">
        <v>11993</v>
      </c>
      <c r="Q1258" s="26"/>
      <c r="R1258" s="26" t="s">
        <v>12218</v>
      </c>
      <c r="S1258" s="28" t="s">
        <v>156</v>
      </c>
      <c r="T1258" s="29" t="s">
        <v>12219</v>
      </c>
      <c r="U1258" s="29"/>
      <c r="V1258" s="26" t="s">
        <v>158</v>
      </c>
      <c r="W1258" s="26" t="s">
        <v>141</v>
      </c>
      <c r="X1258" s="26" t="s">
        <v>141</v>
      </c>
      <c r="Y1258" s="26">
        <v>2009.0</v>
      </c>
      <c r="Z1258" s="28">
        <v>14.0</v>
      </c>
      <c r="AA1258" s="26" t="s">
        <v>127</v>
      </c>
      <c r="AB1258" s="30">
        <v>1200.0</v>
      </c>
      <c r="AC1258" s="31" t="s">
        <v>127</v>
      </c>
      <c r="AD1258" s="31">
        <v>1200.0</v>
      </c>
      <c r="AE1258" s="31" t="s">
        <v>127</v>
      </c>
      <c r="AF1258" s="31">
        <v>2700.0</v>
      </c>
      <c r="AG1258" s="30" t="s">
        <v>127</v>
      </c>
      <c r="AH1258" s="31">
        <v>2700.0</v>
      </c>
      <c r="AI1258" s="31" t="s">
        <v>127</v>
      </c>
      <c r="AJ1258" s="31" t="s">
        <v>141</v>
      </c>
      <c r="AK1258" s="31" t="s">
        <v>127</v>
      </c>
      <c r="AL1258" s="31" t="s">
        <v>141</v>
      </c>
      <c r="AM1258" s="58" t="s">
        <v>6528</v>
      </c>
      <c r="AN1258" s="26" t="s">
        <v>12220</v>
      </c>
      <c r="AO1258" s="26" t="s">
        <v>141</v>
      </c>
      <c r="AP1258" s="31">
        <v>1600.0</v>
      </c>
      <c r="AQ1258" s="26" t="s">
        <v>141</v>
      </c>
      <c r="AR1258" s="26" t="s">
        <v>141</v>
      </c>
      <c r="AS1258" s="26" t="s">
        <v>127</v>
      </c>
      <c r="AT1258" s="26" t="s">
        <v>184</v>
      </c>
      <c r="AU1258" s="32" t="s">
        <v>185</v>
      </c>
      <c r="AV1258" s="26" t="s">
        <v>9302</v>
      </c>
      <c r="AW1258" s="28"/>
      <c r="AX1258" s="28"/>
      <c r="AY1258" s="28"/>
    </row>
    <row r="1259" ht="15.75" customHeight="1">
      <c r="A1259" s="26" t="s">
        <v>12221</v>
      </c>
      <c r="B1259" s="26" t="s">
        <v>12222</v>
      </c>
      <c r="C1259" s="27" t="s">
        <v>12210</v>
      </c>
      <c r="D1259" s="26" t="s">
        <v>12211</v>
      </c>
      <c r="E1259" s="26"/>
      <c r="F1259" s="26" t="s">
        <v>148</v>
      </c>
      <c r="G1259" s="28" t="s">
        <v>12001</v>
      </c>
      <c r="H1259" s="26" t="s">
        <v>12212</v>
      </c>
      <c r="I1259" s="26" t="s">
        <v>12213</v>
      </c>
      <c r="J1259" s="26" t="s">
        <v>12214</v>
      </c>
      <c r="K1259" s="26" t="s">
        <v>12215</v>
      </c>
      <c r="L1259" s="26" t="s">
        <v>12216</v>
      </c>
      <c r="M1259" s="26" t="s">
        <v>12217</v>
      </c>
      <c r="N1259" s="26" t="s">
        <v>12174</v>
      </c>
      <c r="O1259" s="26" t="s">
        <v>12008</v>
      </c>
      <c r="P1259" s="26" t="s">
        <v>11993</v>
      </c>
      <c r="Q1259" s="26"/>
      <c r="R1259" s="26" t="s">
        <v>12218</v>
      </c>
      <c r="S1259" s="28" t="s">
        <v>156</v>
      </c>
      <c r="T1259" s="29" t="s">
        <v>6893</v>
      </c>
      <c r="U1259" s="29"/>
      <c r="V1259" s="26" t="s">
        <v>139</v>
      </c>
      <c r="W1259" s="26" t="s">
        <v>141</v>
      </c>
      <c r="X1259" s="26">
        <v>2021.0</v>
      </c>
      <c r="Y1259" s="26">
        <v>2024.0</v>
      </c>
      <c r="Z1259" s="28">
        <v>-1.0</v>
      </c>
      <c r="AA1259" s="26" t="s">
        <v>127</v>
      </c>
      <c r="AB1259" s="30">
        <v>1300.0</v>
      </c>
      <c r="AC1259" s="31" t="s">
        <v>127</v>
      </c>
      <c r="AD1259" s="31">
        <v>1300.0</v>
      </c>
      <c r="AE1259" s="31" t="s">
        <v>127</v>
      </c>
      <c r="AF1259" s="31" t="s">
        <v>141</v>
      </c>
      <c r="AG1259" s="30" t="s">
        <v>127</v>
      </c>
      <c r="AH1259" s="31" t="s">
        <v>141</v>
      </c>
      <c r="AI1259" s="31" t="s">
        <v>127</v>
      </c>
      <c r="AJ1259" s="31" t="s">
        <v>141</v>
      </c>
      <c r="AK1259" s="31" t="s">
        <v>127</v>
      </c>
      <c r="AL1259" s="31" t="s">
        <v>141</v>
      </c>
      <c r="AM1259" s="26" t="s">
        <v>127</v>
      </c>
      <c r="AN1259" s="26" t="s">
        <v>127</v>
      </c>
      <c r="AO1259" s="32" t="s">
        <v>127</v>
      </c>
      <c r="AP1259" s="31" t="s">
        <v>141</v>
      </c>
      <c r="AQ1259" s="26" t="s">
        <v>127</v>
      </c>
      <c r="AR1259" s="26" t="s">
        <v>127</v>
      </c>
      <c r="AS1259" s="26" t="s">
        <v>127</v>
      </c>
      <c r="AT1259" s="26" t="s">
        <v>142</v>
      </c>
      <c r="AU1259" s="26" t="s">
        <v>31</v>
      </c>
      <c r="AV1259" s="26" t="s">
        <v>143</v>
      </c>
      <c r="AW1259" s="28"/>
      <c r="AX1259" s="28"/>
      <c r="AY1259" s="28"/>
    </row>
    <row r="1260" ht="15.75" customHeight="1">
      <c r="A1260" s="26" t="s">
        <v>12223</v>
      </c>
      <c r="B1260" s="26" t="s">
        <v>12224</v>
      </c>
      <c r="C1260" s="27" t="s">
        <v>12225</v>
      </c>
      <c r="D1260" s="28" t="s">
        <v>12226</v>
      </c>
      <c r="E1260" s="28"/>
      <c r="F1260" s="26" t="s">
        <v>127</v>
      </c>
      <c r="G1260" s="28"/>
      <c r="H1260" s="26" t="s">
        <v>12183</v>
      </c>
      <c r="I1260" s="26" t="s">
        <v>12184</v>
      </c>
      <c r="J1260" s="28" t="s">
        <v>12227</v>
      </c>
      <c r="K1260" s="26">
        <v>5.074852661E9</v>
      </c>
      <c r="L1260" s="26" t="s">
        <v>12228</v>
      </c>
      <c r="M1260" s="26" t="s">
        <v>12229</v>
      </c>
      <c r="N1260" s="26" t="s">
        <v>12174</v>
      </c>
      <c r="O1260" s="28" t="s">
        <v>12008</v>
      </c>
      <c r="P1260" s="26" t="s">
        <v>11993</v>
      </c>
      <c r="Q1260" s="28"/>
      <c r="R1260" s="28" t="s">
        <v>12230</v>
      </c>
      <c r="S1260" s="28" t="s">
        <v>156</v>
      </c>
      <c r="T1260" s="28" t="s">
        <v>12231</v>
      </c>
      <c r="U1260" s="28"/>
      <c r="V1260" s="28" t="s">
        <v>158</v>
      </c>
      <c r="W1260" s="26" t="s">
        <v>141</v>
      </c>
      <c r="X1260" s="26" t="s">
        <v>141</v>
      </c>
      <c r="Y1260" s="26">
        <v>2008.0</v>
      </c>
      <c r="Z1260" s="28">
        <v>15.0</v>
      </c>
      <c r="AA1260" s="26" t="s">
        <v>127</v>
      </c>
      <c r="AB1260" s="30">
        <v>1500.0</v>
      </c>
      <c r="AC1260" s="31">
        <v>1500.0</v>
      </c>
      <c r="AD1260" s="31" t="s">
        <v>127</v>
      </c>
      <c r="AE1260" s="31" t="s">
        <v>127</v>
      </c>
      <c r="AF1260" s="31">
        <v>1700.0</v>
      </c>
      <c r="AG1260" s="31">
        <v>1700.0</v>
      </c>
      <c r="AH1260" s="31" t="s">
        <v>127</v>
      </c>
      <c r="AI1260" s="31" t="s">
        <v>127</v>
      </c>
      <c r="AJ1260" s="30">
        <v>2000.0</v>
      </c>
      <c r="AK1260" s="31">
        <v>1200.0</v>
      </c>
      <c r="AL1260" s="31">
        <v>2500.0</v>
      </c>
      <c r="AM1260" s="26" t="s">
        <v>159</v>
      </c>
      <c r="AN1260" s="28" t="s">
        <v>12232</v>
      </c>
      <c r="AO1260" s="26" t="s">
        <v>141</v>
      </c>
      <c r="AP1260" s="31">
        <v>5880.0</v>
      </c>
      <c r="AQ1260" s="26" t="s">
        <v>327</v>
      </c>
      <c r="AR1260" s="26" t="s">
        <v>127</v>
      </c>
      <c r="AS1260" s="26" t="s">
        <v>127</v>
      </c>
      <c r="AT1260" s="26" t="s">
        <v>161</v>
      </c>
      <c r="AU1260" s="32" t="s">
        <v>263</v>
      </c>
      <c r="AV1260" s="26" t="s">
        <v>12233</v>
      </c>
      <c r="AW1260" s="28"/>
      <c r="AX1260" s="28"/>
      <c r="AY1260" s="28"/>
    </row>
    <row r="1261" ht="15.75" customHeight="1">
      <c r="A1261" s="26" t="s">
        <v>12234</v>
      </c>
      <c r="B1261" s="26" t="s">
        <v>12235</v>
      </c>
      <c r="C1261" s="27"/>
      <c r="D1261" s="26"/>
      <c r="E1261" s="26"/>
      <c r="F1261" s="26" t="s">
        <v>127</v>
      </c>
      <c r="G1261" s="28"/>
      <c r="H1261" s="26" t="s">
        <v>12236</v>
      </c>
      <c r="I1261" s="26" t="s">
        <v>12237</v>
      </c>
      <c r="J1261" s="26" t="s">
        <v>12238</v>
      </c>
      <c r="K1261" s="26" t="s">
        <v>12239</v>
      </c>
      <c r="L1261" s="26" t="s">
        <v>12240</v>
      </c>
      <c r="M1261" s="26" t="s">
        <v>12241</v>
      </c>
      <c r="N1261" s="26" t="s">
        <v>12242</v>
      </c>
      <c r="O1261" s="28" t="s">
        <v>12008</v>
      </c>
      <c r="P1261" s="26" t="s">
        <v>11993</v>
      </c>
      <c r="Q1261" s="26"/>
      <c r="R1261" s="26" t="s">
        <v>12243</v>
      </c>
      <c r="S1261" s="26" t="s">
        <v>137</v>
      </c>
      <c r="T1261" s="29" t="s">
        <v>12244</v>
      </c>
      <c r="U1261" s="29"/>
      <c r="V1261" s="26" t="s">
        <v>189</v>
      </c>
      <c r="W1261" s="26" t="s">
        <v>141</v>
      </c>
      <c r="X1261" s="26" t="s">
        <v>141</v>
      </c>
      <c r="Y1261" s="26" t="s">
        <v>141</v>
      </c>
      <c r="Z1261" s="28" t="s">
        <v>141</v>
      </c>
      <c r="AA1261" s="26" t="s">
        <v>127</v>
      </c>
      <c r="AB1261" s="30">
        <v>2500.0</v>
      </c>
      <c r="AC1261" s="31" t="s">
        <v>127</v>
      </c>
      <c r="AD1261" s="31">
        <v>2500.0</v>
      </c>
      <c r="AE1261" s="31" t="s">
        <v>127</v>
      </c>
      <c r="AF1261" s="31">
        <v>1700.0</v>
      </c>
      <c r="AG1261" s="30" t="s">
        <v>127</v>
      </c>
      <c r="AH1261" s="31">
        <v>1700.0</v>
      </c>
      <c r="AI1261" s="31" t="s">
        <v>127</v>
      </c>
      <c r="AJ1261" s="31" t="s">
        <v>141</v>
      </c>
      <c r="AK1261" s="31" t="s">
        <v>127</v>
      </c>
      <c r="AL1261" s="31" t="s">
        <v>141</v>
      </c>
      <c r="AM1261" s="26" t="s">
        <v>278</v>
      </c>
      <c r="AN1261" s="26" t="s">
        <v>12245</v>
      </c>
      <c r="AO1261" s="26" t="s">
        <v>141</v>
      </c>
      <c r="AP1261" s="31" t="s">
        <v>141</v>
      </c>
      <c r="AQ1261" s="26" t="s">
        <v>127</v>
      </c>
      <c r="AR1261" s="26" t="s">
        <v>127</v>
      </c>
      <c r="AS1261" s="26" t="s">
        <v>127</v>
      </c>
      <c r="AT1261" s="26" t="s">
        <v>184</v>
      </c>
      <c r="AU1261" s="26" t="s">
        <v>185</v>
      </c>
      <c r="AV1261" s="26" t="s">
        <v>9302</v>
      </c>
      <c r="AW1261" s="28"/>
      <c r="AX1261" s="28"/>
      <c r="AY1261" s="28"/>
    </row>
    <row r="1262" ht="15.75" customHeight="1">
      <c r="A1262" s="26" t="s">
        <v>12246</v>
      </c>
      <c r="B1262" s="26" t="s">
        <v>12247</v>
      </c>
      <c r="C1262" s="27" t="s">
        <v>12248</v>
      </c>
      <c r="D1262" s="28" t="s">
        <v>12249</v>
      </c>
      <c r="E1262" s="28"/>
      <c r="F1262" s="26" t="s">
        <v>148</v>
      </c>
      <c r="G1262" s="28" t="s">
        <v>12001</v>
      </c>
      <c r="H1262" s="26" t="s">
        <v>12002</v>
      </c>
      <c r="I1262" s="26" t="s">
        <v>12003</v>
      </c>
      <c r="J1262" s="26" t="s">
        <v>12250</v>
      </c>
      <c r="K1262" s="26">
        <v>5.001102885E9</v>
      </c>
      <c r="L1262" s="26" t="s">
        <v>12251</v>
      </c>
      <c r="M1262" s="26" t="s">
        <v>12252</v>
      </c>
      <c r="N1262" s="26" t="s">
        <v>12253</v>
      </c>
      <c r="O1262" s="28" t="s">
        <v>12008</v>
      </c>
      <c r="P1262" s="26" t="s">
        <v>11993</v>
      </c>
      <c r="Q1262" s="28"/>
      <c r="R1262" s="28" t="s">
        <v>12254</v>
      </c>
      <c r="S1262" s="28" t="s">
        <v>156</v>
      </c>
      <c r="T1262" s="28" t="s">
        <v>12255</v>
      </c>
      <c r="U1262" s="28"/>
      <c r="V1262" s="28" t="s">
        <v>158</v>
      </c>
      <c r="W1262" s="26" t="s">
        <v>141</v>
      </c>
      <c r="X1262" s="26" t="s">
        <v>141</v>
      </c>
      <c r="Y1262" s="26">
        <v>1989.0</v>
      </c>
      <c r="Z1262" s="28">
        <v>34.0</v>
      </c>
      <c r="AA1262" s="26" t="s">
        <v>127</v>
      </c>
      <c r="AB1262" s="30">
        <v>3600.0</v>
      </c>
      <c r="AC1262" s="31" t="s">
        <v>127</v>
      </c>
      <c r="AD1262" s="30">
        <v>3600.0</v>
      </c>
      <c r="AE1262" s="31" t="s">
        <v>127</v>
      </c>
      <c r="AF1262" s="31">
        <v>4000.0</v>
      </c>
      <c r="AG1262" s="30" t="s">
        <v>127</v>
      </c>
      <c r="AH1262" s="30">
        <v>4000.0</v>
      </c>
      <c r="AI1262" s="31" t="s">
        <v>127</v>
      </c>
      <c r="AJ1262" s="31" t="s">
        <v>141</v>
      </c>
      <c r="AK1262" s="31" t="s">
        <v>127</v>
      </c>
      <c r="AL1262" s="31">
        <v>3100.0</v>
      </c>
      <c r="AM1262" s="26" t="s">
        <v>2284</v>
      </c>
      <c r="AN1262" s="28" t="s">
        <v>12256</v>
      </c>
      <c r="AO1262" s="26" t="s">
        <v>141</v>
      </c>
      <c r="AP1262" s="31">
        <v>7411.0</v>
      </c>
      <c r="AQ1262" s="26" t="s">
        <v>327</v>
      </c>
      <c r="AR1262" s="26" t="s">
        <v>327</v>
      </c>
      <c r="AS1262" s="26" t="s">
        <v>127</v>
      </c>
      <c r="AT1262" s="26" t="s">
        <v>184</v>
      </c>
      <c r="AU1262" s="32" t="s">
        <v>185</v>
      </c>
      <c r="AV1262" s="26" t="s">
        <v>12257</v>
      </c>
      <c r="AW1262" s="28"/>
      <c r="AX1262" s="28"/>
      <c r="AY1262" s="28"/>
    </row>
    <row r="1263" ht="15.75" customHeight="1">
      <c r="A1263" s="26" t="s">
        <v>12258</v>
      </c>
      <c r="B1263" s="26" t="s">
        <v>12259</v>
      </c>
      <c r="C1263" s="27" t="s">
        <v>12248</v>
      </c>
      <c r="D1263" s="28" t="s">
        <v>12249</v>
      </c>
      <c r="E1263" s="28"/>
      <c r="F1263" s="26" t="s">
        <v>148</v>
      </c>
      <c r="G1263" s="28" t="s">
        <v>12001</v>
      </c>
      <c r="H1263" s="26" t="s">
        <v>12002</v>
      </c>
      <c r="I1263" s="26" t="s">
        <v>12003</v>
      </c>
      <c r="J1263" s="26" t="s">
        <v>12250</v>
      </c>
      <c r="K1263" s="26">
        <v>5.001102885E9</v>
      </c>
      <c r="L1263" s="26" t="s">
        <v>12251</v>
      </c>
      <c r="M1263" s="26" t="s">
        <v>12252</v>
      </c>
      <c r="N1263" s="26" t="s">
        <v>12253</v>
      </c>
      <c r="O1263" s="28" t="s">
        <v>12008</v>
      </c>
      <c r="P1263" s="26" t="s">
        <v>11993</v>
      </c>
      <c r="Q1263" s="28"/>
      <c r="R1263" s="28" t="s">
        <v>12254</v>
      </c>
      <c r="S1263" s="28" t="s">
        <v>156</v>
      </c>
      <c r="T1263" s="28" t="s">
        <v>12255</v>
      </c>
      <c r="U1263" s="28"/>
      <c r="V1263" s="26" t="s">
        <v>139</v>
      </c>
      <c r="W1263" s="26" t="s">
        <v>141</v>
      </c>
      <c r="X1263" s="26">
        <v>2020.0</v>
      </c>
      <c r="Y1263" s="26">
        <v>2023.0</v>
      </c>
      <c r="Z1263" s="28">
        <v>0.0</v>
      </c>
      <c r="AA1263" s="26" t="s">
        <v>127</v>
      </c>
      <c r="AB1263" s="30">
        <v>1000.0</v>
      </c>
      <c r="AC1263" s="31" t="s">
        <v>127</v>
      </c>
      <c r="AD1263" s="31">
        <v>1000.0</v>
      </c>
      <c r="AE1263" s="31" t="s">
        <v>127</v>
      </c>
      <c r="AF1263" s="31" t="s">
        <v>127</v>
      </c>
      <c r="AG1263" s="30" t="s">
        <v>127</v>
      </c>
      <c r="AH1263" s="31" t="s">
        <v>127</v>
      </c>
      <c r="AI1263" s="31" t="s">
        <v>127</v>
      </c>
      <c r="AJ1263" s="31" t="s">
        <v>141</v>
      </c>
      <c r="AK1263" s="31" t="s">
        <v>127</v>
      </c>
      <c r="AL1263" s="31" t="s">
        <v>141</v>
      </c>
      <c r="AM1263" s="26" t="s">
        <v>2284</v>
      </c>
      <c r="AN1263" s="28" t="s">
        <v>12256</v>
      </c>
      <c r="AO1263" s="26" t="s">
        <v>141</v>
      </c>
      <c r="AP1263" s="31" t="s">
        <v>141</v>
      </c>
      <c r="AQ1263" s="26" t="s">
        <v>127</v>
      </c>
      <c r="AR1263" s="26" t="s">
        <v>127</v>
      </c>
      <c r="AS1263" s="26" t="s">
        <v>127</v>
      </c>
      <c r="AT1263" s="26" t="s">
        <v>142</v>
      </c>
      <c r="AU1263" s="26" t="s">
        <v>31</v>
      </c>
      <c r="AV1263" s="26" t="s">
        <v>143</v>
      </c>
      <c r="AW1263" s="28"/>
      <c r="AX1263" s="28"/>
      <c r="AY1263" s="28"/>
    </row>
    <row r="1264" ht="15.75" customHeight="1">
      <c r="A1264" s="26" t="s">
        <v>12260</v>
      </c>
      <c r="B1264" s="26" t="s">
        <v>12261</v>
      </c>
      <c r="C1264" s="26"/>
      <c r="D1264" s="26"/>
      <c r="E1264" s="26"/>
      <c r="F1264" s="26" t="s">
        <v>127</v>
      </c>
      <c r="G1264" s="28"/>
      <c r="H1264" s="26" t="s">
        <v>12262</v>
      </c>
      <c r="I1264" s="26" t="s">
        <v>12263</v>
      </c>
      <c r="J1264" s="26" t="s">
        <v>12264</v>
      </c>
      <c r="K1264" s="26">
        <v>5.044314531E9</v>
      </c>
      <c r="L1264" s="26" t="s">
        <v>12265</v>
      </c>
      <c r="M1264" s="26" t="s">
        <v>12252</v>
      </c>
      <c r="N1264" s="26" t="s">
        <v>12253</v>
      </c>
      <c r="O1264" s="26" t="s">
        <v>12008</v>
      </c>
      <c r="P1264" s="26" t="s">
        <v>11993</v>
      </c>
      <c r="Q1264" s="26"/>
      <c r="R1264" s="26" t="s">
        <v>12266</v>
      </c>
      <c r="S1264" s="26" t="s">
        <v>156</v>
      </c>
      <c r="T1264" s="29"/>
      <c r="U1264" s="26"/>
      <c r="V1264" s="26" t="s">
        <v>189</v>
      </c>
      <c r="W1264" s="26" t="s">
        <v>141</v>
      </c>
      <c r="X1264" s="26" t="s">
        <v>141</v>
      </c>
      <c r="Y1264" s="26">
        <v>2025.0</v>
      </c>
      <c r="Z1264" s="28">
        <v>-2.0</v>
      </c>
      <c r="AA1264" s="26" t="s">
        <v>127</v>
      </c>
      <c r="AB1264" s="30">
        <v>1200.0</v>
      </c>
      <c r="AC1264" s="31" t="s">
        <v>127</v>
      </c>
      <c r="AD1264" s="31">
        <v>1200.0</v>
      </c>
      <c r="AE1264" s="31" t="s">
        <v>127</v>
      </c>
      <c r="AF1264" s="31" t="s">
        <v>127</v>
      </c>
      <c r="AG1264" s="31" t="s">
        <v>127</v>
      </c>
      <c r="AH1264" s="31" t="s">
        <v>127</v>
      </c>
      <c r="AI1264" s="31" t="s">
        <v>127</v>
      </c>
      <c r="AJ1264" s="31" t="s">
        <v>141</v>
      </c>
      <c r="AK1264" s="31" t="s">
        <v>127</v>
      </c>
      <c r="AL1264" s="31" t="s">
        <v>141</v>
      </c>
      <c r="AM1264" s="26" t="s">
        <v>141</v>
      </c>
      <c r="AN1264" s="26" t="s">
        <v>141</v>
      </c>
      <c r="AO1264" s="26" t="s">
        <v>141</v>
      </c>
      <c r="AP1264" s="31" t="s">
        <v>141</v>
      </c>
      <c r="AQ1264" s="26" t="s">
        <v>127</v>
      </c>
      <c r="AR1264" s="26" t="s">
        <v>127</v>
      </c>
      <c r="AS1264" s="26" t="s">
        <v>127</v>
      </c>
      <c r="AT1264" s="26" t="s">
        <v>142</v>
      </c>
      <c r="AU1264" s="26" t="s">
        <v>31</v>
      </c>
      <c r="AV1264" s="26" t="s">
        <v>143</v>
      </c>
      <c r="AW1264" s="28"/>
      <c r="AX1264" s="28"/>
      <c r="AY1264" s="28"/>
    </row>
    <row r="1265" ht="15.75" customHeight="1">
      <c r="A1265" s="26" t="s">
        <v>12267</v>
      </c>
      <c r="B1265" s="26" t="s">
        <v>12268</v>
      </c>
      <c r="C1265" s="27"/>
      <c r="D1265" s="26"/>
      <c r="E1265" s="26"/>
      <c r="F1265" s="26" t="s">
        <v>127</v>
      </c>
      <c r="G1265" s="28"/>
      <c r="H1265" s="26" t="s">
        <v>12269</v>
      </c>
      <c r="I1265" s="26" t="s">
        <v>12270</v>
      </c>
      <c r="J1265" s="26" t="s">
        <v>12271</v>
      </c>
      <c r="K1265" s="26">
        <v>5.001089356E9</v>
      </c>
      <c r="L1265" s="26" t="s">
        <v>12272</v>
      </c>
      <c r="M1265" s="26" t="s">
        <v>12252</v>
      </c>
      <c r="N1265" s="47" t="s">
        <v>12253</v>
      </c>
      <c r="O1265" s="28" t="s">
        <v>12008</v>
      </c>
      <c r="P1265" s="26" t="s">
        <v>11993</v>
      </c>
      <c r="Q1265" s="26"/>
      <c r="R1265" s="26" t="s">
        <v>12273</v>
      </c>
      <c r="S1265" s="26" t="s">
        <v>156</v>
      </c>
      <c r="T1265" s="29" t="s">
        <v>12274</v>
      </c>
      <c r="U1265" s="29"/>
      <c r="V1265" s="26" t="s">
        <v>189</v>
      </c>
      <c r="W1265" s="26" t="s">
        <v>141</v>
      </c>
      <c r="X1265" s="26" t="s">
        <v>141</v>
      </c>
      <c r="Y1265" s="26" t="s">
        <v>141</v>
      </c>
      <c r="Z1265" s="28" t="s">
        <v>141</v>
      </c>
      <c r="AA1265" s="26" t="s">
        <v>127</v>
      </c>
      <c r="AB1265" s="30">
        <v>700.0</v>
      </c>
      <c r="AC1265" s="31" t="s">
        <v>127</v>
      </c>
      <c r="AD1265" s="31">
        <v>700.0</v>
      </c>
      <c r="AE1265" s="31" t="s">
        <v>127</v>
      </c>
      <c r="AF1265" s="31" t="s">
        <v>127</v>
      </c>
      <c r="AG1265" s="30" t="s">
        <v>127</v>
      </c>
      <c r="AH1265" s="31" t="s">
        <v>127</v>
      </c>
      <c r="AI1265" s="31" t="s">
        <v>127</v>
      </c>
      <c r="AJ1265" s="31" t="s">
        <v>127</v>
      </c>
      <c r="AK1265" s="31" t="s">
        <v>127</v>
      </c>
      <c r="AL1265" s="31" t="s">
        <v>127</v>
      </c>
      <c r="AM1265" s="26" t="s">
        <v>159</v>
      </c>
      <c r="AN1265" s="26" t="s">
        <v>12275</v>
      </c>
      <c r="AO1265" s="26" t="s">
        <v>141</v>
      </c>
      <c r="AP1265" s="31" t="s">
        <v>141</v>
      </c>
      <c r="AQ1265" s="26" t="s">
        <v>327</v>
      </c>
      <c r="AR1265" s="26" t="s">
        <v>127</v>
      </c>
      <c r="AS1265" s="26" t="s">
        <v>127</v>
      </c>
      <c r="AT1265" s="26" t="s">
        <v>142</v>
      </c>
      <c r="AU1265" s="26" t="s">
        <v>31</v>
      </c>
      <c r="AV1265" s="26" t="s">
        <v>143</v>
      </c>
      <c r="AW1265" s="28"/>
      <c r="AX1265" s="28"/>
      <c r="AY1265" s="28"/>
    </row>
    <row r="1266" ht="15.75" customHeight="1">
      <c r="A1266" s="26" t="s">
        <v>12276</v>
      </c>
      <c r="B1266" s="26" t="s">
        <v>12277</v>
      </c>
      <c r="C1266" s="27" t="s">
        <v>12278</v>
      </c>
      <c r="D1266" s="26" t="s">
        <v>12279</v>
      </c>
      <c r="E1266" s="26"/>
      <c r="F1266" s="26" t="s">
        <v>127</v>
      </c>
      <c r="G1266" s="28"/>
      <c r="H1266" s="26" t="s">
        <v>12280</v>
      </c>
      <c r="I1266" s="26" t="s">
        <v>12281</v>
      </c>
      <c r="J1266" s="26" t="s">
        <v>12282</v>
      </c>
      <c r="K1266" s="26" t="s">
        <v>12283</v>
      </c>
      <c r="L1266" s="26" t="s">
        <v>12284</v>
      </c>
      <c r="M1266" s="26" t="s">
        <v>12285</v>
      </c>
      <c r="N1266" s="26" t="s">
        <v>12253</v>
      </c>
      <c r="O1266" s="26" t="s">
        <v>12008</v>
      </c>
      <c r="P1266" s="26" t="s">
        <v>11993</v>
      </c>
      <c r="Q1266" s="26"/>
      <c r="R1266" s="26" t="s">
        <v>12286</v>
      </c>
      <c r="S1266" s="26" t="s">
        <v>156</v>
      </c>
      <c r="T1266" s="29" t="s">
        <v>12287</v>
      </c>
      <c r="U1266" s="29"/>
      <c r="V1266" s="26" t="s">
        <v>158</v>
      </c>
      <c r="W1266" s="26" t="s">
        <v>141</v>
      </c>
      <c r="X1266" s="26" t="s">
        <v>141</v>
      </c>
      <c r="Y1266" s="26">
        <v>2021.0</v>
      </c>
      <c r="Z1266" s="28">
        <v>2.0</v>
      </c>
      <c r="AA1266" s="26" t="s">
        <v>127</v>
      </c>
      <c r="AB1266" s="30">
        <v>1500.0</v>
      </c>
      <c r="AC1266" s="31" t="s">
        <v>127</v>
      </c>
      <c r="AD1266" s="31">
        <v>1500.0</v>
      </c>
      <c r="AE1266" s="31" t="s">
        <v>127</v>
      </c>
      <c r="AF1266" s="31" t="s">
        <v>127</v>
      </c>
      <c r="AG1266" s="30" t="s">
        <v>127</v>
      </c>
      <c r="AH1266" s="31" t="s">
        <v>127</v>
      </c>
      <c r="AI1266" s="31" t="s">
        <v>127</v>
      </c>
      <c r="AJ1266" s="31" t="s">
        <v>141</v>
      </c>
      <c r="AK1266" s="31" t="s">
        <v>127</v>
      </c>
      <c r="AL1266" s="31" t="s">
        <v>141</v>
      </c>
      <c r="AM1266" s="26" t="s">
        <v>141</v>
      </c>
      <c r="AN1266" s="26" t="s">
        <v>141</v>
      </c>
      <c r="AO1266" s="26" t="s">
        <v>141</v>
      </c>
      <c r="AP1266" s="31" t="s">
        <v>141</v>
      </c>
      <c r="AQ1266" s="26" t="s">
        <v>141</v>
      </c>
      <c r="AR1266" s="26" t="s">
        <v>141</v>
      </c>
      <c r="AS1266" s="26" t="s">
        <v>127</v>
      </c>
      <c r="AT1266" s="26" t="s">
        <v>142</v>
      </c>
      <c r="AU1266" s="32" t="s">
        <v>31</v>
      </c>
      <c r="AV1266" s="26" t="s">
        <v>143</v>
      </c>
      <c r="AW1266" s="28"/>
      <c r="AX1266" s="28"/>
      <c r="AY1266" s="28"/>
    </row>
    <row r="1267" ht="15.75" customHeight="1">
      <c r="A1267" s="26" t="s">
        <v>12288</v>
      </c>
      <c r="B1267" s="26" t="s">
        <v>12289</v>
      </c>
      <c r="C1267" s="27" t="s">
        <v>12278</v>
      </c>
      <c r="D1267" s="26" t="s">
        <v>12279</v>
      </c>
      <c r="E1267" s="26"/>
      <c r="F1267" s="26" t="s">
        <v>127</v>
      </c>
      <c r="G1267" s="28"/>
      <c r="H1267" s="26" t="s">
        <v>12280</v>
      </c>
      <c r="I1267" s="26" t="s">
        <v>12281</v>
      </c>
      <c r="J1267" s="26" t="s">
        <v>12282</v>
      </c>
      <c r="K1267" s="26" t="s">
        <v>12283</v>
      </c>
      <c r="L1267" s="26" t="s">
        <v>12284</v>
      </c>
      <c r="M1267" s="26" t="s">
        <v>12285</v>
      </c>
      <c r="N1267" s="26" t="s">
        <v>12253</v>
      </c>
      <c r="O1267" s="26" t="s">
        <v>12008</v>
      </c>
      <c r="P1267" s="26" t="s">
        <v>11993</v>
      </c>
      <c r="Q1267" s="26"/>
      <c r="R1267" s="26" t="s">
        <v>12286</v>
      </c>
      <c r="S1267" s="26" t="s">
        <v>156</v>
      </c>
      <c r="T1267" s="29" t="s">
        <v>12287</v>
      </c>
      <c r="U1267" s="29"/>
      <c r="V1267" s="26" t="s">
        <v>158</v>
      </c>
      <c r="W1267" s="26" t="s">
        <v>141</v>
      </c>
      <c r="X1267" s="26">
        <v>2021.0</v>
      </c>
      <c r="Y1267" s="26">
        <v>2022.0</v>
      </c>
      <c r="Z1267" s="28">
        <v>1.0</v>
      </c>
      <c r="AA1267" s="26" t="s">
        <v>127</v>
      </c>
      <c r="AB1267" s="30">
        <v>1200.0</v>
      </c>
      <c r="AC1267" s="31" t="s">
        <v>127</v>
      </c>
      <c r="AD1267" s="31">
        <v>1200.0</v>
      </c>
      <c r="AE1267" s="31" t="s">
        <v>127</v>
      </c>
      <c r="AF1267" s="31" t="s">
        <v>127</v>
      </c>
      <c r="AG1267" s="30" t="s">
        <v>127</v>
      </c>
      <c r="AH1267" s="31" t="s">
        <v>127</v>
      </c>
      <c r="AI1267" s="31" t="s">
        <v>127</v>
      </c>
      <c r="AJ1267" s="31" t="s">
        <v>141</v>
      </c>
      <c r="AK1267" s="31" t="s">
        <v>127</v>
      </c>
      <c r="AL1267" s="31" t="s">
        <v>141</v>
      </c>
      <c r="AM1267" s="26" t="s">
        <v>127</v>
      </c>
      <c r="AN1267" s="26" t="s">
        <v>127</v>
      </c>
      <c r="AO1267" s="32" t="s">
        <v>127</v>
      </c>
      <c r="AP1267" s="31" t="s">
        <v>141</v>
      </c>
      <c r="AQ1267" s="26" t="s">
        <v>127</v>
      </c>
      <c r="AR1267" s="26" t="s">
        <v>127</v>
      </c>
      <c r="AS1267" s="26" t="s">
        <v>127</v>
      </c>
      <c r="AT1267" s="26" t="s">
        <v>142</v>
      </c>
      <c r="AU1267" s="32" t="s">
        <v>31</v>
      </c>
      <c r="AV1267" s="26" t="s">
        <v>12290</v>
      </c>
      <c r="AW1267" s="28"/>
      <c r="AX1267" s="28"/>
      <c r="AY1267" s="28"/>
    </row>
    <row r="1268" ht="15.75" customHeight="1">
      <c r="A1268" s="26" t="s">
        <v>12291</v>
      </c>
      <c r="B1268" s="26" t="s">
        <v>12292</v>
      </c>
      <c r="C1268" s="27" t="s">
        <v>12278</v>
      </c>
      <c r="D1268" s="26" t="s">
        <v>12279</v>
      </c>
      <c r="E1268" s="26"/>
      <c r="F1268" s="26" t="s">
        <v>127</v>
      </c>
      <c r="G1268" s="28"/>
      <c r="H1268" s="26" t="s">
        <v>12280</v>
      </c>
      <c r="I1268" s="26" t="s">
        <v>12281</v>
      </c>
      <c r="J1268" s="26" t="s">
        <v>12282</v>
      </c>
      <c r="K1268" s="26" t="s">
        <v>12283</v>
      </c>
      <c r="L1268" s="26" t="s">
        <v>12284</v>
      </c>
      <c r="M1268" s="26" t="s">
        <v>12285</v>
      </c>
      <c r="N1268" s="26" t="s">
        <v>12253</v>
      </c>
      <c r="O1268" s="26" t="s">
        <v>12008</v>
      </c>
      <c r="P1268" s="26" t="s">
        <v>11993</v>
      </c>
      <c r="Q1268" s="26"/>
      <c r="R1268" s="26" t="s">
        <v>12286</v>
      </c>
      <c r="S1268" s="26" t="s">
        <v>156</v>
      </c>
      <c r="T1268" s="29" t="s">
        <v>12287</v>
      </c>
      <c r="U1268" s="29"/>
      <c r="V1268" s="26" t="s">
        <v>189</v>
      </c>
      <c r="W1268" s="26">
        <v>2022.0</v>
      </c>
      <c r="X1268" s="26" t="s">
        <v>141</v>
      </c>
      <c r="Y1268" s="26" t="s">
        <v>141</v>
      </c>
      <c r="Z1268" s="28" t="s">
        <v>141</v>
      </c>
      <c r="AA1268" s="26" t="s">
        <v>127</v>
      </c>
      <c r="AB1268" s="30">
        <v>1200.0</v>
      </c>
      <c r="AC1268" s="31" t="s">
        <v>127</v>
      </c>
      <c r="AD1268" s="31">
        <v>1200.0</v>
      </c>
      <c r="AE1268" s="31" t="s">
        <v>127</v>
      </c>
      <c r="AF1268" s="31" t="s">
        <v>127</v>
      </c>
      <c r="AG1268" s="30" t="s">
        <v>127</v>
      </c>
      <c r="AH1268" s="31" t="s">
        <v>127</v>
      </c>
      <c r="AI1268" s="31" t="s">
        <v>127</v>
      </c>
      <c r="AJ1268" s="31" t="s">
        <v>141</v>
      </c>
      <c r="AK1268" s="31" t="s">
        <v>127</v>
      </c>
      <c r="AL1268" s="31" t="s">
        <v>141</v>
      </c>
      <c r="AM1268" s="26" t="s">
        <v>127</v>
      </c>
      <c r="AN1268" s="26" t="s">
        <v>127</v>
      </c>
      <c r="AO1268" s="32" t="s">
        <v>127</v>
      </c>
      <c r="AP1268" s="31" t="s">
        <v>141</v>
      </c>
      <c r="AQ1268" s="26" t="s">
        <v>127</v>
      </c>
      <c r="AR1268" s="26" t="s">
        <v>127</v>
      </c>
      <c r="AS1268" s="26" t="s">
        <v>127</v>
      </c>
      <c r="AT1268" s="26" t="s">
        <v>142</v>
      </c>
      <c r="AU1268" s="32" t="s">
        <v>31</v>
      </c>
      <c r="AV1268" s="26" t="s">
        <v>12290</v>
      </c>
      <c r="AW1268" s="28"/>
      <c r="AX1268" s="28"/>
      <c r="AY1268" s="28"/>
    </row>
    <row r="1269" ht="15.75" customHeight="1">
      <c r="A1269" s="26" t="s">
        <v>12293</v>
      </c>
      <c r="B1269" s="26" t="s">
        <v>12294</v>
      </c>
      <c r="C1269" s="27"/>
      <c r="D1269" s="26"/>
      <c r="E1269" s="26"/>
      <c r="F1269" s="26" t="s">
        <v>148</v>
      </c>
      <c r="G1269" s="28" t="s">
        <v>12057</v>
      </c>
      <c r="H1269" s="26" t="s">
        <v>12111</v>
      </c>
      <c r="I1269" s="26" t="s">
        <v>12112</v>
      </c>
      <c r="J1269" s="26" t="s">
        <v>12295</v>
      </c>
      <c r="K1269" s="26" t="s">
        <v>12296</v>
      </c>
      <c r="L1269" s="26" t="s">
        <v>12297</v>
      </c>
      <c r="M1269" s="26" t="s">
        <v>12298</v>
      </c>
      <c r="N1269" s="26" t="s">
        <v>12299</v>
      </c>
      <c r="O1269" s="26" t="s">
        <v>12008</v>
      </c>
      <c r="P1269" s="26" t="s">
        <v>11993</v>
      </c>
      <c r="Q1269" s="26"/>
      <c r="R1269" s="26" t="s">
        <v>12300</v>
      </c>
      <c r="S1269" s="26" t="s">
        <v>137</v>
      </c>
      <c r="T1269" s="29" t="s">
        <v>12301</v>
      </c>
      <c r="U1269" s="29"/>
      <c r="V1269" s="26" t="s">
        <v>139</v>
      </c>
      <c r="W1269" s="26" t="s">
        <v>141</v>
      </c>
      <c r="X1269" s="26" t="s">
        <v>141</v>
      </c>
      <c r="Y1269" s="26">
        <v>2022.0</v>
      </c>
      <c r="Z1269" s="28">
        <v>1.0</v>
      </c>
      <c r="AA1269" s="26" t="s">
        <v>127</v>
      </c>
      <c r="AB1269" s="30">
        <v>1000.0</v>
      </c>
      <c r="AC1269" s="31" t="s">
        <v>127</v>
      </c>
      <c r="AD1269" s="31">
        <v>1000.0</v>
      </c>
      <c r="AE1269" s="31" t="s">
        <v>127</v>
      </c>
      <c r="AF1269" s="31" t="s">
        <v>141</v>
      </c>
      <c r="AG1269" s="30" t="s">
        <v>127</v>
      </c>
      <c r="AH1269" s="31" t="s">
        <v>141</v>
      </c>
      <c r="AI1269" s="31" t="s">
        <v>127</v>
      </c>
      <c r="AJ1269" s="31" t="s">
        <v>141</v>
      </c>
      <c r="AK1269" s="31" t="s">
        <v>127</v>
      </c>
      <c r="AL1269" s="31" t="s">
        <v>141</v>
      </c>
      <c r="AM1269" s="26" t="s">
        <v>141</v>
      </c>
      <c r="AN1269" s="26" t="s">
        <v>141</v>
      </c>
      <c r="AO1269" s="26" t="s">
        <v>141</v>
      </c>
      <c r="AP1269" s="31" t="s">
        <v>141</v>
      </c>
      <c r="AQ1269" s="26" t="s">
        <v>127</v>
      </c>
      <c r="AR1269" s="26" t="s">
        <v>127</v>
      </c>
      <c r="AS1269" s="26" t="s">
        <v>127</v>
      </c>
      <c r="AT1269" s="26" t="s">
        <v>142</v>
      </c>
      <c r="AU1269" s="26" t="s">
        <v>31</v>
      </c>
      <c r="AV1269" s="26" t="s">
        <v>143</v>
      </c>
      <c r="AW1269" s="28"/>
      <c r="AX1269" s="28"/>
      <c r="AY1269" s="28"/>
    </row>
    <row r="1270" ht="15.75" customHeight="1">
      <c r="A1270" s="26" t="s">
        <v>12302</v>
      </c>
      <c r="B1270" s="26" t="s">
        <v>12303</v>
      </c>
      <c r="C1270" s="27"/>
      <c r="D1270" s="26"/>
      <c r="E1270" s="26"/>
      <c r="F1270" s="26" t="s">
        <v>127</v>
      </c>
      <c r="G1270" s="28"/>
      <c r="H1270" s="26" t="s">
        <v>12304</v>
      </c>
      <c r="I1270" s="26" t="s">
        <v>12305</v>
      </c>
      <c r="J1270" s="26" t="s">
        <v>12306</v>
      </c>
      <c r="K1270" s="26" t="s">
        <v>12307</v>
      </c>
      <c r="L1270" s="26" t="s">
        <v>12308</v>
      </c>
      <c r="M1270" s="26" t="s">
        <v>12309</v>
      </c>
      <c r="N1270" s="26" t="s">
        <v>12310</v>
      </c>
      <c r="O1270" s="28" t="s">
        <v>12008</v>
      </c>
      <c r="P1270" s="26" t="s">
        <v>11993</v>
      </c>
      <c r="Q1270" s="26"/>
      <c r="R1270" s="26" t="s">
        <v>12311</v>
      </c>
      <c r="S1270" s="26" t="s">
        <v>156</v>
      </c>
      <c r="T1270" s="29" t="s">
        <v>12312</v>
      </c>
      <c r="U1270" s="29"/>
      <c r="V1270" s="26" t="s">
        <v>189</v>
      </c>
      <c r="W1270" s="26" t="s">
        <v>141</v>
      </c>
      <c r="X1270" s="26" t="s">
        <v>141</v>
      </c>
      <c r="Y1270" s="26" t="s">
        <v>141</v>
      </c>
      <c r="Z1270" s="28" t="s">
        <v>141</v>
      </c>
      <c r="AA1270" s="26" t="s">
        <v>127</v>
      </c>
      <c r="AB1270" s="30">
        <v>700.0</v>
      </c>
      <c r="AC1270" s="31" t="s">
        <v>127</v>
      </c>
      <c r="AD1270" s="31">
        <v>700.0</v>
      </c>
      <c r="AE1270" s="31" t="s">
        <v>127</v>
      </c>
      <c r="AF1270" s="31" t="s">
        <v>141</v>
      </c>
      <c r="AG1270" s="30" t="s">
        <v>127</v>
      </c>
      <c r="AH1270" s="31" t="s">
        <v>141</v>
      </c>
      <c r="AI1270" s="31" t="s">
        <v>127</v>
      </c>
      <c r="AJ1270" s="31" t="s">
        <v>141</v>
      </c>
      <c r="AK1270" s="31" t="s">
        <v>127</v>
      </c>
      <c r="AL1270" s="31" t="s">
        <v>141</v>
      </c>
      <c r="AM1270" s="26" t="s">
        <v>2284</v>
      </c>
      <c r="AN1270" s="26" t="s">
        <v>12313</v>
      </c>
      <c r="AO1270" s="26" t="s">
        <v>141</v>
      </c>
      <c r="AP1270" s="31">
        <v>600.0</v>
      </c>
      <c r="AQ1270" s="26" t="s">
        <v>127</v>
      </c>
      <c r="AR1270" s="26" t="s">
        <v>127</v>
      </c>
      <c r="AS1270" s="26" t="s">
        <v>127</v>
      </c>
      <c r="AT1270" s="26" t="s">
        <v>142</v>
      </c>
      <c r="AU1270" s="26" t="s">
        <v>31</v>
      </c>
      <c r="AV1270" s="26" t="s">
        <v>143</v>
      </c>
      <c r="AW1270" s="28"/>
      <c r="AX1270" s="28"/>
      <c r="AY1270" s="28"/>
    </row>
    <row r="1271" ht="15.75" customHeight="1">
      <c r="A1271" s="26" t="s">
        <v>12314</v>
      </c>
      <c r="B1271" s="26" t="s">
        <v>12315</v>
      </c>
      <c r="C1271" s="27"/>
      <c r="D1271" s="26"/>
      <c r="E1271" s="26"/>
      <c r="F1271" s="26" t="s">
        <v>127</v>
      </c>
      <c r="G1271" s="28"/>
      <c r="H1271" s="26" t="s">
        <v>12304</v>
      </c>
      <c r="I1271" s="26" t="s">
        <v>12305</v>
      </c>
      <c r="J1271" s="26" t="s">
        <v>12306</v>
      </c>
      <c r="K1271" s="26" t="s">
        <v>12307</v>
      </c>
      <c r="L1271" s="26" t="s">
        <v>12308</v>
      </c>
      <c r="M1271" s="26" t="s">
        <v>12309</v>
      </c>
      <c r="N1271" s="26" t="s">
        <v>12310</v>
      </c>
      <c r="O1271" s="28" t="s">
        <v>12008</v>
      </c>
      <c r="P1271" s="26" t="s">
        <v>11993</v>
      </c>
      <c r="Q1271" s="26"/>
      <c r="R1271" s="26" t="s">
        <v>12311</v>
      </c>
      <c r="S1271" s="26" t="s">
        <v>156</v>
      </c>
      <c r="T1271" s="29" t="s">
        <v>12312</v>
      </c>
      <c r="U1271" s="29"/>
      <c r="V1271" s="26" t="s">
        <v>158</v>
      </c>
      <c r="W1271" s="26" t="s">
        <v>141</v>
      </c>
      <c r="X1271" s="26" t="s">
        <v>141</v>
      </c>
      <c r="Y1271" s="26">
        <v>2020.0</v>
      </c>
      <c r="Z1271" s="28">
        <v>3.0</v>
      </c>
      <c r="AA1271" s="26" t="s">
        <v>127</v>
      </c>
      <c r="AB1271" s="30">
        <v>1200.0</v>
      </c>
      <c r="AC1271" s="31" t="s">
        <v>127</v>
      </c>
      <c r="AD1271" s="31">
        <v>1200.0</v>
      </c>
      <c r="AE1271" s="31" t="s">
        <v>127</v>
      </c>
      <c r="AF1271" s="31" t="s">
        <v>141</v>
      </c>
      <c r="AG1271" s="30" t="s">
        <v>127</v>
      </c>
      <c r="AH1271" s="31" t="s">
        <v>141</v>
      </c>
      <c r="AI1271" s="31" t="s">
        <v>127</v>
      </c>
      <c r="AJ1271" s="31" t="s">
        <v>141</v>
      </c>
      <c r="AK1271" s="31" t="s">
        <v>127</v>
      </c>
      <c r="AL1271" s="31" t="s">
        <v>141</v>
      </c>
      <c r="AM1271" s="26" t="s">
        <v>2284</v>
      </c>
      <c r="AN1271" s="26" t="s">
        <v>12313</v>
      </c>
      <c r="AO1271" s="26" t="s">
        <v>141</v>
      </c>
      <c r="AP1271" s="31">
        <v>560.0</v>
      </c>
      <c r="AQ1271" s="26" t="s">
        <v>127</v>
      </c>
      <c r="AR1271" s="26" t="s">
        <v>127</v>
      </c>
      <c r="AS1271" s="26" t="s">
        <v>127</v>
      </c>
      <c r="AT1271" s="26" t="s">
        <v>142</v>
      </c>
      <c r="AU1271" s="26" t="s">
        <v>31</v>
      </c>
      <c r="AV1271" s="26" t="s">
        <v>143</v>
      </c>
      <c r="AW1271" s="28"/>
      <c r="AX1271" s="28"/>
      <c r="AY1271" s="28"/>
    </row>
    <row r="1272" ht="15.75" customHeight="1">
      <c r="A1272" s="26" t="s">
        <v>12316</v>
      </c>
      <c r="B1272" s="26" t="s">
        <v>12317</v>
      </c>
      <c r="C1272" s="27"/>
      <c r="D1272" s="26" t="s">
        <v>12318</v>
      </c>
      <c r="E1272" s="26"/>
      <c r="F1272" s="26" t="s">
        <v>127</v>
      </c>
      <c r="G1272" s="28"/>
      <c r="H1272" s="26" t="s">
        <v>12319</v>
      </c>
      <c r="I1272" s="26" t="s">
        <v>12320</v>
      </c>
      <c r="J1272" s="26" t="s">
        <v>12321</v>
      </c>
      <c r="K1272" s="26" t="s">
        <v>12322</v>
      </c>
      <c r="L1272" s="26" t="s">
        <v>12323</v>
      </c>
      <c r="M1272" s="26" t="s">
        <v>12324</v>
      </c>
      <c r="N1272" s="26" t="s">
        <v>12325</v>
      </c>
      <c r="O1272" s="28" t="s">
        <v>12008</v>
      </c>
      <c r="P1272" s="26" t="s">
        <v>11993</v>
      </c>
      <c r="Q1272" s="26"/>
      <c r="R1272" s="26" t="s">
        <v>12326</v>
      </c>
      <c r="S1272" s="26" t="s">
        <v>156</v>
      </c>
      <c r="T1272" s="29" t="s">
        <v>12327</v>
      </c>
      <c r="U1272" s="29"/>
      <c r="V1272" s="26" t="s">
        <v>189</v>
      </c>
      <c r="W1272" s="26" t="s">
        <v>141</v>
      </c>
      <c r="X1272" s="26" t="s">
        <v>141</v>
      </c>
      <c r="Y1272" s="26" t="s">
        <v>141</v>
      </c>
      <c r="Z1272" s="28" t="s">
        <v>141</v>
      </c>
      <c r="AA1272" s="26" t="s">
        <v>127</v>
      </c>
      <c r="AB1272" s="30">
        <v>800.0</v>
      </c>
      <c r="AC1272" s="31" t="s">
        <v>127</v>
      </c>
      <c r="AD1272" s="31">
        <v>800.0</v>
      </c>
      <c r="AE1272" s="31" t="s">
        <v>127</v>
      </c>
      <c r="AF1272" s="31" t="s">
        <v>141</v>
      </c>
      <c r="AG1272" s="30" t="s">
        <v>127</v>
      </c>
      <c r="AH1272" s="31" t="s">
        <v>141</v>
      </c>
      <c r="AI1272" s="31" t="s">
        <v>127</v>
      </c>
      <c r="AJ1272" s="31" t="s">
        <v>141</v>
      </c>
      <c r="AK1272" s="31" t="s">
        <v>127</v>
      </c>
      <c r="AL1272" s="31" t="s">
        <v>141</v>
      </c>
      <c r="AM1272" s="26" t="s">
        <v>141</v>
      </c>
      <c r="AN1272" s="26" t="s">
        <v>141</v>
      </c>
      <c r="AO1272" s="26" t="s">
        <v>141</v>
      </c>
      <c r="AP1272" s="31" t="s">
        <v>141</v>
      </c>
      <c r="AQ1272" s="26" t="s">
        <v>141</v>
      </c>
      <c r="AR1272" s="26" t="s">
        <v>141</v>
      </c>
      <c r="AS1272" s="26" t="s">
        <v>127</v>
      </c>
      <c r="AT1272" s="26" t="s">
        <v>142</v>
      </c>
      <c r="AU1272" s="26" t="s">
        <v>31</v>
      </c>
      <c r="AV1272" s="26" t="s">
        <v>143</v>
      </c>
      <c r="AW1272" s="28"/>
      <c r="AX1272" s="28"/>
      <c r="AY1272" s="28"/>
    </row>
    <row r="1273" ht="15.75" customHeight="1">
      <c r="A1273" s="26" t="s">
        <v>12328</v>
      </c>
      <c r="B1273" s="26" t="s">
        <v>12329</v>
      </c>
      <c r="C1273" s="27"/>
      <c r="D1273" s="26" t="s">
        <v>12330</v>
      </c>
      <c r="E1273" s="26"/>
      <c r="F1273" s="26" t="s">
        <v>127</v>
      </c>
      <c r="G1273" s="28"/>
      <c r="H1273" s="26" t="s">
        <v>12331</v>
      </c>
      <c r="I1273" s="26" t="s">
        <v>12332</v>
      </c>
      <c r="J1273" s="26" t="s">
        <v>12333</v>
      </c>
      <c r="K1273" s="26">
        <v>5.081364358E9</v>
      </c>
      <c r="L1273" s="26" t="s">
        <v>12334</v>
      </c>
      <c r="M1273" s="26" t="s">
        <v>12335</v>
      </c>
      <c r="N1273" s="26" t="s">
        <v>12336</v>
      </c>
      <c r="O1273" s="28" t="s">
        <v>12008</v>
      </c>
      <c r="P1273" s="26" t="s">
        <v>11993</v>
      </c>
      <c r="Q1273" s="26"/>
      <c r="R1273" s="26" t="s">
        <v>12337</v>
      </c>
      <c r="S1273" s="26" t="s">
        <v>137</v>
      </c>
      <c r="T1273" s="29" t="s">
        <v>12338</v>
      </c>
      <c r="U1273" s="29"/>
      <c r="V1273" s="26" t="s">
        <v>139</v>
      </c>
      <c r="W1273" s="26">
        <v>2007.0</v>
      </c>
      <c r="X1273" s="26" t="s">
        <v>141</v>
      </c>
      <c r="Y1273" s="26" t="s">
        <v>141</v>
      </c>
      <c r="Z1273" s="28" t="s">
        <v>141</v>
      </c>
      <c r="AA1273" s="26" t="s">
        <v>127</v>
      </c>
      <c r="AB1273" s="30">
        <v>800.0</v>
      </c>
      <c r="AC1273" s="31" t="s">
        <v>127</v>
      </c>
      <c r="AD1273" s="31">
        <v>800.0</v>
      </c>
      <c r="AE1273" s="31" t="s">
        <v>127</v>
      </c>
      <c r="AF1273" s="31" t="s">
        <v>127</v>
      </c>
      <c r="AG1273" s="30" t="s">
        <v>127</v>
      </c>
      <c r="AH1273" s="31" t="s">
        <v>127</v>
      </c>
      <c r="AI1273" s="31" t="s">
        <v>127</v>
      </c>
      <c r="AJ1273" s="31" t="s">
        <v>127</v>
      </c>
      <c r="AK1273" s="31" t="s">
        <v>127</v>
      </c>
      <c r="AL1273" s="31" t="s">
        <v>127</v>
      </c>
      <c r="AM1273" s="26" t="s">
        <v>141</v>
      </c>
      <c r="AN1273" s="26" t="s">
        <v>141</v>
      </c>
      <c r="AO1273" s="26" t="s">
        <v>141</v>
      </c>
      <c r="AP1273" s="31" t="s">
        <v>141</v>
      </c>
      <c r="AQ1273" s="26" t="s">
        <v>127</v>
      </c>
      <c r="AR1273" s="26" t="s">
        <v>127</v>
      </c>
      <c r="AS1273" s="26" t="s">
        <v>127</v>
      </c>
      <c r="AT1273" s="26" t="s">
        <v>142</v>
      </c>
      <c r="AU1273" s="26" t="s">
        <v>31</v>
      </c>
      <c r="AV1273" s="26" t="s">
        <v>143</v>
      </c>
      <c r="AW1273" s="28"/>
      <c r="AX1273" s="28"/>
      <c r="AY1273" s="28"/>
    </row>
    <row r="1274" ht="15.75" customHeight="1">
      <c r="A1274" s="26" t="s">
        <v>12339</v>
      </c>
      <c r="B1274" s="26" t="s">
        <v>12340</v>
      </c>
      <c r="C1274" s="27" t="s">
        <v>12341</v>
      </c>
      <c r="D1274" s="28" t="s">
        <v>12342</v>
      </c>
      <c r="E1274" s="28"/>
      <c r="F1274" s="26" t="s">
        <v>148</v>
      </c>
      <c r="G1274" s="28" t="s">
        <v>12001</v>
      </c>
      <c r="H1274" s="26" t="s">
        <v>12002</v>
      </c>
      <c r="I1274" s="26" t="s">
        <v>12003</v>
      </c>
      <c r="J1274" s="26" t="s">
        <v>12343</v>
      </c>
      <c r="K1274" s="26">
        <v>5.001102884E9</v>
      </c>
      <c r="L1274" s="28" t="s">
        <v>12344</v>
      </c>
      <c r="M1274" s="26" t="s">
        <v>12345</v>
      </c>
      <c r="N1274" s="26" t="s">
        <v>12336</v>
      </c>
      <c r="O1274" s="28" t="s">
        <v>12008</v>
      </c>
      <c r="P1274" s="26" t="s">
        <v>11993</v>
      </c>
      <c r="Q1274" s="28"/>
      <c r="R1274" s="28" t="s">
        <v>12346</v>
      </c>
      <c r="S1274" s="28" t="s">
        <v>156</v>
      </c>
      <c r="T1274" s="29" t="s">
        <v>12347</v>
      </c>
      <c r="U1274" s="28"/>
      <c r="V1274" s="28" t="s">
        <v>158</v>
      </c>
      <c r="W1274" s="26" t="s">
        <v>141</v>
      </c>
      <c r="X1274" s="26" t="s">
        <v>141</v>
      </c>
      <c r="Y1274" s="28">
        <v>2001.0</v>
      </c>
      <c r="Z1274" s="28">
        <v>22.0</v>
      </c>
      <c r="AA1274" s="26" t="s">
        <v>127</v>
      </c>
      <c r="AB1274" s="30">
        <v>1500.0</v>
      </c>
      <c r="AC1274" s="31" t="s">
        <v>127</v>
      </c>
      <c r="AD1274" s="31">
        <v>1500.0</v>
      </c>
      <c r="AE1274" s="31" t="s">
        <v>127</v>
      </c>
      <c r="AF1274" s="31">
        <v>1800.0</v>
      </c>
      <c r="AG1274" s="30" t="s">
        <v>127</v>
      </c>
      <c r="AH1274" s="30">
        <v>1800.0</v>
      </c>
      <c r="AI1274" s="31" t="s">
        <v>127</v>
      </c>
      <c r="AJ1274" s="31" t="s">
        <v>141</v>
      </c>
      <c r="AK1274" s="31" t="s">
        <v>127</v>
      </c>
      <c r="AL1274" s="31">
        <v>2500.0</v>
      </c>
      <c r="AM1274" s="58" t="s">
        <v>6528</v>
      </c>
      <c r="AN1274" s="28" t="s">
        <v>12348</v>
      </c>
      <c r="AO1274" s="26" t="s">
        <v>141</v>
      </c>
      <c r="AP1274" s="31" t="s">
        <v>141</v>
      </c>
      <c r="AQ1274" s="26" t="s">
        <v>141</v>
      </c>
      <c r="AR1274" s="26" t="s">
        <v>141</v>
      </c>
      <c r="AS1274" s="26" t="s">
        <v>127</v>
      </c>
      <c r="AT1274" s="26" t="s">
        <v>184</v>
      </c>
      <c r="AU1274" s="32" t="s">
        <v>185</v>
      </c>
      <c r="AV1274" s="26" t="s">
        <v>12349</v>
      </c>
      <c r="AW1274" s="28"/>
      <c r="AX1274" s="28"/>
      <c r="AY1274" s="28"/>
    </row>
    <row r="1275" ht="15.75" customHeight="1">
      <c r="A1275" s="26" t="s">
        <v>12350</v>
      </c>
      <c r="B1275" s="26" t="s">
        <v>12351</v>
      </c>
      <c r="C1275" s="27"/>
      <c r="D1275" s="26" t="s">
        <v>12352</v>
      </c>
      <c r="E1275" s="26"/>
      <c r="F1275" s="26" t="s">
        <v>127</v>
      </c>
      <c r="G1275" s="28"/>
      <c r="H1275" s="26" t="s">
        <v>12353</v>
      </c>
      <c r="I1275" s="26" t="s">
        <v>12354</v>
      </c>
      <c r="J1275" s="26" t="s">
        <v>12355</v>
      </c>
      <c r="K1275" s="26" t="s">
        <v>12356</v>
      </c>
      <c r="L1275" s="26" t="s">
        <v>12357</v>
      </c>
      <c r="M1275" s="26" t="s">
        <v>12345</v>
      </c>
      <c r="N1275" s="26" t="s">
        <v>12336</v>
      </c>
      <c r="O1275" s="28" t="s">
        <v>12008</v>
      </c>
      <c r="P1275" s="26" t="s">
        <v>11993</v>
      </c>
      <c r="Q1275" s="27" t="s">
        <v>12358</v>
      </c>
      <c r="R1275" s="26" t="s">
        <v>12359</v>
      </c>
      <c r="S1275" s="26" t="s">
        <v>156</v>
      </c>
      <c r="T1275" s="29" t="s">
        <v>12360</v>
      </c>
      <c r="U1275" s="29"/>
      <c r="V1275" s="26" t="s">
        <v>139</v>
      </c>
      <c r="W1275" s="26">
        <v>2016.0</v>
      </c>
      <c r="X1275" s="26">
        <v>2017.0</v>
      </c>
      <c r="Y1275" s="26">
        <v>2023.0</v>
      </c>
      <c r="Z1275" s="28">
        <v>0.0</v>
      </c>
      <c r="AA1275" s="26" t="s">
        <v>127</v>
      </c>
      <c r="AB1275" s="30">
        <v>500.0</v>
      </c>
      <c r="AC1275" s="31" t="s">
        <v>127</v>
      </c>
      <c r="AD1275" s="31">
        <v>500.0</v>
      </c>
      <c r="AE1275" s="31" t="s">
        <v>127</v>
      </c>
      <c r="AF1275" s="31">
        <v>500.0</v>
      </c>
      <c r="AG1275" s="30" t="s">
        <v>127</v>
      </c>
      <c r="AH1275" s="31">
        <v>500.0</v>
      </c>
      <c r="AI1275" s="31" t="s">
        <v>127</v>
      </c>
      <c r="AJ1275" s="31" t="s">
        <v>141</v>
      </c>
      <c r="AK1275" s="31" t="s">
        <v>127</v>
      </c>
      <c r="AL1275" s="31" t="s">
        <v>141</v>
      </c>
      <c r="AM1275" s="26" t="s">
        <v>141</v>
      </c>
      <c r="AN1275" s="26" t="s">
        <v>141</v>
      </c>
      <c r="AO1275" s="26" t="s">
        <v>141</v>
      </c>
      <c r="AP1275" s="31" t="s">
        <v>141</v>
      </c>
      <c r="AQ1275" s="26" t="s">
        <v>127</v>
      </c>
      <c r="AR1275" s="26" t="s">
        <v>127</v>
      </c>
      <c r="AS1275" s="26" t="s">
        <v>127</v>
      </c>
      <c r="AT1275" s="26" t="s">
        <v>142</v>
      </c>
      <c r="AU1275" s="26" t="s">
        <v>31</v>
      </c>
      <c r="AV1275" s="26" t="s">
        <v>143</v>
      </c>
      <c r="AW1275" s="28"/>
      <c r="AX1275" s="28"/>
      <c r="AY1275" s="28"/>
    </row>
    <row r="1276" ht="15.75" customHeight="1">
      <c r="A1276" s="26" t="s">
        <v>12361</v>
      </c>
      <c r="B1276" s="26" t="s">
        <v>12362</v>
      </c>
      <c r="C1276" s="26"/>
      <c r="D1276" s="26"/>
      <c r="E1276" s="26"/>
      <c r="F1276" s="26" t="s">
        <v>127</v>
      </c>
      <c r="G1276" s="28"/>
      <c r="H1276" s="26" t="s">
        <v>12363</v>
      </c>
      <c r="I1276" s="26" t="s">
        <v>12364</v>
      </c>
      <c r="J1276" s="35" t="s">
        <v>12365</v>
      </c>
      <c r="K1276" s="37" t="s">
        <v>12366</v>
      </c>
      <c r="L1276" s="26" t="s">
        <v>12367</v>
      </c>
      <c r="M1276" s="35" t="s">
        <v>12368</v>
      </c>
      <c r="N1276" s="26" t="s">
        <v>12336</v>
      </c>
      <c r="O1276" s="26" t="s">
        <v>12008</v>
      </c>
      <c r="P1276" s="26" t="s">
        <v>11993</v>
      </c>
      <c r="Q1276" s="26"/>
      <c r="R1276" s="26" t="s">
        <v>12369</v>
      </c>
      <c r="S1276" s="26" t="s">
        <v>156</v>
      </c>
      <c r="T1276" s="29"/>
      <c r="U1276" s="26"/>
      <c r="V1276" s="26" t="s">
        <v>139</v>
      </c>
      <c r="W1276" s="26">
        <v>2017.0</v>
      </c>
      <c r="X1276" s="26" t="s">
        <v>141</v>
      </c>
      <c r="Y1276" s="26">
        <v>2023.0</v>
      </c>
      <c r="Z1276" s="28">
        <v>0.0</v>
      </c>
      <c r="AA1276" s="26" t="s">
        <v>127</v>
      </c>
      <c r="AB1276" s="30">
        <v>1500.0</v>
      </c>
      <c r="AC1276" s="31" t="s">
        <v>127</v>
      </c>
      <c r="AD1276" s="31">
        <v>1500.0</v>
      </c>
      <c r="AE1276" s="31" t="s">
        <v>127</v>
      </c>
      <c r="AF1276" s="31">
        <v>1850.0</v>
      </c>
      <c r="AG1276" s="31" t="s">
        <v>127</v>
      </c>
      <c r="AH1276" s="31">
        <v>1850.0</v>
      </c>
      <c r="AI1276" s="31" t="s">
        <v>127</v>
      </c>
      <c r="AJ1276" s="31" t="s">
        <v>141</v>
      </c>
      <c r="AK1276" s="31" t="s">
        <v>127</v>
      </c>
      <c r="AL1276" s="31" t="s">
        <v>141</v>
      </c>
      <c r="AM1276" s="26" t="s">
        <v>141</v>
      </c>
      <c r="AN1276" s="26" t="s">
        <v>141</v>
      </c>
      <c r="AO1276" s="26" t="s">
        <v>141</v>
      </c>
      <c r="AP1276" s="31" t="s">
        <v>141</v>
      </c>
      <c r="AQ1276" s="26" t="s">
        <v>127</v>
      </c>
      <c r="AR1276" s="26" t="s">
        <v>127</v>
      </c>
      <c r="AS1276" s="26" t="s">
        <v>127</v>
      </c>
      <c r="AT1276" s="26" t="s">
        <v>184</v>
      </c>
      <c r="AU1276" s="26" t="s">
        <v>185</v>
      </c>
      <c r="AV1276" s="26" t="s">
        <v>12370</v>
      </c>
      <c r="AW1276" s="28"/>
      <c r="AX1276" s="28"/>
      <c r="AY1276" s="28"/>
    </row>
    <row r="1277" ht="15.75" customHeight="1">
      <c r="A1277" s="26" t="s">
        <v>12371</v>
      </c>
      <c r="B1277" s="26" t="s">
        <v>12372</v>
      </c>
      <c r="C1277" s="27"/>
      <c r="D1277" s="26"/>
      <c r="E1277" s="26"/>
      <c r="F1277" s="26" t="s">
        <v>148</v>
      </c>
      <c r="G1277" s="28" t="s">
        <v>12057</v>
      </c>
      <c r="H1277" s="26" t="s">
        <v>12111</v>
      </c>
      <c r="I1277" s="26" t="s">
        <v>12112</v>
      </c>
      <c r="J1277" s="26" t="s">
        <v>12373</v>
      </c>
      <c r="K1277" s="26" t="s">
        <v>12374</v>
      </c>
      <c r="L1277" s="26" t="s">
        <v>12375</v>
      </c>
      <c r="M1277" s="26" t="s">
        <v>12376</v>
      </c>
      <c r="N1277" s="26" t="s">
        <v>12377</v>
      </c>
      <c r="O1277" s="26" t="s">
        <v>12008</v>
      </c>
      <c r="P1277" s="26" t="s">
        <v>11993</v>
      </c>
      <c r="Q1277" s="26"/>
      <c r="R1277" s="26" t="s">
        <v>12378</v>
      </c>
      <c r="S1277" s="26" t="s">
        <v>137</v>
      </c>
      <c r="T1277" s="29" t="s">
        <v>12379</v>
      </c>
      <c r="U1277" s="29"/>
      <c r="V1277" s="26" t="s">
        <v>139</v>
      </c>
      <c r="W1277" s="26" t="s">
        <v>141</v>
      </c>
      <c r="X1277" s="26">
        <v>2019.0</v>
      </c>
      <c r="Y1277" s="26">
        <v>2030.0</v>
      </c>
      <c r="Z1277" s="28">
        <v>-7.0</v>
      </c>
      <c r="AA1277" s="26" t="s">
        <v>127</v>
      </c>
      <c r="AB1277" s="30">
        <v>3200.0</v>
      </c>
      <c r="AC1277" s="31" t="s">
        <v>127</v>
      </c>
      <c r="AD1277" s="31">
        <v>3200.0</v>
      </c>
      <c r="AE1277" s="31" t="s">
        <v>127</v>
      </c>
      <c r="AF1277" s="31">
        <v>1600.0</v>
      </c>
      <c r="AG1277" s="30" t="s">
        <v>127</v>
      </c>
      <c r="AH1277" s="31">
        <v>1600.0</v>
      </c>
      <c r="AI1277" s="31" t="s">
        <v>127</v>
      </c>
      <c r="AJ1277" s="31" t="s">
        <v>141</v>
      </c>
      <c r="AK1277" s="31" t="s">
        <v>127</v>
      </c>
      <c r="AL1277" s="31" t="s">
        <v>141</v>
      </c>
      <c r="AM1277" s="26" t="s">
        <v>141</v>
      </c>
      <c r="AN1277" s="26" t="s">
        <v>141</v>
      </c>
      <c r="AO1277" s="26" t="s">
        <v>141</v>
      </c>
      <c r="AP1277" s="31">
        <v>300.0</v>
      </c>
      <c r="AQ1277" s="26" t="s">
        <v>127</v>
      </c>
      <c r="AR1277" s="26" t="s">
        <v>127</v>
      </c>
      <c r="AS1277" s="26" t="s">
        <v>127</v>
      </c>
      <c r="AT1277" s="26" t="s">
        <v>184</v>
      </c>
      <c r="AU1277" s="32" t="s">
        <v>185</v>
      </c>
      <c r="AV1277" s="26" t="s">
        <v>9302</v>
      </c>
      <c r="AW1277" s="28"/>
      <c r="AX1277" s="28"/>
      <c r="AY1277" s="28"/>
    </row>
    <row r="1278" ht="15.75" customHeight="1">
      <c r="A1278" s="26" t="s">
        <v>12380</v>
      </c>
      <c r="B1278" s="26" t="s">
        <v>12381</v>
      </c>
      <c r="C1278" s="27"/>
      <c r="D1278" s="26"/>
      <c r="E1278" s="26"/>
      <c r="F1278" s="26" t="s">
        <v>148</v>
      </c>
      <c r="G1278" s="28" t="s">
        <v>12001</v>
      </c>
      <c r="H1278" s="26" t="s">
        <v>12002</v>
      </c>
      <c r="I1278" s="26" t="s">
        <v>12003</v>
      </c>
      <c r="J1278" s="26" t="s">
        <v>12382</v>
      </c>
      <c r="K1278" s="26" t="s">
        <v>12383</v>
      </c>
      <c r="L1278" s="26" t="s">
        <v>12384</v>
      </c>
      <c r="M1278" s="26" t="s">
        <v>12385</v>
      </c>
      <c r="N1278" s="26" t="s">
        <v>12386</v>
      </c>
      <c r="O1278" s="28" t="s">
        <v>12008</v>
      </c>
      <c r="P1278" s="26" t="s">
        <v>11993</v>
      </c>
      <c r="Q1278" s="26"/>
      <c r="R1278" s="26" t="s">
        <v>12387</v>
      </c>
      <c r="S1278" s="26" t="s">
        <v>137</v>
      </c>
      <c r="T1278" s="29" t="s">
        <v>12388</v>
      </c>
      <c r="U1278" s="29"/>
      <c r="V1278" s="26" t="s">
        <v>158</v>
      </c>
      <c r="W1278" s="26" t="s">
        <v>141</v>
      </c>
      <c r="X1278" s="26" t="s">
        <v>141</v>
      </c>
      <c r="Y1278" s="26">
        <v>2022.0</v>
      </c>
      <c r="Z1278" s="28">
        <v>1.0</v>
      </c>
      <c r="AA1278" s="26" t="s">
        <v>127</v>
      </c>
      <c r="AB1278" s="30">
        <v>800.0</v>
      </c>
      <c r="AC1278" s="31" t="s">
        <v>127</v>
      </c>
      <c r="AD1278" s="31">
        <v>800.0</v>
      </c>
      <c r="AE1278" s="31" t="s">
        <v>127</v>
      </c>
      <c r="AF1278" s="31">
        <v>800.0</v>
      </c>
      <c r="AG1278" s="30" t="s">
        <v>127</v>
      </c>
      <c r="AH1278" s="31">
        <v>800.0</v>
      </c>
      <c r="AI1278" s="31" t="s">
        <v>127</v>
      </c>
      <c r="AJ1278" s="31" t="s">
        <v>141</v>
      </c>
      <c r="AK1278" s="31" t="s">
        <v>127</v>
      </c>
      <c r="AL1278" s="31" t="s">
        <v>141</v>
      </c>
      <c r="AM1278" s="26" t="s">
        <v>141</v>
      </c>
      <c r="AN1278" s="26" t="s">
        <v>141</v>
      </c>
      <c r="AO1278" s="26" t="s">
        <v>141</v>
      </c>
      <c r="AP1278" s="31" t="s">
        <v>141</v>
      </c>
      <c r="AQ1278" s="26" t="s">
        <v>127</v>
      </c>
      <c r="AR1278" s="26" t="s">
        <v>127</v>
      </c>
      <c r="AS1278" s="26" t="s">
        <v>127</v>
      </c>
      <c r="AT1278" s="26" t="s">
        <v>184</v>
      </c>
      <c r="AU1278" s="26" t="s">
        <v>185</v>
      </c>
      <c r="AV1278" s="26" t="s">
        <v>12191</v>
      </c>
      <c r="AW1278" s="28"/>
      <c r="AX1278" s="28"/>
      <c r="AY1278" s="28"/>
    </row>
    <row r="1279" ht="15.75" customHeight="1">
      <c r="A1279" s="26" t="s">
        <v>12389</v>
      </c>
      <c r="B1279" s="26" t="s">
        <v>12390</v>
      </c>
      <c r="C1279" s="26"/>
      <c r="D1279" s="26" t="s">
        <v>12391</v>
      </c>
      <c r="E1279" s="26"/>
      <c r="F1279" s="26" t="s">
        <v>127</v>
      </c>
      <c r="G1279" s="28"/>
      <c r="H1279" s="26" t="s">
        <v>12392</v>
      </c>
      <c r="I1279" s="26" t="s">
        <v>12393</v>
      </c>
      <c r="J1279" s="26" t="s">
        <v>12390</v>
      </c>
      <c r="K1279" s="37" t="s">
        <v>12394</v>
      </c>
      <c r="L1279" s="26" t="s">
        <v>12395</v>
      </c>
      <c r="M1279" s="26" t="s">
        <v>12396</v>
      </c>
      <c r="N1279" s="47" t="s">
        <v>12397</v>
      </c>
      <c r="O1279" s="26" t="s">
        <v>12008</v>
      </c>
      <c r="P1279" s="26" t="s">
        <v>11993</v>
      </c>
      <c r="Q1279" s="26"/>
      <c r="R1279" s="26" t="s">
        <v>12398</v>
      </c>
      <c r="S1279" s="26" t="s">
        <v>137</v>
      </c>
      <c r="T1279" s="29"/>
      <c r="U1279" s="26"/>
      <c r="V1279" s="26" t="s">
        <v>139</v>
      </c>
      <c r="W1279" s="26" t="s">
        <v>141</v>
      </c>
      <c r="X1279" s="26">
        <v>2020.0</v>
      </c>
      <c r="Y1279" s="26">
        <v>2022.0</v>
      </c>
      <c r="Z1279" s="28">
        <v>1.0</v>
      </c>
      <c r="AA1279" s="26" t="s">
        <v>127</v>
      </c>
      <c r="AB1279" s="30">
        <v>600.0</v>
      </c>
      <c r="AC1279" s="31" t="s">
        <v>127</v>
      </c>
      <c r="AD1279" s="31">
        <v>600.0</v>
      </c>
      <c r="AE1279" s="31" t="s">
        <v>127</v>
      </c>
      <c r="AF1279" s="31" t="s">
        <v>127</v>
      </c>
      <c r="AG1279" s="31" t="s">
        <v>127</v>
      </c>
      <c r="AH1279" s="31" t="s">
        <v>127</v>
      </c>
      <c r="AI1279" s="31" t="s">
        <v>127</v>
      </c>
      <c r="AJ1279" s="31" t="s">
        <v>141</v>
      </c>
      <c r="AK1279" s="31" t="s">
        <v>127</v>
      </c>
      <c r="AL1279" s="31" t="s">
        <v>141</v>
      </c>
      <c r="AM1279" s="26" t="s">
        <v>141</v>
      </c>
      <c r="AN1279" s="26" t="s">
        <v>141</v>
      </c>
      <c r="AO1279" s="26" t="s">
        <v>141</v>
      </c>
      <c r="AP1279" s="31" t="s">
        <v>141</v>
      </c>
      <c r="AQ1279" s="26" t="s">
        <v>141</v>
      </c>
      <c r="AR1279" s="26" t="s">
        <v>141</v>
      </c>
      <c r="AS1279" s="26" t="s">
        <v>127</v>
      </c>
      <c r="AT1279" s="26" t="s">
        <v>142</v>
      </c>
      <c r="AU1279" s="26" t="s">
        <v>31</v>
      </c>
      <c r="AV1279" s="26" t="s">
        <v>143</v>
      </c>
      <c r="AW1279" s="28"/>
      <c r="AX1279" s="28"/>
      <c r="AY1279" s="28"/>
    </row>
    <row r="1280" ht="15.75" customHeight="1">
      <c r="A1280" s="47" t="s">
        <v>12399</v>
      </c>
      <c r="B1280" s="26" t="s">
        <v>12400</v>
      </c>
      <c r="C1280" s="47" t="s">
        <v>12401</v>
      </c>
      <c r="D1280" s="47" t="s">
        <v>12402</v>
      </c>
      <c r="E1280" s="47"/>
      <c r="F1280" s="26" t="s">
        <v>173</v>
      </c>
      <c r="G1280" s="47" t="s">
        <v>12057</v>
      </c>
      <c r="H1280" s="26" t="s">
        <v>12403</v>
      </c>
      <c r="I1280" s="26" t="s">
        <v>12404</v>
      </c>
      <c r="J1280" s="47" t="s">
        <v>12405</v>
      </c>
      <c r="K1280" s="26" t="s">
        <v>12406</v>
      </c>
      <c r="L1280" s="47" t="s">
        <v>12407</v>
      </c>
      <c r="M1280" s="47" t="s">
        <v>12408</v>
      </c>
      <c r="N1280" s="47" t="s">
        <v>12397</v>
      </c>
      <c r="O1280" s="26" t="s">
        <v>12008</v>
      </c>
      <c r="P1280" s="26" t="s">
        <v>11993</v>
      </c>
      <c r="Q1280" s="47"/>
      <c r="R1280" s="47" t="s">
        <v>12409</v>
      </c>
      <c r="S1280" s="47" t="s">
        <v>156</v>
      </c>
      <c r="T1280" s="26" t="s">
        <v>12410</v>
      </c>
      <c r="U1280" s="47"/>
      <c r="V1280" s="28" t="s">
        <v>158</v>
      </c>
      <c r="W1280" s="26" t="s">
        <v>141</v>
      </c>
      <c r="X1280" s="26" t="s">
        <v>141</v>
      </c>
      <c r="Y1280" s="47">
        <v>2011.0</v>
      </c>
      <c r="Z1280" s="28">
        <v>12.0</v>
      </c>
      <c r="AA1280" s="26" t="s">
        <v>127</v>
      </c>
      <c r="AB1280" s="30">
        <v>800.0</v>
      </c>
      <c r="AC1280" s="30" t="s">
        <v>127</v>
      </c>
      <c r="AD1280" s="30">
        <v>800.0</v>
      </c>
      <c r="AE1280" s="30" t="s">
        <v>127</v>
      </c>
      <c r="AF1280" s="30">
        <v>800.0</v>
      </c>
      <c r="AG1280" s="30" t="s">
        <v>127</v>
      </c>
      <c r="AH1280" s="30">
        <v>800.0</v>
      </c>
      <c r="AI1280" s="30" t="s">
        <v>127</v>
      </c>
      <c r="AJ1280" s="30" t="s">
        <v>141</v>
      </c>
      <c r="AK1280" s="30" t="s">
        <v>127</v>
      </c>
      <c r="AL1280" s="30" t="s">
        <v>141</v>
      </c>
      <c r="AM1280" s="26" t="s">
        <v>3315</v>
      </c>
      <c r="AN1280" s="47" t="s">
        <v>29</v>
      </c>
      <c r="AO1280" s="26" t="s">
        <v>141</v>
      </c>
      <c r="AP1280" s="31" t="s">
        <v>141</v>
      </c>
      <c r="AQ1280" s="26" t="s">
        <v>327</v>
      </c>
      <c r="AR1280" s="26" t="s">
        <v>141</v>
      </c>
      <c r="AS1280" s="26" t="s">
        <v>127</v>
      </c>
      <c r="AT1280" s="47" t="s">
        <v>184</v>
      </c>
      <c r="AU1280" s="47" t="s">
        <v>185</v>
      </c>
      <c r="AV1280" s="47" t="s">
        <v>12411</v>
      </c>
      <c r="AW1280" s="47"/>
      <c r="AX1280" s="47"/>
      <c r="AY1280" s="47"/>
    </row>
    <row r="1281" ht="15.75" customHeight="1">
      <c r="A1281" s="26" t="s">
        <v>12412</v>
      </c>
      <c r="B1281" s="26" t="s">
        <v>12413</v>
      </c>
      <c r="C1281" s="27"/>
      <c r="D1281" s="26"/>
      <c r="E1281" s="26"/>
      <c r="F1281" s="26" t="s">
        <v>127</v>
      </c>
      <c r="G1281" s="28"/>
      <c r="H1281" s="26" t="s">
        <v>12414</v>
      </c>
      <c r="I1281" s="26" t="s">
        <v>12415</v>
      </c>
      <c r="J1281" s="26" t="s">
        <v>12416</v>
      </c>
      <c r="K1281" s="26" t="s">
        <v>12417</v>
      </c>
      <c r="L1281" s="26" t="s">
        <v>12418</v>
      </c>
      <c r="M1281" s="26" t="s">
        <v>12408</v>
      </c>
      <c r="N1281" s="47" t="s">
        <v>12397</v>
      </c>
      <c r="O1281" s="28" t="s">
        <v>12008</v>
      </c>
      <c r="P1281" s="26" t="s">
        <v>11993</v>
      </c>
      <c r="Q1281" s="26"/>
      <c r="R1281" s="26" t="s">
        <v>12419</v>
      </c>
      <c r="S1281" s="26" t="s">
        <v>156</v>
      </c>
      <c r="T1281" s="29" t="s">
        <v>12420</v>
      </c>
      <c r="U1281" s="29"/>
      <c r="V1281" s="26" t="s">
        <v>158</v>
      </c>
      <c r="W1281" s="26" t="s">
        <v>141</v>
      </c>
      <c r="X1281" s="26" t="s">
        <v>141</v>
      </c>
      <c r="Y1281" s="26">
        <v>2012.0</v>
      </c>
      <c r="Z1281" s="28">
        <v>11.0</v>
      </c>
      <c r="AA1281" s="26" t="s">
        <v>127</v>
      </c>
      <c r="AB1281" s="30" t="s">
        <v>127</v>
      </c>
      <c r="AC1281" s="31" t="s">
        <v>127</v>
      </c>
      <c r="AD1281" s="31" t="s">
        <v>127</v>
      </c>
      <c r="AE1281" s="31" t="s">
        <v>127</v>
      </c>
      <c r="AF1281" s="31">
        <v>1500.0</v>
      </c>
      <c r="AG1281" s="30" t="s">
        <v>127</v>
      </c>
      <c r="AH1281" s="31">
        <v>1500.0</v>
      </c>
      <c r="AI1281" s="31" t="s">
        <v>127</v>
      </c>
      <c r="AJ1281" s="31" t="s">
        <v>141</v>
      </c>
      <c r="AK1281" s="31" t="s">
        <v>127</v>
      </c>
      <c r="AL1281" s="31" t="s">
        <v>141</v>
      </c>
      <c r="AM1281" s="26" t="s">
        <v>3315</v>
      </c>
      <c r="AN1281" s="26" t="s">
        <v>12421</v>
      </c>
      <c r="AO1281" s="26" t="s">
        <v>141</v>
      </c>
      <c r="AP1281" s="31">
        <v>144.0</v>
      </c>
      <c r="AQ1281" s="26" t="s">
        <v>127</v>
      </c>
      <c r="AR1281" s="26" t="s">
        <v>127</v>
      </c>
      <c r="AS1281" s="26" t="s">
        <v>127</v>
      </c>
      <c r="AT1281" s="26" t="s">
        <v>167</v>
      </c>
      <c r="AU1281" s="26" t="s">
        <v>29</v>
      </c>
      <c r="AV1281" s="26" t="s">
        <v>12422</v>
      </c>
      <c r="AW1281" s="28"/>
      <c r="AX1281" s="28"/>
      <c r="AY1281" s="28"/>
    </row>
    <row r="1282" ht="15.75" customHeight="1">
      <c r="A1282" s="26" t="s">
        <v>12423</v>
      </c>
      <c r="B1282" s="26" t="s">
        <v>12424</v>
      </c>
      <c r="C1282" s="27"/>
      <c r="D1282" s="26"/>
      <c r="E1282" s="26"/>
      <c r="F1282" s="26" t="s">
        <v>127</v>
      </c>
      <c r="G1282" s="28"/>
      <c r="H1282" s="26" t="s">
        <v>12414</v>
      </c>
      <c r="I1282" s="26" t="s">
        <v>12415</v>
      </c>
      <c r="J1282" s="26" t="s">
        <v>12416</v>
      </c>
      <c r="K1282" s="26" t="s">
        <v>12417</v>
      </c>
      <c r="L1282" s="26" t="s">
        <v>12418</v>
      </c>
      <c r="M1282" s="26" t="s">
        <v>12408</v>
      </c>
      <c r="N1282" s="47" t="s">
        <v>12397</v>
      </c>
      <c r="O1282" s="28" t="s">
        <v>12008</v>
      </c>
      <c r="P1282" s="26" t="s">
        <v>11993</v>
      </c>
      <c r="Q1282" s="26"/>
      <c r="R1282" s="26" t="s">
        <v>12419</v>
      </c>
      <c r="S1282" s="26" t="s">
        <v>156</v>
      </c>
      <c r="T1282" s="29" t="s">
        <v>12420</v>
      </c>
      <c r="U1282" s="29"/>
      <c r="V1282" s="26" t="s">
        <v>189</v>
      </c>
      <c r="W1282" s="26" t="s">
        <v>141</v>
      </c>
      <c r="X1282" s="26" t="s">
        <v>141</v>
      </c>
      <c r="Y1282" s="26" t="s">
        <v>141</v>
      </c>
      <c r="Z1282" s="28" t="s">
        <v>141</v>
      </c>
      <c r="AA1282" s="26" t="s">
        <v>127</v>
      </c>
      <c r="AB1282" s="30">
        <v>1000.0</v>
      </c>
      <c r="AC1282" s="31" t="s">
        <v>127</v>
      </c>
      <c r="AD1282" s="31">
        <v>1000.0</v>
      </c>
      <c r="AE1282" s="31" t="s">
        <v>127</v>
      </c>
      <c r="AF1282" s="31" t="s">
        <v>468</v>
      </c>
      <c r="AG1282" s="30" t="s">
        <v>127</v>
      </c>
      <c r="AH1282" s="31" t="s">
        <v>468</v>
      </c>
      <c r="AI1282" s="31" t="s">
        <v>127</v>
      </c>
      <c r="AJ1282" s="31" t="s">
        <v>127</v>
      </c>
      <c r="AK1282" s="31" t="s">
        <v>127</v>
      </c>
      <c r="AL1282" s="31">
        <v>3500.0</v>
      </c>
      <c r="AM1282" s="26" t="s">
        <v>127</v>
      </c>
      <c r="AN1282" s="26" t="s">
        <v>127</v>
      </c>
      <c r="AO1282" s="32" t="s">
        <v>127</v>
      </c>
      <c r="AP1282" s="31" t="s">
        <v>141</v>
      </c>
      <c r="AQ1282" s="26" t="s">
        <v>127</v>
      </c>
      <c r="AR1282" s="26" t="s">
        <v>127</v>
      </c>
      <c r="AS1282" s="26" t="s">
        <v>127</v>
      </c>
      <c r="AT1282" s="26" t="s">
        <v>184</v>
      </c>
      <c r="AU1282" s="26" t="s">
        <v>185</v>
      </c>
      <c r="AV1282" s="26" t="s">
        <v>12425</v>
      </c>
      <c r="AW1282" s="28"/>
      <c r="AX1282" s="28"/>
      <c r="AY1282" s="28"/>
    </row>
    <row r="1283" ht="15.75" customHeight="1">
      <c r="A1283" s="26" t="s">
        <v>12426</v>
      </c>
      <c r="B1283" s="26" t="s">
        <v>12427</v>
      </c>
      <c r="C1283" s="27"/>
      <c r="D1283" s="26" t="s">
        <v>12428</v>
      </c>
      <c r="E1283" s="26"/>
      <c r="F1283" s="26" t="s">
        <v>127</v>
      </c>
      <c r="G1283" s="28"/>
      <c r="H1283" s="26" t="s">
        <v>12429</v>
      </c>
      <c r="I1283" s="26" t="s">
        <v>12430</v>
      </c>
      <c r="J1283" s="26" t="s">
        <v>12428</v>
      </c>
      <c r="K1283" s="26" t="s">
        <v>12431</v>
      </c>
      <c r="L1283" s="26" t="s">
        <v>12432</v>
      </c>
      <c r="M1283" s="26" t="s">
        <v>12433</v>
      </c>
      <c r="N1283" s="47" t="s">
        <v>12397</v>
      </c>
      <c r="O1283" s="26" t="s">
        <v>12008</v>
      </c>
      <c r="P1283" s="26" t="s">
        <v>11993</v>
      </c>
      <c r="Q1283" s="26"/>
      <c r="R1283" s="26" t="s">
        <v>12434</v>
      </c>
      <c r="S1283" s="26" t="s">
        <v>156</v>
      </c>
      <c r="T1283" s="29" t="s">
        <v>12435</v>
      </c>
      <c r="U1283" s="29"/>
      <c r="V1283" s="26" t="s">
        <v>139</v>
      </c>
      <c r="W1283" s="26">
        <v>2017.0</v>
      </c>
      <c r="X1283" s="26" t="s">
        <v>141</v>
      </c>
      <c r="Y1283" s="26">
        <v>2022.0</v>
      </c>
      <c r="Z1283" s="28">
        <v>1.0</v>
      </c>
      <c r="AA1283" s="26" t="s">
        <v>127</v>
      </c>
      <c r="AB1283" s="30">
        <v>200.0</v>
      </c>
      <c r="AC1283" s="31" t="s">
        <v>127</v>
      </c>
      <c r="AD1283" s="31">
        <v>200.0</v>
      </c>
      <c r="AE1283" s="31" t="s">
        <v>127</v>
      </c>
      <c r="AF1283" s="31">
        <v>400.0</v>
      </c>
      <c r="AG1283" s="30" t="s">
        <v>127</v>
      </c>
      <c r="AH1283" s="31">
        <v>400.0</v>
      </c>
      <c r="AI1283" s="31" t="s">
        <v>127</v>
      </c>
      <c r="AJ1283" s="31" t="s">
        <v>127</v>
      </c>
      <c r="AK1283" s="31" t="s">
        <v>127</v>
      </c>
      <c r="AL1283" s="31" t="s">
        <v>127</v>
      </c>
      <c r="AM1283" s="26" t="s">
        <v>6528</v>
      </c>
      <c r="AN1283" s="26" t="s">
        <v>12436</v>
      </c>
      <c r="AO1283" s="26" t="s">
        <v>141</v>
      </c>
      <c r="AP1283" s="31" t="s">
        <v>141</v>
      </c>
      <c r="AQ1283" s="26" t="s">
        <v>127</v>
      </c>
      <c r="AR1283" s="26" t="s">
        <v>127</v>
      </c>
      <c r="AS1283" s="26" t="s">
        <v>127</v>
      </c>
      <c r="AT1283" s="26" t="s">
        <v>184</v>
      </c>
      <c r="AU1283" s="26" t="s">
        <v>185</v>
      </c>
      <c r="AV1283" s="26" t="s">
        <v>190</v>
      </c>
      <c r="AW1283" s="28"/>
      <c r="AX1283" s="28"/>
      <c r="AY1283" s="28"/>
    </row>
    <row r="1284" ht="15.75" customHeight="1">
      <c r="A1284" s="26" t="s">
        <v>12437</v>
      </c>
      <c r="B1284" s="26" t="s">
        <v>12438</v>
      </c>
      <c r="C1284" s="27"/>
      <c r="D1284" s="26" t="s">
        <v>12428</v>
      </c>
      <c r="E1284" s="26"/>
      <c r="F1284" s="26" t="s">
        <v>127</v>
      </c>
      <c r="G1284" s="28"/>
      <c r="H1284" s="26" t="s">
        <v>12429</v>
      </c>
      <c r="I1284" s="26" t="s">
        <v>12430</v>
      </c>
      <c r="J1284" s="26" t="s">
        <v>12428</v>
      </c>
      <c r="K1284" s="26" t="s">
        <v>12431</v>
      </c>
      <c r="L1284" s="26" t="s">
        <v>12432</v>
      </c>
      <c r="M1284" s="26" t="s">
        <v>12433</v>
      </c>
      <c r="N1284" s="47" t="s">
        <v>12397</v>
      </c>
      <c r="O1284" s="26" t="s">
        <v>12008</v>
      </c>
      <c r="P1284" s="26" t="s">
        <v>11993</v>
      </c>
      <c r="Q1284" s="26"/>
      <c r="R1284" s="26" t="s">
        <v>12434</v>
      </c>
      <c r="S1284" s="26" t="s">
        <v>156</v>
      </c>
      <c r="T1284" s="29" t="s">
        <v>12435</v>
      </c>
      <c r="U1284" s="29"/>
      <c r="V1284" s="26" t="s">
        <v>158</v>
      </c>
      <c r="W1284" s="26" t="s">
        <v>141</v>
      </c>
      <c r="X1284" s="26" t="s">
        <v>141</v>
      </c>
      <c r="Y1284" s="26">
        <v>1991.0</v>
      </c>
      <c r="Z1284" s="28">
        <v>32.0</v>
      </c>
      <c r="AA1284" s="26" t="s">
        <v>127</v>
      </c>
      <c r="AB1284" s="30">
        <v>800.0</v>
      </c>
      <c r="AC1284" s="31" t="s">
        <v>127</v>
      </c>
      <c r="AD1284" s="31">
        <v>800.0</v>
      </c>
      <c r="AE1284" s="31" t="s">
        <v>127</v>
      </c>
      <c r="AF1284" s="31">
        <v>800.0</v>
      </c>
      <c r="AG1284" s="30" t="s">
        <v>127</v>
      </c>
      <c r="AH1284" s="31">
        <v>800.0</v>
      </c>
      <c r="AI1284" s="31" t="s">
        <v>127</v>
      </c>
      <c r="AJ1284" s="31" t="s">
        <v>141</v>
      </c>
      <c r="AK1284" s="31" t="s">
        <v>127</v>
      </c>
      <c r="AL1284" s="31" t="s">
        <v>141</v>
      </c>
      <c r="AM1284" s="26" t="s">
        <v>6528</v>
      </c>
      <c r="AN1284" s="26" t="s">
        <v>12436</v>
      </c>
      <c r="AO1284" s="26" t="s">
        <v>141</v>
      </c>
      <c r="AP1284" s="31" t="s">
        <v>141</v>
      </c>
      <c r="AQ1284" s="26" t="s">
        <v>127</v>
      </c>
      <c r="AR1284" s="26" t="s">
        <v>127</v>
      </c>
      <c r="AS1284" s="26" t="s">
        <v>127</v>
      </c>
      <c r="AT1284" s="26" t="s">
        <v>184</v>
      </c>
      <c r="AU1284" s="26" t="s">
        <v>185</v>
      </c>
      <c r="AV1284" s="26" t="s">
        <v>12439</v>
      </c>
      <c r="AW1284" s="28"/>
      <c r="AX1284" s="28"/>
      <c r="AY1284" s="28"/>
    </row>
    <row r="1285" ht="15.75" customHeight="1">
      <c r="A1285" s="26" t="s">
        <v>12440</v>
      </c>
      <c r="B1285" s="26" t="s">
        <v>12441</v>
      </c>
      <c r="C1285" s="27"/>
      <c r="D1285" s="26" t="s">
        <v>12442</v>
      </c>
      <c r="E1285" s="26"/>
      <c r="F1285" s="26" t="s">
        <v>127</v>
      </c>
      <c r="G1285" s="28"/>
      <c r="H1285" s="26" t="s">
        <v>12443</v>
      </c>
      <c r="I1285" s="26" t="s">
        <v>12444</v>
      </c>
      <c r="J1285" s="26" t="s">
        <v>12445</v>
      </c>
      <c r="K1285" s="26" t="s">
        <v>12446</v>
      </c>
      <c r="L1285" s="26" t="s">
        <v>12447</v>
      </c>
      <c r="M1285" s="26" t="s">
        <v>12448</v>
      </c>
      <c r="N1285" s="47" t="s">
        <v>12397</v>
      </c>
      <c r="O1285" s="26" t="s">
        <v>12008</v>
      </c>
      <c r="P1285" s="26" t="s">
        <v>11993</v>
      </c>
      <c r="Q1285" s="26"/>
      <c r="R1285" s="26" t="s">
        <v>12449</v>
      </c>
      <c r="S1285" s="26" t="s">
        <v>156</v>
      </c>
      <c r="T1285" s="29" t="s">
        <v>12450</v>
      </c>
      <c r="U1285" s="29"/>
      <c r="V1285" s="26" t="s">
        <v>158</v>
      </c>
      <c r="W1285" s="26" t="s">
        <v>141</v>
      </c>
      <c r="X1285" s="26" t="s">
        <v>141</v>
      </c>
      <c r="Y1285" s="26">
        <v>1999.0</v>
      </c>
      <c r="Z1285" s="28">
        <v>24.0</v>
      </c>
      <c r="AA1285" s="26" t="s">
        <v>127</v>
      </c>
      <c r="AB1285" s="30">
        <v>600.0</v>
      </c>
      <c r="AC1285" s="31" t="s">
        <v>127</v>
      </c>
      <c r="AD1285" s="31">
        <v>600.0</v>
      </c>
      <c r="AE1285" s="31" t="s">
        <v>127</v>
      </c>
      <c r="AF1285" s="31" t="s">
        <v>127</v>
      </c>
      <c r="AG1285" s="30" t="s">
        <v>127</v>
      </c>
      <c r="AH1285" s="31" t="s">
        <v>127</v>
      </c>
      <c r="AI1285" s="31" t="s">
        <v>127</v>
      </c>
      <c r="AJ1285" s="31" t="s">
        <v>127</v>
      </c>
      <c r="AK1285" s="31" t="s">
        <v>127</v>
      </c>
      <c r="AL1285" s="31" t="s">
        <v>127</v>
      </c>
      <c r="AM1285" s="26" t="s">
        <v>278</v>
      </c>
      <c r="AN1285" s="26" t="s">
        <v>12451</v>
      </c>
      <c r="AO1285" s="26" t="s">
        <v>141</v>
      </c>
      <c r="AP1285" s="31" t="s">
        <v>141</v>
      </c>
      <c r="AQ1285" s="26" t="s">
        <v>127</v>
      </c>
      <c r="AR1285" s="26" t="s">
        <v>127</v>
      </c>
      <c r="AS1285" s="26" t="s">
        <v>127</v>
      </c>
      <c r="AT1285" s="26" t="s">
        <v>142</v>
      </c>
      <c r="AU1285" s="26" t="s">
        <v>31</v>
      </c>
      <c r="AV1285" s="26" t="s">
        <v>11583</v>
      </c>
      <c r="AW1285" s="28"/>
      <c r="AX1285" s="28"/>
      <c r="AY1285" s="28"/>
    </row>
    <row r="1286" ht="15.75" customHeight="1">
      <c r="A1286" s="26" t="s">
        <v>12452</v>
      </c>
      <c r="B1286" s="26" t="s">
        <v>12453</v>
      </c>
      <c r="C1286" s="27"/>
      <c r="D1286" s="26" t="s">
        <v>12442</v>
      </c>
      <c r="E1286" s="26"/>
      <c r="F1286" s="26" t="s">
        <v>127</v>
      </c>
      <c r="G1286" s="28"/>
      <c r="H1286" s="26" t="s">
        <v>12443</v>
      </c>
      <c r="I1286" s="26" t="s">
        <v>12444</v>
      </c>
      <c r="J1286" s="26" t="s">
        <v>12445</v>
      </c>
      <c r="K1286" s="26" t="s">
        <v>12446</v>
      </c>
      <c r="L1286" s="26" t="s">
        <v>12447</v>
      </c>
      <c r="M1286" s="26" t="s">
        <v>12448</v>
      </c>
      <c r="N1286" s="47" t="s">
        <v>12397</v>
      </c>
      <c r="O1286" s="26" t="s">
        <v>12008</v>
      </c>
      <c r="P1286" s="26" t="s">
        <v>11993</v>
      </c>
      <c r="Q1286" s="26"/>
      <c r="R1286" s="26" t="s">
        <v>12449</v>
      </c>
      <c r="S1286" s="26" t="s">
        <v>156</v>
      </c>
      <c r="T1286" s="29" t="s">
        <v>12450</v>
      </c>
      <c r="U1286" s="29"/>
      <c r="V1286" s="26" t="s">
        <v>139</v>
      </c>
      <c r="W1286" s="26" t="s">
        <v>141</v>
      </c>
      <c r="X1286" s="26" t="s">
        <v>141</v>
      </c>
      <c r="Y1286" s="26">
        <v>2023.0</v>
      </c>
      <c r="Z1286" s="28">
        <v>0.0</v>
      </c>
      <c r="AA1286" s="26" t="s">
        <v>127</v>
      </c>
      <c r="AB1286" s="30">
        <v>1000.0</v>
      </c>
      <c r="AC1286" s="31" t="s">
        <v>127</v>
      </c>
      <c r="AD1286" s="31">
        <v>1000.0</v>
      </c>
      <c r="AE1286" s="31" t="s">
        <v>127</v>
      </c>
      <c r="AF1286" s="31" t="s">
        <v>127</v>
      </c>
      <c r="AG1286" s="30" t="s">
        <v>127</v>
      </c>
      <c r="AH1286" s="31" t="s">
        <v>127</v>
      </c>
      <c r="AI1286" s="31" t="s">
        <v>127</v>
      </c>
      <c r="AJ1286" s="31" t="s">
        <v>127</v>
      </c>
      <c r="AK1286" s="31" t="s">
        <v>127</v>
      </c>
      <c r="AL1286" s="31" t="s">
        <v>127</v>
      </c>
      <c r="AM1286" s="26" t="s">
        <v>127</v>
      </c>
      <c r="AN1286" s="26" t="s">
        <v>127</v>
      </c>
      <c r="AO1286" s="32" t="s">
        <v>127</v>
      </c>
      <c r="AP1286" s="31" t="s">
        <v>141</v>
      </c>
      <c r="AQ1286" s="26" t="s">
        <v>127</v>
      </c>
      <c r="AR1286" s="26" t="s">
        <v>127</v>
      </c>
      <c r="AS1286" s="26" t="s">
        <v>127</v>
      </c>
      <c r="AT1286" s="26" t="s">
        <v>142</v>
      </c>
      <c r="AU1286" s="26" t="s">
        <v>31</v>
      </c>
      <c r="AV1286" s="26" t="s">
        <v>143</v>
      </c>
      <c r="AW1286" s="28"/>
      <c r="AX1286" s="28"/>
      <c r="AY1286" s="28"/>
    </row>
    <row r="1287" ht="15.75" customHeight="1">
      <c r="A1287" s="26" t="s">
        <v>12454</v>
      </c>
      <c r="B1287" s="26" t="s">
        <v>12455</v>
      </c>
      <c r="C1287" s="27"/>
      <c r="D1287" s="26" t="s">
        <v>12456</v>
      </c>
      <c r="E1287" s="26"/>
      <c r="F1287" s="26" t="s">
        <v>127</v>
      </c>
      <c r="G1287" s="28"/>
      <c r="H1287" s="26" t="s">
        <v>12457</v>
      </c>
      <c r="I1287" s="26" t="s">
        <v>12458</v>
      </c>
      <c r="J1287" s="26" t="s">
        <v>12459</v>
      </c>
      <c r="K1287" s="26" t="s">
        <v>12460</v>
      </c>
      <c r="L1287" s="26" t="s">
        <v>12461</v>
      </c>
      <c r="M1287" s="26" t="s">
        <v>12462</v>
      </c>
      <c r="N1287" s="47" t="s">
        <v>12397</v>
      </c>
      <c r="O1287" s="28" t="s">
        <v>12008</v>
      </c>
      <c r="P1287" s="26" t="s">
        <v>11993</v>
      </c>
      <c r="Q1287" s="26"/>
      <c r="R1287" s="26" t="s">
        <v>12463</v>
      </c>
      <c r="S1287" s="26" t="s">
        <v>156</v>
      </c>
      <c r="T1287" s="29" t="s">
        <v>12464</v>
      </c>
      <c r="U1287" s="29"/>
      <c r="V1287" s="26" t="s">
        <v>158</v>
      </c>
      <c r="W1287" s="26" t="s">
        <v>141</v>
      </c>
      <c r="X1287" s="26" t="s">
        <v>141</v>
      </c>
      <c r="Y1287" s="26">
        <v>2023.0</v>
      </c>
      <c r="Z1287" s="28">
        <v>0.0</v>
      </c>
      <c r="AA1287" s="26" t="s">
        <v>127</v>
      </c>
      <c r="AB1287" s="30">
        <v>1200.0</v>
      </c>
      <c r="AC1287" s="31" t="s">
        <v>127</v>
      </c>
      <c r="AD1287" s="31">
        <v>1200.0</v>
      </c>
      <c r="AE1287" s="31" t="s">
        <v>127</v>
      </c>
      <c r="AF1287" s="31">
        <v>800.0</v>
      </c>
      <c r="AG1287" s="30" t="s">
        <v>127</v>
      </c>
      <c r="AH1287" s="31">
        <v>800.0</v>
      </c>
      <c r="AI1287" s="31" t="s">
        <v>127</v>
      </c>
      <c r="AJ1287" s="31" t="s">
        <v>127</v>
      </c>
      <c r="AK1287" s="31" t="s">
        <v>127</v>
      </c>
      <c r="AL1287" s="31">
        <v>5000.0</v>
      </c>
      <c r="AM1287" s="26" t="s">
        <v>159</v>
      </c>
      <c r="AN1287" s="26" t="s">
        <v>12465</v>
      </c>
      <c r="AO1287" s="26" t="s">
        <v>141</v>
      </c>
      <c r="AP1287" s="31">
        <v>1100.0</v>
      </c>
      <c r="AQ1287" s="26">
        <v>2022.0</v>
      </c>
      <c r="AR1287" s="26" t="s">
        <v>127</v>
      </c>
      <c r="AS1287" s="26" t="s">
        <v>127</v>
      </c>
      <c r="AT1287" s="26" t="s">
        <v>184</v>
      </c>
      <c r="AU1287" s="26" t="s">
        <v>185</v>
      </c>
      <c r="AV1287" s="26" t="s">
        <v>12191</v>
      </c>
      <c r="AW1287" s="28"/>
      <c r="AX1287" s="28"/>
      <c r="AY1287" s="28"/>
    </row>
    <row r="1288" ht="15.75" customHeight="1">
      <c r="A1288" s="26" t="s">
        <v>12466</v>
      </c>
      <c r="B1288" s="26" t="s">
        <v>12467</v>
      </c>
      <c r="C1288" s="26"/>
      <c r="D1288" s="26"/>
      <c r="E1288" s="26"/>
      <c r="F1288" s="26" t="s">
        <v>127</v>
      </c>
      <c r="G1288" s="28"/>
      <c r="H1288" s="26" t="s">
        <v>12468</v>
      </c>
      <c r="I1288" s="26" t="s">
        <v>12469</v>
      </c>
      <c r="J1288" s="35" t="s">
        <v>12470</v>
      </c>
      <c r="K1288" s="37" t="s">
        <v>12471</v>
      </c>
      <c r="L1288" s="26" t="s">
        <v>12472</v>
      </c>
      <c r="M1288" s="26" t="s">
        <v>12397</v>
      </c>
      <c r="N1288" s="47" t="s">
        <v>12397</v>
      </c>
      <c r="O1288" s="26" t="s">
        <v>12008</v>
      </c>
      <c r="P1288" s="26" t="s">
        <v>11993</v>
      </c>
      <c r="Q1288" s="26"/>
      <c r="R1288" s="26" t="s">
        <v>12473</v>
      </c>
      <c r="S1288" s="26" t="s">
        <v>137</v>
      </c>
      <c r="T1288" s="29"/>
      <c r="U1288" s="26"/>
      <c r="V1288" s="26" t="s">
        <v>139</v>
      </c>
      <c r="W1288" s="26" t="s">
        <v>141</v>
      </c>
      <c r="X1288" s="26" t="s">
        <v>141</v>
      </c>
      <c r="Y1288" s="26">
        <v>2022.0</v>
      </c>
      <c r="Z1288" s="28">
        <v>1.0</v>
      </c>
      <c r="AA1288" s="26" t="s">
        <v>127</v>
      </c>
      <c r="AB1288" s="30">
        <v>450.0</v>
      </c>
      <c r="AC1288" s="31" t="s">
        <v>127</v>
      </c>
      <c r="AD1288" s="31">
        <v>450.0</v>
      </c>
      <c r="AE1288" s="31" t="s">
        <v>127</v>
      </c>
      <c r="AF1288" s="31">
        <v>700.0</v>
      </c>
      <c r="AG1288" s="31" t="s">
        <v>127</v>
      </c>
      <c r="AH1288" s="31">
        <v>700.0</v>
      </c>
      <c r="AI1288" s="31" t="s">
        <v>127</v>
      </c>
      <c r="AJ1288" s="31" t="s">
        <v>141</v>
      </c>
      <c r="AK1288" s="31" t="s">
        <v>127</v>
      </c>
      <c r="AL1288" s="31" t="s">
        <v>141</v>
      </c>
      <c r="AM1288" s="26" t="s">
        <v>141</v>
      </c>
      <c r="AN1288" s="26" t="s">
        <v>141</v>
      </c>
      <c r="AO1288" s="26" t="s">
        <v>141</v>
      </c>
      <c r="AP1288" s="26" t="s">
        <v>141</v>
      </c>
      <c r="AQ1288" s="26" t="s">
        <v>141</v>
      </c>
      <c r="AR1288" s="26" t="s">
        <v>141</v>
      </c>
      <c r="AS1288" s="31" t="s">
        <v>127</v>
      </c>
      <c r="AT1288" s="26" t="s">
        <v>184</v>
      </c>
      <c r="AU1288" s="26" t="s">
        <v>185</v>
      </c>
      <c r="AV1288" s="26" t="s">
        <v>12179</v>
      </c>
      <c r="AW1288" s="28"/>
      <c r="AX1288" s="28"/>
      <c r="AY1288" s="28"/>
    </row>
    <row r="1289" ht="15.75" customHeight="1">
      <c r="A1289" s="26" t="s">
        <v>12474</v>
      </c>
      <c r="B1289" s="26" t="s">
        <v>12475</v>
      </c>
      <c r="C1289" s="26"/>
      <c r="D1289" s="26"/>
      <c r="E1289" s="26"/>
      <c r="F1289" s="26" t="s">
        <v>127</v>
      </c>
      <c r="G1289" s="28"/>
      <c r="H1289" s="26" t="s">
        <v>12468</v>
      </c>
      <c r="I1289" s="26" t="s">
        <v>12469</v>
      </c>
      <c r="J1289" s="35" t="s">
        <v>12470</v>
      </c>
      <c r="K1289" s="37" t="s">
        <v>12471</v>
      </c>
      <c r="L1289" s="26" t="s">
        <v>12472</v>
      </c>
      <c r="M1289" s="26" t="s">
        <v>12397</v>
      </c>
      <c r="N1289" s="47" t="s">
        <v>12397</v>
      </c>
      <c r="O1289" s="26" t="s">
        <v>12008</v>
      </c>
      <c r="P1289" s="26" t="s">
        <v>11993</v>
      </c>
      <c r="Q1289" s="26"/>
      <c r="R1289" s="26" t="s">
        <v>12473</v>
      </c>
      <c r="S1289" s="26" t="s">
        <v>137</v>
      </c>
      <c r="T1289" s="29"/>
      <c r="U1289" s="26"/>
      <c r="V1289" s="26" t="s">
        <v>189</v>
      </c>
      <c r="W1289" s="26" t="s">
        <v>141</v>
      </c>
      <c r="X1289" s="26" t="s">
        <v>141</v>
      </c>
      <c r="Y1289" s="26" t="s">
        <v>141</v>
      </c>
      <c r="Z1289" s="28" t="s">
        <v>141</v>
      </c>
      <c r="AA1289" s="26" t="s">
        <v>127</v>
      </c>
      <c r="AB1289" s="30">
        <v>1300.0</v>
      </c>
      <c r="AC1289" s="31" t="s">
        <v>127</v>
      </c>
      <c r="AD1289" s="31">
        <v>1300.0</v>
      </c>
      <c r="AE1289" s="31" t="s">
        <v>127</v>
      </c>
      <c r="AF1289" s="31">
        <v>1050.0</v>
      </c>
      <c r="AG1289" s="31" t="s">
        <v>127</v>
      </c>
      <c r="AH1289" s="31">
        <v>1050.0</v>
      </c>
      <c r="AI1289" s="31" t="s">
        <v>127</v>
      </c>
      <c r="AJ1289" s="31" t="s">
        <v>141</v>
      </c>
      <c r="AK1289" s="31" t="s">
        <v>127</v>
      </c>
      <c r="AL1289" s="31" t="s">
        <v>141</v>
      </c>
      <c r="AM1289" s="26" t="s">
        <v>141</v>
      </c>
      <c r="AN1289" s="26" t="s">
        <v>141</v>
      </c>
      <c r="AO1289" s="26" t="s">
        <v>141</v>
      </c>
      <c r="AP1289" s="26" t="s">
        <v>141</v>
      </c>
      <c r="AQ1289" s="26" t="s">
        <v>141</v>
      </c>
      <c r="AR1289" s="26" t="s">
        <v>141</v>
      </c>
      <c r="AS1289" s="31" t="s">
        <v>127</v>
      </c>
      <c r="AT1289" s="26" t="s">
        <v>184</v>
      </c>
      <c r="AU1289" s="26" t="s">
        <v>185</v>
      </c>
      <c r="AV1289" s="26" t="s">
        <v>12179</v>
      </c>
      <c r="AW1289" s="28"/>
      <c r="AX1289" s="28"/>
      <c r="AY1289" s="28"/>
    </row>
    <row r="1290" ht="15.75" customHeight="1">
      <c r="A1290" s="26" t="s">
        <v>12476</v>
      </c>
      <c r="B1290" s="26" t="s">
        <v>12477</v>
      </c>
      <c r="C1290" s="27" t="s">
        <v>12478</v>
      </c>
      <c r="D1290" s="26" t="s">
        <v>12479</v>
      </c>
      <c r="E1290" s="26"/>
      <c r="F1290" s="26" t="s">
        <v>127</v>
      </c>
      <c r="G1290" s="28"/>
      <c r="H1290" s="26" t="s">
        <v>12480</v>
      </c>
      <c r="I1290" s="26" t="s">
        <v>12481</v>
      </c>
      <c r="J1290" s="26" t="s">
        <v>12482</v>
      </c>
      <c r="K1290" s="26" t="s">
        <v>12483</v>
      </c>
      <c r="L1290" s="26" t="s">
        <v>12484</v>
      </c>
      <c r="M1290" s="26" t="s">
        <v>12485</v>
      </c>
      <c r="N1290" s="26" t="s">
        <v>12486</v>
      </c>
      <c r="O1290" s="26" t="s">
        <v>12008</v>
      </c>
      <c r="P1290" s="26" t="s">
        <v>11993</v>
      </c>
      <c r="Q1290" s="26"/>
      <c r="R1290" s="26" t="s">
        <v>12487</v>
      </c>
      <c r="S1290" s="26" t="s">
        <v>137</v>
      </c>
      <c r="T1290" s="26" t="s">
        <v>12488</v>
      </c>
      <c r="U1290" s="29"/>
      <c r="V1290" s="26" t="s">
        <v>158</v>
      </c>
      <c r="W1290" s="26" t="s">
        <v>141</v>
      </c>
      <c r="X1290" s="26" t="s">
        <v>141</v>
      </c>
      <c r="Y1290" s="26">
        <v>2005.0</v>
      </c>
      <c r="Z1290" s="28">
        <v>18.0</v>
      </c>
      <c r="AA1290" s="26" t="s">
        <v>127</v>
      </c>
      <c r="AB1290" s="30">
        <v>1500.0</v>
      </c>
      <c r="AC1290" s="31" t="s">
        <v>127</v>
      </c>
      <c r="AD1290" s="31">
        <v>1500.0</v>
      </c>
      <c r="AE1290" s="31" t="s">
        <v>127</v>
      </c>
      <c r="AF1290" s="31">
        <v>1200.0</v>
      </c>
      <c r="AG1290" s="30" t="s">
        <v>127</v>
      </c>
      <c r="AH1290" s="31">
        <v>1200.0</v>
      </c>
      <c r="AI1290" s="31">
        <v>150.0</v>
      </c>
      <c r="AJ1290" s="31">
        <v>2000.0</v>
      </c>
      <c r="AK1290" s="31" t="s">
        <v>127</v>
      </c>
      <c r="AL1290" s="31">
        <v>1800.0</v>
      </c>
      <c r="AM1290" s="26" t="s">
        <v>2284</v>
      </c>
      <c r="AN1290" s="26" t="s">
        <v>7348</v>
      </c>
      <c r="AO1290" s="26" t="s">
        <v>141</v>
      </c>
      <c r="AP1290" s="31" t="s">
        <v>141</v>
      </c>
      <c r="AQ1290" s="26" t="s">
        <v>127</v>
      </c>
      <c r="AR1290" s="26" t="s">
        <v>127</v>
      </c>
      <c r="AS1290" s="26" t="s">
        <v>127</v>
      </c>
      <c r="AT1290" s="26" t="s">
        <v>184</v>
      </c>
      <c r="AU1290" s="32" t="s">
        <v>185</v>
      </c>
      <c r="AV1290" s="26" t="s">
        <v>12489</v>
      </c>
      <c r="AW1290" s="28"/>
      <c r="AX1290" s="28"/>
      <c r="AY1290" s="28"/>
    </row>
    <row r="1291" ht="15.75" customHeight="1">
      <c r="A1291" s="26" t="s">
        <v>12490</v>
      </c>
      <c r="B1291" s="26" t="s">
        <v>12491</v>
      </c>
      <c r="C1291" s="27" t="s">
        <v>12478</v>
      </c>
      <c r="D1291" s="26" t="s">
        <v>12479</v>
      </c>
      <c r="E1291" s="26"/>
      <c r="F1291" s="26" t="s">
        <v>127</v>
      </c>
      <c r="G1291" s="28"/>
      <c r="H1291" s="26" t="s">
        <v>12480</v>
      </c>
      <c r="I1291" s="26" t="s">
        <v>12481</v>
      </c>
      <c r="J1291" s="26" t="s">
        <v>12482</v>
      </c>
      <c r="K1291" s="26" t="s">
        <v>12483</v>
      </c>
      <c r="L1291" s="26" t="s">
        <v>12484</v>
      </c>
      <c r="M1291" s="26" t="s">
        <v>12485</v>
      </c>
      <c r="N1291" s="26" t="s">
        <v>12486</v>
      </c>
      <c r="O1291" s="26" t="s">
        <v>12008</v>
      </c>
      <c r="P1291" s="26" t="s">
        <v>11993</v>
      </c>
      <c r="Q1291" s="26"/>
      <c r="R1291" s="26" t="s">
        <v>12487</v>
      </c>
      <c r="S1291" s="26" t="s">
        <v>137</v>
      </c>
      <c r="T1291" s="26" t="s">
        <v>12488</v>
      </c>
      <c r="U1291" s="29"/>
      <c r="V1291" s="26" t="s">
        <v>158</v>
      </c>
      <c r="W1291" s="26" t="s">
        <v>141</v>
      </c>
      <c r="X1291" s="26" t="s">
        <v>141</v>
      </c>
      <c r="Y1291" s="26">
        <v>2021.0</v>
      </c>
      <c r="Z1291" s="28">
        <v>2.0</v>
      </c>
      <c r="AA1291" s="26" t="s">
        <v>127</v>
      </c>
      <c r="AB1291" s="30">
        <v>1000.0</v>
      </c>
      <c r="AC1291" s="31" t="s">
        <v>127</v>
      </c>
      <c r="AD1291" s="31">
        <v>1000.0</v>
      </c>
      <c r="AE1291" s="31" t="s">
        <v>127</v>
      </c>
      <c r="AF1291" s="31" t="s">
        <v>141</v>
      </c>
      <c r="AG1291" s="30" t="s">
        <v>127</v>
      </c>
      <c r="AH1291" s="31" t="s">
        <v>141</v>
      </c>
      <c r="AI1291" s="31" t="s">
        <v>127</v>
      </c>
      <c r="AJ1291" s="31" t="s">
        <v>141</v>
      </c>
      <c r="AK1291" s="31" t="s">
        <v>127</v>
      </c>
      <c r="AL1291" s="31" t="s">
        <v>141</v>
      </c>
      <c r="AM1291" s="26" t="s">
        <v>127</v>
      </c>
      <c r="AN1291" s="26" t="s">
        <v>127</v>
      </c>
      <c r="AO1291" s="32" t="s">
        <v>127</v>
      </c>
      <c r="AP1291" s="31" t="s">
        <v>141</v>
      </c>
      <c r="AQ1291" s="26" t="s">
        <v>127</v>
      </c>
      <c r="AR1291" s="26" t="s">
        <v>127</v>
      </c>
      <c r="AS1291" s="26" t="s">
        <v>127</v>
      </c>
      <c r="AT1291" s="26" t="s">
        <v>142</v>
      </c>
      <c r="AU1291" s="26" t="s">
        <v>31</v>
      </c>
      <c r="AV1291" s="26" t="s">
        <v>143</v>
      </c>
      <c r="AW1291" s="28"/>
      <c r="AX1291" s="28"/>
      <c r="AY1291" s="28"/>
    </row>
    <row r="1292" ht="15.75" customHeight="1">
      <c r="A1292" s="26" t="s">
        <v>12492</v>
      </c>
      <c r="B1292" s="26" t="s">
        <v>12493</v>
      </c>
      <c r="C1292" s="28"/>
      <c r="D1292" s="26" t="s">
        <v>12494</v>
      </c>
      <c r="E1292" s="28"/>
      <c r="F1292" s="26" t="s">
        <v>148</v>
      </c>
      <c r="G1292" s="26" t="s">
        <v>12495</v>
      </c>
      <c r="H1292" s="26" t="s">
        <v>12496</v>
      </c>
      <c r="I1292" s="26" t="s">
        <v>12497</v>
      </c>
      <c r="J1292" s="26" t="s">
        <v>12498</v>
      </c>
      <c r="K1292" s="26" t="s">
        <v>12499</v>
      </c>
      <c r="L1292" s="26" t="s">
        <v>12500</v>
      </c>
      <c r="M1292" s="26" t="s">
        <v>12501</v>
      </c>
      <c r="N1292" s="26" t="s">
        <v>12502</v>
      </c>
      <c r="O1292" s="28" t="s">
        <v>12503</v>
      </c>
      <c r="P1292" s="26" t="s">
        <v>11993</v>
      </c>
      <c r="Q1292" s="28"/>
      <c r="R1292" s="26" t="s">
        <v>12504</v>
      </c>
      <c r="S1292" s="26" t="s">
        <v>156</v>
      </c>
      <c r="T1292" s="26" t="s">
        <v>12505</v>
      </c>
      <c r="U1292" s="26"/>
      <c r="V1292" s="26" t="s">
        <v>158</v>
      </c>
      <c r="W1292" s="26" t="s">
        <v>141</v>
      </c>
      <c r="X1292" s="26" t="s">
        <v>141</v>
      </c>
      <c r="Y1292" s="26">
        <v>2022.0</v>
      </c>
      <c r="Z1292" s="28">
        <v>1.0</v>
      </c>
      <c r="AA1292" s="26" t="s">
        <v>127</v>
      </c>
      <c r="AB1292" s="30">
        <v>500.0</v>
      </c>
      <c r="AC1292" s="31" t="s">
        <v>127</v>
      </c>
      <c r="AD1292" s="31">
        <v>500.0</v>
      </c>
      <c r="AE1292" s="31" t="s">
        <v>127</v>
      </c>
      <c r="AF1292" s="31" t="s">
        <v>468</v>
      </c>
      <c r="AG1292" s="30" t="s">
        <v>127</v>
      </c>
      <c r="AH1292" s="31" t="s">
        <v>468</v>
      </c>
      <c r="AI1292" s="31" t="s">
        <v>127</v>
      </c>
      <c r="AJ1292" s="31" t="s">
        <v>127</v>
      </c>
      <c r="AK1292" s="31" t="s">
        <v>127</v>
      </c>
      <c r="AL1292" s="31" t="s">
        <v>127</v>
      </c>
      <c r="AM1292" s="26" t="s">
        <v>2284</v>
      </c>
      <c r="AN1292" s="26" t="s">
        <v>3786</v>
      </c>
      <c r="AO1292" s="26" t="s">
        <v>141</v>
      </c>
      <c r="AP1292" s="31" t="s">
        <v>141</v>
      </c>
      <c r="AQ1292" s="26" t="s">
        <v>141</v>
      </c>
      <c r="AR1292" s="26" t="s">
        <v>141</v>
      </c>
      <c r="AS1292" s="26" t="s">
        <v>127</v>
      </c>
      <c r="AT1292" s="26" t="s">
        <v>142</v>
      </c>
      <c r="AU1292" s="26" t="s">
        <v>31</v>
      </c>
      <c r="AV1292" s="26" t="s">
        <v>12506</v>
      </c>
      <c r="AW1292" s="28"/>
      <c r="AX1292" s="28"/>
      <c r="AY1292" s="28"/>
    </row>
    <row r="1293" ht="15.75" customHeight="1">
      <c r="A1293" s="26" t="s">
        <v>12507</v>
      </c>
      <c r="B1293" s="26" t="s">
        <v>12508</v>
      </c>
      <c r="C1293" s="28"/>
      <c r="D1293" s="26"/>
      <c r="E1293" s="28"/>
      <c r="F1293" s="26" t="s">
        <v>127</v>
      </c>
      <c r="G1293" s="26"/>
      <c r="H1293" s="26" t="s">
        <v>12509</v>
      </c>
      <c r="I1293" s="26" t="s">
        <v>12510</v>
      </c>
      <c r="J1293" s="35" t="s">
        <v>12511</v>
      </c>
      <c r="K1293" s="37" t="s">
        <v>12512</v>
      </c>
      <c r="L1293" s="26" t="s">
        <v>12513</v>
      </c>
      <c r="M1293" s="26" t="s">
        <v>12514</v>
      </c>
      <c r="N1293" s="26" t="s">
        <v>12299</v>
      </c>
      <c r="O1293" s="28" t="s">
        <v>12503</v>
      </c>
      <c r="P1293" s="26" t="s">
        <v>11993</v>
      </c>
      <c r="Q1293" s="28"/>
      <c r="R1293" s="26" t="s">
        <v>12515</v>
      </c>
      <c r="S1293" s="26" t="s">
        <v>137</v>
      </c>
      <c r="T1293" s="26"/>
      <c r="U1293" s="28"/>
      <c r="V1293" s="26" t="s">
        <v>158</v>
      </c>
      <c r="W1293" s="26">
        <v>2020.0</v>
      </c>
      <c r="X1293" s="26" t="s">
        <v>141</v>
      </c>
      <c r="Y1293" s="26">
        <v>2022.0</v>
      </c>
      <c r="Z1293" s="28">
        <v>1.0</v>
      </c>
      <c r="AA1293" s="26" t="s">
        <v>127</v>
      </c>
      <c r="AB1293" s="30">
        <v>750.0</v>
      </c>
      <c r="AC1293" s="31" t="s">
        <v>127</v>
      </c>
      <c r="AD1293" s="31">
        <v>750.0</v>
      </c>
      <c r="AE1293" s="31" t="s">
        <v>127</v>
      </c>
      <c r="AF1293" s="31" t="s">
        <v>141</v>
      </c>
      <c r="AG1293" s="31" t="s">
        <v>127</v>
      </c>
      <c r="AH1293" s="31" t="s">
        <v>127</v>
      </c>
      <c r="AI1293" s="31" t="s">
        <v>127</v>
      </c>
      <c r="AJ1293" s="31" t="s">
        <v>141</v>
      </c>
      <c r="AK1293" s="31" t="s">
        <v>127</v>
      </c>
      <c r="AL1293" s="31" t="s">
        <v>141</v>
      </c>
      <c r="AM1293" s="26" t="s">
        <v>141</v>
      </c>
      <c r="AN1293" s="26" t="s">
        <v>141</v>
      </c>
      <c r="AO1293" s="26" t="s">
        <v>141</v>
      </c>
      <c r="AP1293" s="31">
        <v>2000.0</v>
      </c>
      <c r="AQ1293" s="26" t="s">
        <v>141</v>
      </c>
      <c r="AR1293" s="26" t="s">
        <v>141</v>
      </c>
      <c r="AS1293" s="26" t="s">
        <v>127</v>
      </c>
      <c r="AT1293" s="26" t="s">
        <v>142</v>
      </c>
      <c r="AU1293" s="26" t="s">
        <v>31</v>
      </c>
      <c r="AV1293" s="26" t="s">
        <v>143</v>
      </c>
      <c r="AW1293" s="28"/>
      <c r="AX1293" s="28"/>
      <c r="AY1293" s="28"/>
    </row>
    <row r="1294" ht="15.75" customHeight="1">
      <c r="A1294" s="26" t="s">
        <v>12516</v>
      </c>
      <c r="B1294" s="26" t="s">
        <v>12517</v>
      </c>
      <c r="C1294" s="27" t="s">
        <v>12518</v>
      </c>
      <c r="D1294" s="26" t="s">
        <v>12519</v>
      </c>
      <c r="E1294" s="26"/>
      <c r="F1294" s="26" t="s">
        <v>127</v>
      </c>
      <c r="G1294" s="28"/>
      <c r="H1294" s="26" t="s">
        <v>12520</v>
      </c>
      <c r="I1294" s="26" t="s">
        <v>12521</v>
      </c>
      <c r="J1294" s="26" t="s">
        <v>12522</v>
      </c>
      <c r="K1294" s="26">
        <v>5.050905115E9</v>
      </c>
      <c r="L1294" s="26" t="s">
        <v>12523</v>
      </c>
      <c r="M1294" s="26" t="s">
        <v>12524</v>
      </c>
      <c r="N1294" s="26" t="s">
        <v>12299</v>
      </c>
      <c r="O1294" s="28" t="s">
        <v>12503</v>
      </c>
      <c r="P1294" s="26" t="s">
        <v>11993</v>
      </c>
      <c r="Q1294" s="26"/>
      <c r="R1294" s="26" t="s">
        <v>12525</v>
      </c>
      <c r="S1294" s="26" t="s">
        <v>156</v>
      </c>
      <c r="T1294" s="26" t="s">
        <v>12526</v>
      </c>
      <c r="U1294" s="29"/>
      <c r="V1294" s="26" t="s">
        <v>158</v>
      </c>
      <c r="W1294" s="26" t="s">
        <v>141</v>
      </c>
      <c r="X1294" s="26">
        <v>2011.0</v>
      </c>
      <c r="Y1294" s="26">
        <v>2015.0</v>
      </c>
      <c r="Z1294" s="28">
        <v>8.0</v>
      </c>
      <c r="AA1294" s="26" t="s">
        <v>127</v>
      </c>
      <c r="AB1294" s="30">
        <v>1250.0</v>
      </c>
      <c r="AC1294" s="31" t="s">
        <v>127</v>
      </c>
      <c r="AD1294" s="31">
        <v>1250.0</v>
      </c>
      <c r="AE1294" s="31" t="s">
        <v>127</v>
      </c>
      <c r="AF1294" s="31" t="s">
        <v>141</v>
      </c>
      <c r="AG1294" s="30" t="s">
        <v>127</v>
      </c>
      <c r="AH1294" s="31" t="s">
        <v>141</v>
      </c>
      <c r="AI1294" s="31" t="s">
        <v>127</v>
      </c>
      <c r="AJ1294" s="31" t="s">
        <v>141</v>
      </c>
      <c r="AK1294" s="31" t="s">
        <v>127</v>
      </c>
      <c r="AL1294" s="31" t="s">
        <v>141</v>
      </c>
      <c r="AM1294" s="26" t="s">
        <v>159</v>
      </c>
      <c r="AN1294" s="26" t="s">
        <v>12527</v>
      </c>
      <c r="AO1294" s="26" t="s">
        <v>141</v>
      </c>
      <c r="AP1294" s="31">
        <v>70.0</v>
      </c>
      <c r="AQ1294" s="26" t="s">
        <v>141</v>
      </c>
      <c r="AR1294" s="26" t="s">
        <v>141</v>
      </c>
      <c r="AS1294" s="26" t="s">
        <v>127</v>
      </c>
      <c r="AT1294" s="26" t="s">
        <v>142</v>
      </c>
      <c r="AU1294" s="32" t="s">
        <v>31</v>
      </c>
      <c r="AV1294" s="26" t="s">
        <v>12528</v>
      </c>
      <c r="AW1294" s="26" t="s">
        <v>12529</v>
      </c>
      <c r="AX1294" s="28"/>
      <c r="AY1294" s="28"/>
    </row>
    <row r="1295" ht="15.75" customHeight="1">
      <c r="A1295" s="26" t="s">
        <v>12530</v>
      </c>
      <c r="B1295" s="26" t="s">
        <v>12531</v>
      </c>
      <c r="C1295" s="27" t="s">
        <v>12532</v>
      </c>
      <c r="D1295" s="26" t="s">
        <v>12533</v>
      </c>
      <c r="E1295" s="26"/>
      <c r="F1295" s="26" t="s">
        <v>127</v>
      </c>
      <c r="G1295" s="28"/>
      <c r="H1295" s="26" t="s">
        <v>12534</v>
      </c>
      <c r="I1295" s="26" t="s">
        <v>12535</v>
      </c>
      <c r="J1295" s="26" t="s">
        <v>12536</v>
      </c>
      <c r="K1295" s="26">
        <v>5.000492218E9</v>
      </c>
      <c r="L1295" s="26" t="s">
        <v>12537</v>
      </c>
      <c r="M1295" s="26" t="s">
        <v>12538</v>
      </c>
      <c r="N1295" s="26" t="s">
        <v>12539</v>
      </c>
      <c r="O1295" s="28" t="s">
        <v>12540</v>
      </c>
      <c r="P1295" s="26" t="s">
        <v>11993</v>
      </c>
      <c r="Q1295" s="26"/>
      <c r="R1295" s="26" t="s">
        <v>12541</v>
      </c>
      <c r="S1295" s="26" t="s">
        <v>156</v>
      </c>
      <c r="T1295" s="29" t="s">
        <v>12542</v>
      </c>
      <c r="U1295" s="29"/>
      <c r="V1295" s="26" t="s">
        <v>158</v>
      </c>
      <c r="W1295" s="26" t="s">
        <v>141</v>
      </c>
      <c r="X1295" s="26" t="s">
        <v>141</v>
      </c>
      <c r="Y1295" s="26">
        <v>1996.0</v>
      </c>
      <c r="Z1295" s="28">
        <v>27.0</v>
      </c>
      <c r="AA1295" s="26" t="s">
        <v>127</v>
      </c>
      <c r="AB1295" s="31">
        <v>1200.0</v>
      </c>
      <c r="AC1295" s="31" t="s">
        <v>127</v>
      </c>
      <c r="AD1295" s="31">
        <v>1200.0</v>
      </c>
      <c r="AE1295" s="31" t="s">
        <v>127</v>
      </c>
      <c r="AF1295" s="31" t="s">
        <v>127</v>
      </c>
      <c r="AG1295" s="30" t="s">
        <v>127</v>
      </c>
      <c r="AH1295" s="31" t="s">
        <v>127</v>
      </c>
      <c r="AI1295" s="31" t="s">
        <v>127</v>
      </c>
      <c r="AJ1295" s="31" t="s">
        <v>127</v>
      </c>
      <c r="AK1295" s="31" t="s">
        <v>127</v>
      </c>
      <c r="AL1295" s="31" t="s">
        <v>127</v>
      </c>
      <c r="AM1295" s="26" t="s">
        <v>278</v>
      </c>
      <c r="AN1295" s="26" t="s">
        <v>12543</v>
      </c>
      <c r="AO1295" s="26" t="s">
        <v>141</v>
      </c>
      <c r="AP1295" s="31">
        <v>900.0</v>
      </c>
      <c r="AQ1295" s="26" t="s">
        <v>327</v>
      </c>
      <c r="AR1295" s="26" t="s">
        <v>127</v>
      </c>
      <c r="AS1295" s="26" t="s">
        <v>127</v>
      </c>
      <c r="AT1295" s="26" t="s">
        <v>142</v>
      </c>
      <c r="AU1295" s="32" t="s">
        <v>31</v>
      </c>
      <c r="AV1295" s="26" t="s">
        <v>1612</v>
      </c>
      <c r="AW1295" s="28"/>
      <c r="AX1295" s="28"/>
      <c r="AY1295" s="28"/>
    </row>
    <row r="1296" ht="15.75" customHeight="1">
      <c r="A1296" s="26" t="s">
        <v>12544</v>
      </c>
      <c r="B1296" s="26" t="s">
        <v>12545</v>
      </c>
      <c r="C1296" s="28"/>
      <c r="D1296" s="28"/>
      <c r="E1296" s="28"/>
      <c r="F1296" s="26" t="s">
        <v>127</v>
      </c>
      <c r="G1296" s="28"/>
      <c r="H1296" s="26" t="s">
        <v>12546</v>
      </c>
      <c r="I1296" s="26" t="s">
        <v>12547</v>
      </c>
      <c r="J1296" s="43" t="s">
        <v>12548</v>
      </c>
      <c r="K1296" s="43">
        <v>4.295859761E9</v>
      </c>
      <c r="L1296" s="26" t="s">
        <v>12549</v>
      </c>
      <c r="M1296" s="26" t="s">
        <v>12550</v>
      </c>
      <c r="N1296" s="26" t="s">
        <v>12551</v>
      </c>
      <c r="O1296" s="28" t="s">
        <v>12552</v>
      </c>
      <c r="P1296" s="26" t="s">
        <v>11993</v>
      </c>
      <c r="Q1296" s="28"/>
      <c r="R1296" s="26" t="s">
        <v>12553</v>
      </c>
      <c r="S1296" s="26" t="s">
        <v>137</v>
      </c>
      <c r="T1296" s="26"/>
      <c r="U1296" s="28"/>
      <c r="V1296" s="26" t="s">
        <v>189</v>
      </c>
      <c r="W1296" s="26">
        <v>2022.0</v>
      </c>
      <c r="X1296" s="26" t="s">
        <v>141</v>
      </c>
      <c r="Y1296" s="26" t="s">
        <v>141</v>
      </c>
      <c r="Z1296" s="28" t="s">
        <v>141</v>
      </c>
      <c r="AA1296" s="26" t="s">
        <v>127</v>
      </c>
      <c r="AB1296" s="30" t="s">
        <v>127</v>
      </c>
      <c r="AC1296" s="31" t="s">
        <v>127</v>
      </c>
      <c r="AD1296" s="31" t="s">
        <v>127</v>
      </c>
      <c r="AE1296" s="31" t="s">
        <v>127</v>
      </c>
      <c r="AF1296" s="31">
        <v>2500.0</v>
      </c>
      <c r="AG1296" s="31" t="s">
        <v>127</v>
      </c>
      <c r="AH1296" s="31">
        <v>2500.0</v>
      </c>
      <c r="AI1296" s="31" t="s">
        <v>127</v>
      </c>
      <c r="AJ1296" s="31" t="s">
        <v>141</v>
      </c>
      <c r="AK1296" s="31" t="s">
        <v>127</v>
      </c>
      <c r="AL1296" s="31" t="s">
        <v>141</v>
      </c>
      <c r="AM1296" s="26" t="s">
        <v>3315</v>
      </c>
      <c r="AN1296" s="26" t="s">
        <v>7810</v>
      </c>
      <c r="AO1296" s="26" t="s">
        <v>141</v>
      </c>
      <c r="AP1296" s="31" t="s">
        <v>141</v>
      </c>
      <c r="AQ1296" s="26" t="s">
        <v>127</v>
      </c>
      <c r="AR1296" s="26" t="s">
        <v>127</v>
      </c>
      <c r="AS1296" s="26" t="s">
        <v>127</v>
      </c>
      <c r="AT1296" s="26" t="s">
        <v>167</v>
      </c>
      <c r="AU1296" s="26" t="s">
        <v>29</v>
      </c>
      <c r="AV1296" s="26" t="s">
        <v>12554</v>
      </c>
      <c r="AW1296" s="26"/>
      <c r="AX1296" s="28"/>
      <c r="AY1296" s="28"/>
    </row>
    <row r="1297" ht="15.75" customHeight="1">
      <c r="A1297" s="26" t="s">
        <v>12555</v>
      </c>
      <c r="B1297" s="26" t="s">
        <v>12556</v>
      </c>
      <c r="C1297" s="26"/>
      <c r="D1297" s="26"/>
      <c r="E1297" s="28"/>
      <c r="F1297" s="26" t="s">
        <v>127</v>
      </c>
      <c r="G1297" s="26"/>
      <c r="H1297" s="26" t="s">
        <v>12557</v>
      </c>
      <c r="I1297" s="26" t="s">
        <v>12558</v>
      </c>
      <c r="J1297" s="26" t="s">
        <v>12559</v>
      </c>
      <c r="K1297" s="26">
        <v>5.074104877E9</v>
      </c>
      <c r="L1297" s="26" t="s">
        <v>12549</v>
      </c>
      <c r="M1297" s="26" t="s">
        <v>12550</v>
      </c>
      <c r="N1297" s="26" t="s">
        <v>12551</v>
      </c>
      <c r="O1297" s="28" t="s">
        <v>12552</v>
      </c>
      <c r="P1297" s="26" t="s">
        <v>11993</v>
      </c>
      <c r="Q1297" s="26"/>
      <c r="R1297" s="26" t="s">
        <v>12553</v>
      </c>
      <c r="S1297" s="26" t="s">
        <v>156</v>
      </c>
      <c r="T1297" s="26" t="s">
        <v>12560</v>
      </c>
      <c r="U1297" s="26"/>
      <c r="V1297" s="26" t="s">
        <v>158</v>
      </c>
      <c r="W1297" s="26" t="s">
        <v>141</v>
      </c>
      <c r="X1297" s="26" t="s">
        <v>141</v>
      </c>
      <c r="Y1297" s="26" t="s">
        <v>141</v>
      </c>
      <c r="Z1297" s="28" t="s">
        <v>141</v>
      </c>
      <c r="AA1297" s="26" t="s">
        <v>127</v>
      </c>
      <c r="AB1297" s="30">
        <v>650.0</v>
      </c>
      <c r="AC1297" s="31" t="s">
        <v>127</v>
      </c>
      <c r="AD1297" s="31">
        <v>650.0</v>
      </c>
      <c r="AE1297" s="31" t="s">
        <v>127</v>
      </c>
      <c r="AF1297" s="31" t="s">
        <v>127</v>
      </c>
      <c r="AG1297" s="30" t="s">
        <v>127</v>
      </c>
      <c r="AH1297" s="31" t="s">
        <v>127</v>
      </c>
      <c r="AI1297" s="31" t="s">
        <v>127</v>
      </c>
      <c r="AJ1297" s="31" t="s">
        <v>127</v>
      </c>
      <c r="AK1297" s="31" t="s">
        <v>127</v>
      </c>
      <c r="AL1297" s="31" t="s">
        <v>127</v>
      </c>
      <c r="AM1297" s="26" t="s">
        <v>159</v>
      </c>
      <c r="AN1297" s="26" t="s">
        <v>8286</v>
      </c>
      <c r="AO1297" s="26" t="s">
        <v>246</v>
      </c>
      <c r="AP1297" s="31" t="s">
        <v>141</v>
      </c>
      <c r="AQ1297" s="26" t="s">
        <v>327</v>
      </c>
      <c r="AR1297" s="26" t="s">
        <v>127</v>
      </c>
      <c r="AS1297" s="26" t="s">
        <v>127</v>
      </c>
      <c r="AT1297" s="26" t="s">
        <v>142</v>
      </c>
      <c r="AU1297" s="26" t="s">
        <v>31</v>
      </c>
      <c r="AV1297" s="26" t="s">
        <v>143</v>
      </c>
      <c r="AW1297" s="28"/>
      <c r="AX1297" s="28"/>
      <c r="AY1297" s="28"/>
    </row>
    <row r="1298" ht="15.75" customHeight="1">
      <c r="A1298" s="26" t="s">
        <v>12561</v>
      </c>
      <c r="B1298" s="26" t="s">
        <v>12562</v>
      </c>
      <c r="C1298" s="27" t="s">
        <v>12563</v>
      </c>
      <c r="D1298" s="28"/>
      <c r="E1298" s="28"/>
      <c r="F1298" s="26" t="s">
        <v>127</v>
      </c>
      <c r="G1298" s="28"/>
      <c r="H1298" s="26" t="s">
        <v>6546</v>
      </c>
      <c r="I1298" s="26" t="s">
        <v>6547</v>
      </c>
      <c r="J1298" s="26" t="s">
        <v>12564</v>
      </c>
      <c r="K1298" s="26">
        <v>4.297115884E9</v>
      </c>
      <c r="L1298" s="26" t="s">
        <v>12565</v>
      </c>
      <c r="M1298" s="26" t="s">
        <v>12550</v>
      </c>
      <c r="N1298" s="26" t="s">
        <v>12551</v>
      </c>
      <c r="O1298" s="28" t="s">
        <v>12552</v>
      </c>
      <c r="P1298" s="26" t="s">
        <v>11993</v>
      </c>
      <c r="Q1298" s="26"/>
      <c r="R1298" s="26" t="s">
        <v>12566</v>
      </c>
      <c r="S1298" s="26" t="s">
        <v>156</v>
      </c>
      <c r="T1298" s="29" t="s">
        <v>12567</v>
      </c>
      <c r="U1298" s="29"/>
      <c r="V1298" s="26" t="s">
        <v>158</v>
      </c>
      <c r="W1298" s="26" t="s">
        <v>141</v>
      </c>
      <c r="X1298" s="26" t="s">
        <v>141</v>
      </c>
      <c r="Y1298" s="26">
        <v>2010.0</v>
      </c>
      <c r="Z1298" s="28">
        <v>13.0</v>
      </c>
      <c r="AA1298" s="26" t="s">
        <v>127</v>
      </c>
      <c r="AB1298" s="30">
        <v>2400.0</v>
      </c>
      <c r="AC1298" s="31" t="s">
        <v>127</v>
      </c>
      <c r="AD1298" s="31">
        <v>2400.0</v>
      </c>
      <c r="AE1298" s="31" t="s">
        <v>127</v>
      </c>
      <c r="AF1298" s="31">
        <v>1800.0</v>
      </c>
      <c r="AG1298" s="30" t="s">
        <v>127</v>
      </c>
      <c r="AH1298" s="31">
        <v>1800.0</v>
      </c>
      <c r="AI1298" s="31" t="s">
        <v>127</v>
      </c>
      <c r="AJ1298" s="31" t="s">
        <v>141</v>
      </c>
      <c r="AK1298" s="31" t="s">
        <v>127</v>
      </c>
      <c r="AL1298" s="31" t="s">
        <v>141</v>
      </c>
      <c r="AM1298" s="26" t="s">
        <v>159</v>
      </c>
      <c r="AN1298" s="26" t="s">
        <v>12568</v>
      </c>
      <c r="AO1298" s="26" t="s">
        <v>6738</v>
      </c>
      <c r="AP1298" s="31" t="s">
        <v>141</v>
      </c>
      <c r="AQ1298" s="26" t="s">
        <v>327</v>
      </c>
      <c r="AR1298" s="26" t="s">
        <v>127</v>
      </c>
      <c r="AS1298" s="26" t="s">
        <v>127</v>
      </c>
      <c r="AT1298" s="26" t="s">
        <v>184</v>
      </c>
      <c r="AU1298" s="32" t="s">
        <v>185</v>
      </c>
      <c r="AV1298" s="26" t="s">
        <v>12569</v>
      </c>
      <c r="AW1298" s="28"/>
      <c r="AX1298" s="26" t="s">
        <v>12570</v>
      </c>
      <c r="AY1298" s="28"/>
    </row>
    <row r="1299" ht="15.75" customHeight="1">
      <c r="A1299" s="26" t="s">
        <v>12571</v>
      </c>
      <c r="B1299" s="26" t="s">
        <v>12572</v>
      </c>
      <c r="C1299" s="27" t="s">
        <v>12563</v>
      </c>
      <c r="D1299" s="28"/>
      <c r="E1299" s="28"/>
      <c r="F1299" s="26" t="s">
        <v>127</v>
      </c>
      <c r="G1299" s="28"/>
      <c r="H1299" s="26" t="s">
        <v>6546</v>
      </c>
      <c r="I1299" s="26" t="s">
        <v>6547</v>
      </c>
      <c r="J1299" s="26" t="s">
        <v>12564</v>
      </c>
      <c r="K1299" s="26">
        <v>4.297115884E9</v>
      </c>
      <c r="L1299" s="26" t="s">
        <v>12565</v>
      </c>
      <c r="M1299" s="26" t="s">
        <v>12550</v>
      </c>
      <c r="N1299" s="26" t="s">
        <v>12551</v>
      </c>
      <c r="O1299" s="28" t="s">
        <v>12552</v>
      </c>
      <c r="P1299" s="26" t="s">
        <v>11993</v>
      </c>
      <c r="Q1299" s="26"/>
      <c r="R1299" s="26" t="s">
        <v>12566</v>
      </c>
      <c r="S1299" s="26" t="s">
        <v>156</v>
      </c>
      <c r="T1299" s="29"/>
      <c r="U1299" s="29"/>
      <c r="V1299" s="26" t="s">
        <v>139</v>
      </c>
      <c r="W1299" s="26" t="s">
        <v>141</v>
      </c>
      <c r="X1299" s="26">
        <v>2022.0</v>
      </c>
      <c r="Y1299" s="26">
        <v>2023.0</v>
      </c>
      <c r="Z1299" s="28">
        <v>0.0</v>
      </c>
      <c r="AA1299" s="26" t="s">
        <v>127</v>
      </c>
      <c r="AB1299" s="30">
        <v>100.0</v>
      </c>
      <c r="AC1299" s="31" t="s">
        <v>127</v>
      </c>
      <c r="AD1299" s="31">
        <v>100.0</v>
      </c>
      <c r="AE1299" s="31" t="s">
        <v>127</v>
      </c>
      <c r="AF1299" s="31">
        <v>200.0</v>
      </c>
      <c r="AG1299" s="30" t="s">
        <v>127</v>
      </c>
      <c r="AH1299" s="31">
        <f>2000-1800</f>
        <v>200</v>
      </c>
      <c r="AI1299" s="31" t="s">
        <v>141</v>
      </c>
      <c r="AJ1299" s="31" t="s">
        <v>141</v>
      </c>
      <c r="AK1299" s="31" t="s">
        <v>127</v>
      </c>
      <c r="AL1299" s="31">
        <v>6000.0</v>
      </c>
      <c r="AM1299" s="26" t="s">
        <v>159</v>
      </c>
      <c r="AN1299" s="26" t="s">
        <v>12568</v>
      </c>
      <c r="AO1299" s="26" t="s">
        <v>6738</v>
      </c>
      <c r="AP1299" s="31" t="s">
        <v>141</v>
      </c>
      <c r="AQ1299" s="31" t="s">
        <v>127</v>
      </c>
      <c r="AR1299" s="26" t="s">
        <v>127</v>
      </c>
      <c r="AS1299" s="26" t="s">
        <v>127</v>
      </c>
      <c r="AT1299" s="26" t="s">
        <v>184</v>
      </c>
      <c r="AU1299" s="26" t="s">
        <v>185</v>
      </c>
      <c r="AV1299" s="26" t="s">
        <v>12573</v>
      </c>
      <c r="AW1299" s="28"/>
      <c r="AX1299" s="26"/>
      <c r="AY1299" s="28"/>
    </row>
    <row r="1300" ht="15.75" customHeight="1">
      <c r="A1300" s="26" t="s">
        <v>12574</v>
      </c>
      <c r="B1300" s="26" t="s">
        <v>12575</v>
      </c>
      <c r="C1300" s="27" t="s">
        <v>12576</v>
      </c>
      <c r="D1300" s="26" t="s">
        <v>12577</v>
      </c>
      <c r="E1300" s="26"/>
      <c r="F1300" s="26" t="s">
        <v>148</v>
      </c>
      <c r="G1300" s="28"/>
      <c r="H1300" s="26" t="s">
        <v>12578</v>
      </c>
      <c r="I1300" s="26" t="s">
        <v>12579</v>
      </c>
      <c r="J1300" s="26" t="s">
        <v>12580</v>
      </c>
      <c r="K1300" s="26">
        <v>5.040932044E9</v>
      </c>
      <c r="L1300" s="26" t="s">
        <v>12581</v>
      </c>
      <c r="M1300" s="26" t="s">
        <v>12550</v>
      </c>
      <c r="N1300" s="26" t="s">
        <v>12551</v>
      </c>
      <c r="O1300" s="28" t="s">
        <v>12552</v>
      </c>
      <c r="P1300" s="26" t="s">
        <v>11993</v>
      </c>
      <c r="Q1300" s="26"/>
      <c r="R1300" s="26" t="s">
        <v>12582</v>
      </c>
      <c r="S1300" s="26" t="s">
        <v>156</v>
      </c>
      <c r="T1300" s="29" t="s">
        <v>12583</v>
      </c>
      <c r="U1300" s="29"/>
      <c r="V1300" s="26" t="s">
        <v>158</v>
      </c>
      <c r="W1300" s="26" t="s">
        <v>141</v>
      </c>
      <c r="X1300" s="26" t="s">
        <v>141</v>
      </c>
      <c r="Y1300" s="26">
        <v>2020.0</v>
      </c>
      <c r="Z1300" s="28">
        <v>3.0</v>
      </c>
      <c r="AA1300" s="26" t="s">
        <v>127</v>
      </c>
      <c r="AB1300" s="30">
        <v>1200.0</v>
      </c>
      <c r="AC1300" s="31" t="s">
        <v>127</v>
      </c>
      <c r="AD1300" s="31">
        <v>1200.0</v>
      </c>
      <c r="AE1300" s="31" t="s">
        <v>127</v>
      </c>
      <c r="AF1300" s="31" t="s">
        <v>127</v>
      </c>
      <c r="AG1300" s="30" t="s">
        <v>127</v>
      </c>
      <c r="AH1300" s="31" t="s">
        <v>127</v>
      </c>
      <c r="AI1300" s="31" t="s">
        <v>127</v>
      </c>
      <c r="AJ1300" s="31" t="s">
        <v>127</v>
      </c>
      <c r="AK1300" s="31" t="s">
        <v>127</v>
      </c>
      <c r="AL1300" s="31" t="s">
        <v>127</v>
      </c>
      <c r="AM1300" s="26" t="s">
        <v>159</v>
      </c>
      <c r="AN1300" s="26" t="s">
        <v>8286</v>
      </c>
      <c r="AO1300" s="26" t="s">
        <v>141</v>
      </c>
      <c r="AP1300" s="31" t="s">
        <v>141</v>
      </c>
      <c r="AQ1300" s="26" t="s">
        <v>141</v>
      </c>
      <c r="AR1300" s="26" t="s">
        <v>141</v>
      </c>
      <c r="AS1300" s="26" t="s">
        <v>127</v>
      </c>
      <c r="AT1300" s="26" t="s">
        <v>142</v>
      </c>
      <c r="AU1300" s="32" t="s">
        <v>31</v>
      </c>
      <c r="AV1300" s="26" t="s">
        <v>8384</v>
      </c>
      <c r="AW1300" s="28"/>
      <c r="AX1300" s="28"/>
      <c r="AY1300" s="28"/>
    </row>
    <row r="1301" ht="15.75" customHeight="1">
      <c r="A1301" s="26" t="s">
        <v>12584</v>
      </c>
      <c r="B1301" s="26" t="s">
        <v>12585</v>
      </c>
      <c r="C1301" s="28"/>
      <c r="D1301" s="28"/>
      <c r="E1301" s="28"/>
      <c r="F1301" s="26" t="s">
        <v>127</v>
      </c>
      <c r="G1301" s="28"/>
      <c r="H1301" s="26" t="s">
        <v>12586</v>
      </c>
      <c r="I1301" s="26" t="s">
        <v>12587</v>
      </c>
      <c r="J1301" s="26" t="s">
        <v>12588</v>
      </c>
      <c r="K1301" s="26">
        <v>5.040694093E9</v>
      </c>
      <c r="L1301" s="26" t="s">
        <v>12589</v>
      </c>
      <c r="M1301" s="26" t="s">
        <v>12590</v>
      </c>
      <c r="N1301" s="26" t="s">
        <v>12591</v>
      </c>
      <c r="O1301" s="28" t="s">
        <v>12552</v>
      </c>
      <c r="P1301" s="26" t="s">
        <v>11993</v>
      </c>
      <c r="Q1301" s="26"/>
      <c r="R1301" s="26" t="s">
        <v>12592</v>
      </c>
      <c r="S1301" s="26" t="s">
        <v>137</v>
      </c>
      <c r="T1301" s="26" t="s">
        <v>12593</v>
      </c>
      <c r="U1301" s="29"/>
      <c r="V1301" s="26" t="s">
        <v>261</v>
      </c>
      <c r="W1301" s="26" t="s">
        <v>127</v>
      </c>
      <c r="X1301" s="26" t="s">
        <v>127</v>
      </c>
      <c r="Y1301" s="26">
        <v>2014.0</v>
      </c>
      <c r="Z1301" s="28">
        <v>9.0</v>
      </c>
      <c r="AA1301" s="26">
        <v>2016.0</v>
      </c>
      <c r="AB1301" s="30">
        <v>2500.0</v>
      </c>
      <c r="AC1301" s="31" t="s">
        <v>127</v>
      </c>
      <c r="AD1301" s="31">
        <v>2500.0</v>
      </c>
      <c r="AE1301" s="31" t="s">
        <v>127</v>
      </c>
      <c r="AF1301" s="31" t="s">
        <v>127</v>
      </c>
      <c r="AG1301" s="30" t="s">
        <v>127</v>
      </c>
      <c r="AH1301" s="31" t="s">
        <v>127</v>
      </c>
      <c r="AI1301" s="31" t="s">
        <v>127</v>
      </c>
      <c r="AJ1301" s="31" t="s">
        <v>127</v>
      </c>
      <c r="AK1301" s="31" t="s">
        <v>127</v>
      </c>
      <c r="AL1301" s="31" t="s">
        <v>127</v>
      </c>
      <c r="AM1301" s="26" t="s">
        <v>159</v>
      </c>
      <c r="AN1301" s="26" t="s">
        <v>12594</v>
      </c>
      <c r="AO1301" s="26" t="s">
        <v>141</v>
      </c>
      <c r="AP1301" s="31" t="s">
        <v>141</v>
      </c>
      <c r="AQ1301" s="26" t="s">
        <v>127</v>
      </c>
      <c r="AR1301" s="26" t="s">
        <v>127</v>
      </c>
      <c r="AS1301" s="26" t="s">
        <v>127</v>
      </c>
      <c r="AT1301" s="26" t="s">
        <v>142</v>
      </c>
      <c r="AU1301" s="32" t="s">
        <v>31</v>
      </c>
      <c r="AV1301" s="26" t="s">
        <v>8430</v>
      </c>
      <c r="AW1301" s="28"/>
      <c r="AX1301" s="28"/>
      <c r="AY1301" s="28"/>
    </row>
    <row r="1302" ht="15.75" customHeight="1">
      <c r="A1302" s="26" t="s">
        <v>12595</v>
      </c>
      <c r="B1302" s="26" t="s">
        <v>12596</v>
      </c>
      <c r="C1302" s="28"/>
      <c r="D1302" s="28"/>
      <c r="E1302" s="28"/>
      <c r="F1302" s="26" t="s">
        <v>127</v>
      </c>
      <c r="G1302" s="28"/>
      <c r="H1302" s="26" t="s">
        <v>6546</v>
      </c>
      <c r="I1302" s="26" t="s">
        <v>6547</v>
      </c>
      <c r="J1302" s="26" t="s">
        <v>12564</v>
      </c>
      <c r="K1302" s="26">
        <v>4.297115884E9</v>
      </c>
      <c r="L1302" s="26" t="s">
        <v>12597</v>
      </c>
      <c r="M1302" s="26" t="s">
        <v>141</v>
      </c>
      <c r="N1302" s="26" t="s">
        <v>141</v>
      </c>
      <c r="O1302" s="26" t="s">
        <v>12552</v>
      </c>
      <c r="P1302" s="26" t="s">
        <v>11993</v>
      </c>
      <c r="Q1302" s="28"/>
      <c r="R1302" s="26" t="s">
        <v>12598</v>
      </c>
      <c r="S1302" s="26" t="s">
        <v>137</v>
      </c>
      <c r="T1302" s="26"/>
      <c r="U1302" s="28"/>
      <c r="V1302" s="26" t="s">
        <v>189</v>
      </c>
      <c r="W1302" s="26">
        <v>2022.0</v>
      </c>
      <c r="X1302" s="26">
        <v>2023.0</v>
      </c>
      <c r="Y1302" s="26">
        <v>2026.0</v>
      </c>
      <c r="Z1302" s="28">
        <v>-3.0</v>
      </c>
      <c r="AA1302" s="26" t="s">
        <v>127</v>
      </c>
      <c r="AB1302" s="30">
        <v>2500.0</v>
      </c>
      <c r="AC1302" s="31" t="s">
        <v>127</v>
      </c>
      <c r="AD1302" s="31">
        <v>2500.0</v>
      </c>
      <c r="AE1302" s="31" t="s">
        <v>127</v>
      </c>
      <c r="AF1302" s="31">
        <v>2250.0</v>
      </c>
      <c r="AG1302" s="31" t="s">
        <v>127</v>
      </c>
      <c r="AH1302" s="31">
        <v>2250.0</v>
      </c>
      <c r="AI1302" s="31" t="s">
        <v>141</v>
      </c>
      <c r="AJ1302" s="31" t="s">
        <v>141</v>
      </c>
      <c r="AK1302" s="31" t="s">
        <v>127</v>
      </c>
      <c r="AL1302" s="31" t="s">
        <v>141</v>
      </c>
      <c r="AM1302" s="26" t="s">
        <v>141</v>
      </c>
      <c r="AN1302" s="26" t="s">
        <v>141</v>
      </c>
      <c r="AO1302" s="26" t="s">
        <v>141</v>
      </c>
      <c r="AP1302" s="31" t="s">
        <v>141</v>
      </c>
      <c r="AQ1302" s="26" t="s">
        <v>127</v>
      </c>
      <c r="AR1302" s="26" t="s">
        <v>127</v>
      </c>
      <c r="AS1302" s="26" t="s">
        <v>127</v>
      </c>
      <c r="AT1302" s="26" t="s">
        <v>184</v>
      </c>
      <c r="AU1302" s="26" t="s">
        <v>185</v>
      </c>
      <c r="AV1302" s="26" t="s">
        <v>12179</v>
      </c>
      <c r="AW1302" s="26" t="s">
        <v>12599</v>
      </c>
      <c r="AX1302" s="28"/>
      <c r="AY1302" s="28"/>
    </row>
    <row r="1303" ht="15.75" customHeight="1">
      <c r="A1303" s="26" t="s">
        <v>12600</v>
      </c>
      <c r="B1303" s="26" t="s">
        <v>12601</v>
      </c>
      <c r="C1303" s="28"/>
      <c r="D1303" s="28"/>
      <c r="E1303" s="28"/>
      <c r="F1303" s="26" t="s">
        <v>127</v>
      </c>
      <c r="G1303" s="28"/>
      <c r="H1303" s="26" t="s">
        <v>6546</v>
      </c>
      <c r="I1303" s="26" t="s">
        <v>6547</v>
      </c>
      <c r="J1303" s="26" t="s">
        <v>12564</v>
      </c>
      <c r="K1303" s="26">
        <v>4.297115884E9</v>
      </c>
      <c r="L1303" s="26" t="s">
        <v>12597</v>
      </c>
      <c r="M1303" s="26" t="s">
        <v>141</v>
      </c>
      <c r="N1303" s="26" t="s">
        <v>141</v>
      </c>
      <c r="O1303" s="26" t="s">
        <v>12552</v>
      </c>
      <c r="P1303" s="26" t="s">
        <v>11993</v>
      </c>
      <c r="Q1303" s="28"/>
      <c r="R1303" s="26" t="s">
        <v>12598</v>
      </c>
      <c r="S1303" s="26" t="s">
        <v>137</v>
      </c>
      <c r="T1303" s="26"/>
      <c r="U1303" s="28"/>
      <c r="V1303" s="26" t="s">
        <v>189</v>
      </c>
      <c r="W1303" s="26">
        <v>2022.0</v>
      </c>
      <c r="X1303" s="26">
        <v>2023.0</v>
      </c>
      <c r="Y1303" s="26">
        <v>2027.0</v>
      </c>
      <c r="Z1303" s="28">
        <v>-4.0</v>
      </c>
      <c r="AA1303" s="26" t="s">
        <v>127</v>
      </c>
      <c r="AB1303" s="30">
        <v>2500.0</v>
      </c>
      <c r="AC1303" s="31" t="s">
        <v>127</v>
      </c>
      <c r="AD1303" s="31">
        <v>2500.0</v>
      </c>
      <c r="AE1303" s="31" t="s">
        <v>127</v>
      </c>
      <c r="AF1303" s="31">
        <v>2250.0</v>
      </c>
      <c r="AG1303" s="31" t="s">
        <v>127</v>
      </c>
      <c r="AH1303" s="31">
        <v>2250.0</v>
      </c>
      <c r="AI1303" s="31" t="s">
        <v>141</v>
      </c>
      <c r="AJ1303" s="31" t="s">
        <v>141</v>
      </c>
      <c r="AK1303" s="31" t="s">
        <v>127</v>
      </c>
      <c r="AL1303" s="31" t="s">
        <v>141</v>
      </c>
      <c r="AM1303" s="26" t="s">
        <v>141</v>
      </c>
      <c r="AN1303" s="26" t="s">
        <v>141</v>
      </c>
      <c r="AO1303" s="26" t="s">
        <v>141</v>
      </c>
      <c r="AP1303" s="31" t="s">
        <v>141</v>
      </c>
      <c r="AQ1303" s="26" t="s">
        <v>127</v>
      </c>
      <c r="AR1303" s="26" t="s">
        <v>127</v>
      </c>
      <c r="AS1303" s="26" t="s">
        <v>127</v>
      </c>
      <c r="AT1303" s="26" t="s">
        <v>184</v>
      </c>
      <c r="AU1303" s="26" t="s">
        <v>185</v>
      </c>
      <c r="AV1303" s="26" t="s">
        <v>12179</v>
      </c>
      <c r="AW1303" s="26" t="s">
        <v>12599</v>
      </c>
      <c r="AX1303" s="28"/>
      <c r="AY1303" s="28"/>
    </row>
    <row r="1304" ht="15.75" customHeight="1">
      <c r="A1304" s="26" t="s">
        <v>12602</v>
      </c>
      <c r="B1304" s="26" t="s">
        <v>12603</v>
      </c>
      <c r="C1304" s="27" t="s">
        <v>12604</v>
      </c>
      <c r="D1304" s="26" t="s">
        <v>12605</v>
      </c>
      <c r="E1304" s="26"/>
      <c r="F1304" s="26" t="s">
        <v>148</v>
      </c>
      <c r="G1304" s="26" t="s">
        <v>12606</v>
      </c>
      <c r="H1304" s="26" t="s">
        <v>12607</v>
      </c>
      <c r="I1304" s="26" t="s">
        <v>12608</v>
      </c>
      <c r="J1304" s="26" t="s">
        <v>12609</v>
      </c>
      <c r="K1304" s="26">
        <v>5.000010731E9</v>
      </c>
      <c r="L1304" s="26" t="s">
        <v>12610</v>
      </c>
      <c r="M1304" s="26" t="s">
        <v>12611</v>
      </c>
      <c r="N1304" s="26" t="s">
        <v>12612</v>
      </c>
      <c r="O1304" s="28" t="s">
        <v>12613</v>
      </c>
      <c r="P1304" s="26" t="s">
        <v>11993</v>
      </c>
      <c r="Q1304" s="26"/>
      <c r="R1304" s="26" t="s">
        <v>12614</v>
      </c>
      <c r="S1304" s="26" t="s">
        <v>156</v>
      </c>
      <c r="T1304" s="29" t="s">
        <v>12615</v>
      </c>
      <c r="U1304" s="29"/>
      <c r="V1304" s="26" t="s">
        <v>158</v>
      </c>
      <c r="W1304" s="26" t="s">
        <v>141</v>
      </c>
      <c r="X1304" s="26" t="s">
        <v>141</v>
      </c>
      <c r="Y1304" s="26">
        <v>1978.0</v>
      </c>
      <c r="Z1304" s="28">
        <v>45.0</v>
      </c>
      <c r="AA1304" s="26" t="s">
        <v>127</v>
      </c>
      <c r="AB1304" s="30">
        <v>2575.0</v>
      </c>
      <c r="AC1304" s="31" t="s">
        <v>127</v>
      </c>
      <c r="AD1304" s="31">
        <v>2575.0</v>
      </c>
      <c r="AE1304" s="31" t="s">
        <v>127</v>
      </c>
      <c r="AF1304" s="31">
        <v>2493.0</v>
      </c>
      <c r="AG1304" s="30" t="s">
        <v>127</v>
      </c>
      <c r="AH1304" s="31">
        <v>2493.0</v>
      </c>
      <c r="AI1304" s="31" t="s">
        <v>127</v>
      </c>
      <c r="AJ1304" s="31" t="s">
        <v>127</v>
      </c>
      <c r="AK1304" s="31" t="s">
        <v>127</v>
      </c>
      <c r="AL1304" s="31" t="s">
        <v>127</v>
      </c>
      <c r="AM1304" s="26" t="s">
        <v>278</v>
      </c>
      <c r="AN1304" s="26" t="s">
        <v>12616</v>
      </c>
      <c r="AO1304" s="26" t="s">
        <v>141</v>
      </c>
      <c r="AP1304" s="31">
        <v>1072.0</v>
      </c>
      <c r="AQ1304" s="26">
        <v>2021.0</v>
      </c>
      <c r="AR1304" s="26" t="s">
        <v>127</v>
      </c>
      <c r="AS1304" s="26" t="s">
        <v>127</v>
      </c>
      <c r="AT1304" s="26" t="s">
        <v>184</v>
      </c>
      <c r="AU1304" s="32" t="s">
        <v>185</v>
      </c>
      <c r="AV1304" s="26" t="s">
        <v>12617</v>
      </c>
      <c r="AW1304" s="28"/>
      <c r="AX1304" s="28"/>
      <c r="AY1304" s="28"/>
    </row>
    <row r="1305" ht="15.75" customHeight="1">
      <c r="A1305" s="26" t="s">
        <v>12618</v>
      </c>
      <c r="B1305" s="26" t="s">
        <v>12619</v>
      </c>
      <c r="C1305" s="27" t="s">
        <v>12620</v>
      </c>
      <c r="D1305" s="26" t="s">
        <v>12621</v>
      </c>
      <c r="E1305" s="26"/>
      <c r="F1305" s="26" t="s">
        <v>173</v>
      </c>
      <c r="G1305" s="26" t="s">
        <v>12622</v>
      </c>
      <c r="H1305" s="26" t="s">
        <v>12623</v>
      </c>
      <c r="I1305" s="26" t="s">
        <v>12624</v>
      </c>
      <c r="J1305" s="26" t="s">
        <v>12625</v>
      </c>
      <c r="K1305" s="26">
        <v>5.000051849E9</v>
      </c>
      <c r="L1305" s="26" t="s">
        <v>12626</v>
      </c>
      <c r="M1305" s="26" t="s">
        <v>12627</v>
      </c>
      <c r="N1305" s="26" t="s">
        <v>12628</v>
      </c>
      <c r="O1305" s="26" t="s">
        <v>12629</v>
      </c>
      <c r="P1305" s="26" t="s">
        <v>11993</v>
      </c>
      <c r="Q1305" s="26"/>
      <c r="R1305" s="26" t="s">
        <v>12630</v>
      </c>
      <c r="S1305" s="26" t="s">
        <v>156</v>
      </c>
      <c r="T1305" s="29" t="s">
        <v>12631</v>
      </c>
      <c r="U1305" s="29"/>
      <c r="V1305" s="26" t="s">
        <v>158</v>
      </c>
      <c r="W1305" s="26" t="s">
        <v>141</v>
      </c>
      <c r="X1305" s="26" t="s">
        <v>141</v>
      </c>
      <c r="Y1305" s="26">
        <v>1979.0</v>
      </c>
      <c r="Z1305" s="28">
        <v>44.0</v>
      </c>
      <c r="AA1305" s="26" t="s">
        <v>127</v>
      </c>
      <c r="AB1305" s="30">
        <v>6000.0</v>
      </c>
      <c r="AC1305" s="31" t="s">
        <v>127</v>
      </c>
      <c r="AD1305" s="31">
        <v>6000.0</v>
      </c>
      <c r="AE1305" s="31" t="s">
        <v>127</v>
      </c>
      <c r="AF1305" s="31">
        <v>5300.0</v>
      </c>
      <c r="AG1305" s="30" t="s">
        <v>127</v>
      </c>
      <c r="AH1305" s="31">
        <v>5300.0</v>
      </c>
      <c r="AI1305" s="31" t="s">
        <v>127</v>
      </c>
      <c r="AJ1305" s="31" t="s">
        <v>141</v>
      </c>
      <c r="AK1305" s="31" t="s">
        <v>127</v>
      </c>
      <c r="AL1305" s="31" t="s">
        <v>141</v>
      </c>
      <c r="AM1305" s="26" t="s">
        <v>159</v>
      </c>
      <c r="AN1305" s="26" t="s">
        <v>12632</v>
      </c>
      <c r="AO1305" s="26" t="s">
        <v>141</v>
      </c>
      <c r="AP1305" s="31" t="s">
        <v>141</v>
      </c>
      <c r="AQ1305" s="26" t="s">
        <v>127</v>
      </c>
      <c r="AR1305" s="26" t="s">
        <v>127</v>
      </c>
      <c r="AS1305" s="26" t="s">
        <v>127</v>
      </c>
      <c r="AT1305" s="26" t="s">
        <v>184</v>
      </c>
      <c r="AU1305" s="32" t="s">
        <v>185</v>
      </c>
      <c r="AV1305" s="26" t="s">
        <v>12633</v>
      </c>
      <c r="AW1305" s="28"/>
      <c r="AX1305" s="28"/>
      <c r="AY1305" s="28"/>
    </row>
    <row r="1306" ht="15.75" customHeight="1">
      <c r="A1306" s="26" t="s">
        <v>12634</v>
      </c>
      <c r="B1306" s="26" t="s">
        <v>12635</v>
      </c>
      <c r="C1306" s="28"/>
      <c r="D1306" s="26" t="s">
        <v>12636</v>
      </c>
      <c r="E1306" s="26"/>
      <c r="F1306" s="26" t="s">
        <v>127</v>
      </c>
      <c r="G1306" s="28"/>
      <c r="H1306" s="26" t="s">
        <v>12637</v>
      </c>
      <c r="I1306" s="26" t="s">
        <v>12638</v>
      </c>
      <c r="J1306" s="26" t="s">
        <v>12639</v>
      </c>
      <c r="K1306" s="26">
        <v>5.050911102E9</v>
      </c>
      <c r="L1306" s="26" t="s">
        <v>12640</v>
      </c>
      <c r="M1306" s="26" t="s">
        <v>12641</v>
      </c>
      <c r="N1306" s="26" t="s">
        <v>12628</v>
      </c>
      <c r="O1306" s="26" t="s">
        <v>12629</v>
      </c>
      <c r="P1306" s="26" t="s">
        <v>11993</v>
      </c>
      <c r="Q1306" s="26"/>
      <c r="R1306" s="26" t="s">
        <v>12642</v>
      </c>
      <c r="S1306" s="26" t="s">
        <v>156</v>
      </c>
      <c r="T1306" s="29" t="s">
        <v>12643</v>
      </c>
      <c r="U1306" s="26"/>
      <c r="V1306" s="26" t="s">
        <v>189</v>
      </c>
      <c r="W1306" s="26" t="s">
        <v>141</v>
      </c>
      <c r="X1306" s="26" t="s">
        <v>141</v>
      </c>
      <c r="Y1306" s="26" t="s">
        <v>141</v>
      </c>
      <c r="Z1306" s="28" t="s">
        <v>141</v>
      </c>
      <c r="AA1306" s="26" t="s">
        <v>127</v>
      </c>
      <c r="AB1306" s="30">
        <v>1900.0</v>
      </c>
      <c r="AC1306" s="31" t="s">
        <v>127</v>
      </c>
      <c r="AD1306" s="31">
        <f>4500-2600</f>
        <v>1900</v>
      </c>
      <c r="AE1306" s="31" t="s">
        <v>127</v>
      </c>
      <c r="AF1306" s="31" t="s">
        <v>127</v>
      </c>
      <c r="AG1306" s="30" t="s">
        <v>127</v>
      </c>
      <c r="AH1306" s="31" t="s">
        <v>127</v>
      </c>
      <c r="AI1306" s="31" t="s">
        <v>127</v>
      </c>
      <c r="AJ1306" s="31" t="s">
        <v>127</v>
      </c>
      <c r="AK1306" s="31" t="s">
        <v>127</v>
      </c>
      <c r="AL1306" s="31" t="s">
        <v>127</v>
      </c>
      <c r="AM1306" s="26" t="s">
        <v>159</v>
      </c>
      <c r="AN1306" s="26" t="s">
        <v>12644</v>
      </c>
      <c r="AO1306" s="26" t="s">
        <v>141</v>
      </c>
      <c r="AP1306" s="31" t="s">
        <v>127</v>
      </c>
      <c r="AQ1306" s="26" t="s">
        <v>127</v>
      </c>
      <c r="AR1306" s="26" t="s">
        <v>127</v>
      </c>
      <c r="AS1306" s="26" t="s">
        <v>127</v>
      </c>
      <c r="AT1306" s="26" t="s">
        <v>142</v>
      </c>
      <c r="AU1306" s="26" t="s">
        <v>31</v>
      </c>
      <c r="AV1306" s="26" t="s">
        <v>143</v>
      </c>
      <c r="AW1306" s="28"/>
      <c r="AX1306" s="28"/>
      <c r="AY1306" s="28"/>
    </row>
    <row r="1307" ht="15.75" customHeight="1">
      <c r="A1307" s="26" t="s">
        <v>12645</v>
      </c>
      <c r="B1307" s="26" t="s">
        <v>12646</v>
      </c>
      <c r="C1307" s="28"/>
      <c r="D1307" s="26" t="s">
        <v>12647</v>
      </c>
      <c r="E1307" s="26"/>
      <c r="F1307" s="26" t="s">
        <v>127</v>
      </c>
      <c r="G1307" s="28"/>
      <c r="H1307" s="26" t="s">
        <v>12637</v>
      </c>
      <c r="I1307" s="26" t="s">
        <v>12638</v>
      </c>
      <c r="J1307" s="26" t="s">
        <v>12648</v>
      </c>
      <c r="K1307" s="26">
        <v>5.077903844E9</v>
      </c>
      <c r="L1307" s="26" t="s">
        <v>12640</v>
      </c>
      <c r="M1307" s="26" t="s">
        <v>12641</v>
      </c>
      <c r="N1307" s="26" t="s">
        <v>12628</v>
      </c>
      <c r="O1307" s="26" t="s">
        <v>12629</v>
      </c>
      <c r="P1307" s="26" t="s">
        <v>11993</v>
      </c>
      <c r="Q1307" s="26"/>
      <c r="R1307" s="26" t="s">
        <v>12649</v>
      </c>
      <c r="S1307" s="26" t="s">
        <v>156</v>
      </c>
      <c r="T1307" s="29" t="s">
        <v>12650</v>
      </c>
      <c r="U1307" s="26"/>
      <c r="V1307" s="26" t="s">
        <v>158</v>
      </c>
      <c r="W1307" s="26" t="s">
        <v>141</v>
      </c>
      <c r="X1307" s="26" t="s">
        <v>141</v>
      </c>
      <c r="Y1307" s="26">
        <v>2004.0</v>
      </c>
      <c r="Z1307" s="28">
        <v>19.0</v>
      </c>
      <c r="AA1307" s="26" t="s">
        <v>127</v>
      </c>
      <c r="AB1307" s="30">
        <v>1000.0</v>
      </c>
      <c r="AC1307" s="31" t="s">
        <v>127</v>
      </c>
      <c r="AD1307" s="31">
        <v>1000.0</v>
      </c>
      <c r="AE1307" s="31" t="s">
        <v>127</v>
      </c>
      <c r="AF1307" s="31" t="s">
        <v>468</v>
      </c>
      <c r="AG1307" s="30" t="s">
        <v>127</v>
      </c>
      <c r="AH1307" s="31" t="s">
        <v>468</v>
      </c>
      <c r="AI1307" s="31" t="s">
        <v>127</v>
      </c>
      <c r="AJ1307" s="31" t="s">
        <v>141</v>
      </c>
      <c r="AK1307" s="31" t="s">
        <v>127</v>
      </c>
      <c r="AL1307" s="31">
        <v>2500.0</v>
      </c>
      <c r="AM1307" s="26" t="s">
        <v>2284</v>
      </c>
      <c r="AN1307" s="26" t="s">
        <v>3786</v>
      </c>
      <c r="AO1307" s="26" t="s">
        <v>141</v>
      </c>
      <c r="AP1307" s="31" t="s">
        <v>141</v>
      </c>
      <c r="AQ1307" s="26">
        <v>2020.0</v>
      </c>
      <c r="AR1307" s="26" t="s">
        <v>127</v>
      </c>
      <c r="AS1307" s="26" t="s">
        <v>127</v>
      </c>
      <c r="AT1307" s="26" t="s">
        <v>184</v>
      </c>
      <c r="AU1307" s="32" t="s">
        <v>185</v>
      </c>
      <c r="AV1307" s="26" t="s">
        <v>12651</v>
      </c>
      <c r="AW1307" s="28"/>
      <c r="AX1307" s="28"/>
      <c r="AY1307" s="28"/>
    </row>
    <row r="1308" ht="15.75" customHeight="1">
      <c r="A1308" s="26" t="s">
        <v>12652</v>
      </c>
      <c r="B1308" s="26" t="s">
        <v>12653</v>
      </c>
      <c r="C1308" s="28"/>
      <c r="D1308" s="26" t="s">
        <v>12636</v>
      </c>
      <c r="E1308" s="26"/>
      <c r="F1308" s="26" t="s">
        <v>127</v>
      </c>
      <c r="G1308" s="28"/>
      <c r="H1308" s="26" t="s">
        <v>12637</v>
      </c>
      <c r="I1308" s="26" t="s">
        <v>12638</v>
      </c>
      <c r="J1308" s="26" t="s">
        <v>12639</v>
      </c>
      <c r="K1308" s="26">
        <v>5.050911102E9</v>
      </c>
      <c r="L1308" s="26" t="s">
        <v>12640</v>
      </c>
      <c r="M1308" s="26" t="s">
        <v>12641</v>
      </c>
      <c r="N1308" s="26" t="s">
        <v>12628</v>
      </c>
      <c r="O1308" s="26" t="s">
        <v>12629</v>
      </c>
      <c r="P1308" s="26" t="s">
        <v>11993</v>
      </c>
      <c r="Q1308" s="26"/>
      <c r="R1308" s="26" t="s">
        <v>12642</v>
      </c>
      <c r="S1308" s="26" t="s">
        <v>156</v>
      </c>
      <c r="T1308" s="29" t="s">
        <v>12643</v>
      </c>
      <c r="U1308" s="26"/>
      <c r="V1308" s="26" t="s">
        <v>158</v>
      </c>
      <c r="W1308" s="26" t="s">
        <v>141</v>
      </c>
      <c r="X1308" s="26" t="s">
        <v>141</v>
      </c>
      <c r="Y1308" s="26">
        <v>1989.0</v>
      </c>
      <c r="Z1308" s="28">
        <v>34.0</v>
      </c>
      <c r="AA1308" s="26" t="s">
        <v>127</v>
      </c>
      <c r="AB1308" s="30">
        <v>2600.0</v>
      </c>
      <c r="AC1308" s="31" t="s">
        <v>127</v>
      </c>
      <c r="AD1308" s="31">
        <v>2600.0</v>
      </c>
      <c r="AE1308" s="31" t="s">
        <v>127</v>
      </c>
      <c r="AF1308" s="31">
        <v>1000.0</v>
      </c>
      <c r="AG1308" s="30" t="s">
        <v>127</v>
      </c>
      <c r="AH1308" s="31">
        <v>1000.0</v>
      </c>
      <c r="AI1308" s="31" t="s">
        <v>127</v>
      </c>
      <c r="AJ1308" s="31" t="s">
        <v>127</v>
      </c>
      <c r="AK1308" s="31" t="s">
        <v>127</v>
      </c>
      <c r="AL1308" s="31">
        <v>2500.0</v>
      </c>
      <c r="AM1308" s="26" t="s">
        <v>159</v>
      </c>
      <c r="AN1308" s="26" t="s">
        <v>12644</v>
      </c>
      <c r="AO1308" s="26" t="s">
        <v>141</v>
      </c>
      <c r="AP1308" s="31">
        <v>350.0</v>
      </c>
      <c r="AQ1308" s="26">
        <v>2020.0</v>
      </c>
      <c r="AR1308" s="26" t="s">
        <v>127</v>
      </c>
      <c r="AS1308" s="26" t="s">
        <v>127</v>
      </c>
      <c r="AT1308" s="26" t="s">
        <v>184</v>
      </c>
      <c r="AU1308" s="32" t="s">
        <v>185</v>
      </c>
      <c r="AV1308" s="26" t="s">
        <v>12654</v>
      </c>
      <c r="AW1308" s="28"/>
      <c r="AX1308" s="28"/>
      <c r="AY1308" s="28"/>
    </row>
    <row r="1309" ht="15.75" customHeight="1">
      <c r="A1309" s="26" t="s">
        <v>12655</v>
      </c>
      <c r="B1309" s="26" t="s">
        <v>12656</v>
      </c>
      <c r="C1309" s="28"/>
      <c r="D1309" s="28"/>
      <c r="E1309" s="28"/>
      <c r="F1309" s="26" t="s">
        <v>127</v>
      </c>
      <c r="G1309" s="28"/>
      <c r="H1309" s="26" t="s">
        <v>12657</v>
      </c>
      <c r="I1309" s="26" t="s">
        <v>12658</v>
      </c>
      <c r="J1309" s="26" t="s">
        <v>12659</v>
      </c>
      <c r="K1309" s="26">
        <v>5.000026125E9</v>
      </c>
      <c r="L1309" s="26" t="s">
        <v>12660</v>
      </c>
      <c r="M1309" s="26" t="s">
        <v>12661</v>
      </c>
      <c r="N1309" s="26" t="s">
        <v>12628</v>
      </c>
      <c r="O1309" s="26" t="s">
        <v>12629</v>
      </c>
      <c r="P1309" s="26" t="s">
        <v>11993</v>
      </c>
      <c r="Q1309" s="28"/>
      <c r="R1309" s="26" t="s">
        <v>12662</v>
      </c>
      <c r="S1309" s="26" t="s">
        <v>137</v>
      </c>
      <c r="T1309" s="26"/>
      <c r="U1309" s="29"/>
      <c r="V1309" s="26" t="s">
        <v>189</v>
      </c>
      <c r="W1309" s="33">
        <v>44470.0</v>
      </c>
      <c r="X1309" s="26">
        <v>2022.0</v>
      </c>
      <c r="Y1309" s="26">
        <v>2025.0</v>
      </c>
      <c r="Z1309" s="28">
        <v>-2.0</v>
      </c>
      <c r="AA1309" s="26" t="s">
        <v>127</v>
      </c>
      <c r="AB1309" s="30">
        <v>4000.0</v>
      </c>
      <c r="AC1309" s="31" t="s">
        <v>127</v>
      </c>
      <c r="AD1309" s="31">
        <v>4000.0</v>
      </c>
      <c r="AE1309" s="31" t="s">
        <v>127</v>
      </c>
      <c r="AF1309" s="31">
        <v>5000.0</v>
      </c>
      <c r="AG1309" s="30" t="s">
        <v>127</v>
      </c>
      <c r="AH1309" s="31">
        <v>5000.0</v>
      </c>
      <c r="AI1309" s="31" t="s">
        <v>141</v>
      </c>
      <c r="AJ1309" s="31" t="s">
        <v>141</v>
      </c>
      <c r="AK1309" s="31" t="s">
        <v>141</v>
      </c>
      <c r="AL1309" s="31" t="s">
        <v>141</v>
      </c>
      <c r="AM1309" s="26" t="s">
        <v>159</v>
      </c>
      <c r="AN1309" s="26" t="s">
        <v>12663</v>
      </c>
      <c r="AO1309" s="26" t="s">
        <v>141</v>
      </c>
      <c r="AP1309" s="31" t="s">
        <v>141</v>
      </c>
      <c r="AQ1309" s="26" t="s">
        <v>127</v>
      </c>
      <c r="AR1309" s="26" t="s">
        <v>127</v>
      </c>
      <c r="AS1309" s="26" t="s">
        <v>127</v>
      </c>
      <c r="AT1309" s="26" t="s">
        <v>184</v>
      </c>
      <c r="AU1309" s="32" t="s">
        <v>185</v>
      </c>
      <c r="AV1309" s="26" t="s">
        <v>12664</v>
      </c>
      <c r="AW1309" s="28"/>
      <c r="AX1309" s="28"/>
      <c r="AY1309" s="28"/>
    </row>
    <row r="1310" ht="15.75" customHeight="1">
      <c r="A1310" s="26" t="s">
        <v>12665</v>
      </c>
      <c r="B1310" s="26" t="s">
        <v>12666</v>
      </c>
      <c r="C1310" s="28"/>
      <c r="D1310" s="26" t="s">
        <v>12667</v>
      </c>
      <c r="E1310" s="26"/>
      <c r="F1310" s="26" t="s">
        <v>127</v>
      </c>
      <c r="G1310" s="28"/>
      <c r="H1310" s="26" t="s">
        <v>12668</v>
      </c>
      <c r="I1310" s="26" t="s">
        <v>12669</v>
      </c>
      <c r="J1310" s="26" t="s">
        <v>12670</v>
      </c>
      <c r="K1310" s="26">
        <v>5.043319566E9</v>
      </c>
      <c r="L1310" s="26" t="s">
        <v>12660</v>
      </c>
      <c r="M1310" s="26" t="s">
        <v>12661</v>
      </c>
      <c r="N1310" s="26" t="s">
        <v>12628</v>
      </c>
      <c r="O1310" s="26" t="s">
        <v>12629</v>
      </c>
      <c r="P1310" s="26" t="s">
        <v>11993</v>
      </c>
      <c r="Q1310" s="26"/>
      <c r="R1310" s="26" t="s">
        <v>12671</v>
      </c>
      <c r="S1310" s="26" t="s">
        <v>137</v>
      </c>
      <c r="T1310" s="29" t="s">
        <v>12672</v>
      </c>
      <c r="U1310" s="26"/>
      <c r="V1310" s="26" t="s">
        <v>139</v>
      </c>
      <c r="W1310" s="26">
        <v>2014.0</v>
      </c>
      <c r="X1310" s="26" t="s">
        <v>141</v>
      </c>
      <c r="Y1310" s="26" t="s">
        <v>141</v>
      </c>
      <c r="Z1310" s="28" t="s">
        <v>141</v>
      </c>
      <c r="AA1310" s="26" t="s">
        <v>127</v>
      </c>
      <c r="AB1310" s="30">
        <v>630.0</v>
      </c>
      <c r="AC1310" s="31" t="s">
        <v>127</v>
      </c>
      <c r="AD1310" s="31">
        <v>630.0</v>
      </c>
      <c r="AE1310" s="31" t="s">
        <v>127</v>
      </c>
      <c r="AF1310" s="31" t="s">
        <v>127</v>
      </c>
      <c r="AG1310" s="30" t="s">
        <v>127</v>
      </c>
      <c r="AH1310" s="31" t="s">
        <v>127</v>
      </c>
      <c r="AI1310" s="31" t="s">
        <v>127</v>
      </c>
      <c r="AJ1310" s="31" t="s">
        <v>127</v>
      </c>
      <c r="AK1310" s="31" t="s">
        <v>127</v>
      </c>
      <c r="AL1310" s="31" t="s">
        <v>127</v>
      </c>
      <c r="AM1310" s="26" t="s">
        <v>159</v>
      </c>
      <c r="AN1310" s="26" t="s">
        <v>12673</v>
      </c>
      <c r="AO1310" s="26" t="s">
        <v>3026</v>
      </c>
      <c r="AP1310" s="31">
        <v>700.0</v>
      </c>
      <c r="AQ1310" s="26" t="s">
        <v>127</v>
      </c>
      <c r="AR1310" s="26" t="s">
        <v>127</v>
      </c>
      <c r="AS1310" s="26" t="s">
        <v>127</v>
      </c>
      <c r="AT1310" s="26" t="s">
        <v>142</v>
      </c>
      <c r="AU1310" s="26" t="s">
        <v>31</v>
      </c>
      <c r="AV1310" s="26" t="s">
        <v>143</v>
      </c>
      <c r="AW1310" s="28"/>
      <c r="AX1310" s="28"/>
      <c r="AY1310" s="28"/>
    </row>
    <row r="1311" ht="15.75" customHeight="1">
      <c r="A1311" s="26" t="s">
        <v>12674</v>
      </c>
      <c r="B1311" s="26" t="s">
        <v>12675</v>
      </c>
      <c r="C1311" s="27" t="s">
        <v>12676</v>
      </c>
      <c r="D1311" s="26" t="s">
        <v>12677</v>
      </c>
      <c r="E1311" s="26"/>
      <c r="F1311" s="26" t="s">
        <v>127</v>
      </c>
      <c r="G1311" s="28"/>
      <c r="H1311" s="26" t="s">
        <v>12678</v>
      </c>
      <c r="I1311" s="26" t="s">
        <v>12679</v>
      </c>
      <c r="J1311" s="26" t="s">
        <v>12680</v>
      </c>
      <c r="K1311" s="26">
        <v>5.00003723E9</v>
      </c>
      <c r="L1311" s="26" t="s">
        <v>12681</v>
      </c>
      <c r="M1311" s="26" t="s">
        <v>12682</v>
      </c>
      <c r="N1311" s="26" t="s">
        <v>12683</v>
      </c>
      <c r="O1311" s="28" t="s">
        <v>12629</v>
      </c>
      <c r="P1311" s="26" t="s">
        <v>11993</v>
      </c>
      <c r="Q1311" s="26"/>
      <c r="R1311" s="26" t="s">
        <v>12684</v>
      </c>
      <c r="S1311" s="26" t="s">
        <v>156</v>
      </c>
      <c r="T1311" s="29" t="s">
        <v>12685</v>
      </c>
      <c r="U1311" s="29"/>
      <c r="V1311" s="26" t="s">
        <v>158</v>
      </c>
      <c r="W1311" s="26" t="s">
        <v>141</v>
      </c>
      <c r="X1311" s="26" t="s">
        <v>141</v>
      </c>
      <c r="Y1311" s="26">
        <v>2009.0</v>
      </c>
      <c r="Z1311" s="28">
        <v>14.0</v>
      </c>
      <c r="AA1311" s="26" t="s">
        <v>127</v>
      </c>
      <c r="AB1311" s="30">
        <v>1200.0</v>
      </c>
      <c r="AC1311" s="31" t="s">
        <v>127</v>
      </c>
      <c r="AD1311" s="31">
        <v>1200.0</v>
      </c>
      <c r="AE1311" s="31" t="s">
        <v>127</v>
      </c>
      <c r="AF1311" s="31" t="s">
        <v>127</v>
      </c>
      <c r="AG1311" s="30" t="s">
        <v>127</v>
      </c>
      <c r="AH1311" s="31" t="s">
        <v>127</v>
      </c>
      <c r="AI1311" s="31" t="s">
        <v>127</v>
      </c>
      <c r="AJ1311" s="31" t="s">
        <v>127</v>
      </c>
      <c r="AK1311" s="31" t="s">
        <v>127</v>
      </c>
      <c r="AL1311" s="31" t="s">
        <v>127</v>
      </c>
      <c r="AM1311" s="26" t="s">
        <v>159</v>
      </c>
      <c r="AN1311" s="26" t="s">
        <v>12686</v>
      </c>
      <c r="AO1311" s="26" t="s">
        <v>141</v>
      </c>
      <c r="AP1311" s="31">
        <v>2000.0</v>
      </c>
      <c r="AQ1311" s="26" t="s">
        <v>127</v>
      </c>
      <c r="AR1311" s="26" t="s">
        <v>127</v>
      </c>
      <c r="AS1311" s="26" t="s">
        <v>127</v>
      </c>
      <c r="AT1311" s="26" t="s">
        <v>142</v>
      </c>
      <c r="AU1311" s="32" t="s">
        <v>31</v>
      </c>
      <c r="AV1311" s="26" t="s">
        <v>10254</v>
      </c>
      <c r="AW1311" s="28"/>
      <c r="AX1311" s="28"/>
      <c r="AY1311" s="28"/>
    </row>
    <row r="1312" ht="15.75" customHeight="1">
      <c r="A1312" s="26" t="s">
        <v>12687</v>
      </c>
      <c r="B1312" s="26" t="s">
        <v>12688</v>
      </c>
      <c r="C1312" s="28"/>
      <c r="D1312" s="26" t="s">
        <v>12689</v>
      </c>
      <c r="E1312" s="26"/>
      <c r="F1312" s="26" t="s">
        <v>127</v>
      </c>
      <c r="G1312" s="28"/>
      <c r="H1312" s="26" t="s">
        <v>12690</v>
      </c>
      <c r="I1312" s="26" t="s">
        <v>12691</v>
      </c>
      <c r="J1312" s="26" t="s">
        <v>12692</v>
      </c>
      <c r="K1312" s="26">
        <v>5.034762548E9</v>
      </c>
      <c r="L1312" s="26" t="s">
        <v>12693</v>
      </c>
      <c r="M1312" s="26" t="s">
        <v>12694</v>
      </c>
      <c r="N1312" s="26" t="s">
        <v>12695</v>
      </c>
      <c r="O1312" s="26" t="s">
        <v>12629</v>
      </c>
      <c r="P1312" s="26" t="s">
        <v>11993</v>
      </c>
      <c r="Q1312" s="26"/>
      <c r="R1312" s="26" t="s">
        <v>12696</v>
      </c>
      <c r="S1312" s="26" t="s">
        <v>156</v>
      </c>
      <c r="T1312" s="29" t="s">
        <v>12697</v>
      </c>
      <c r="U1312" s="26"/>
      <c r="V1312" s="26" t="s">
        <v>158</v>
      </c>
      <c r="W1312" s="26" t="s">
        <v>141</v>
      </c>
      <c r="X1312" s="26" t="s">
        <v>141</v>
      </c>
      <c r="Y1312" s="26">
        <v>1984.0</v>
      </c>
      <c r="Z1312" s="28">
        <v>39.0</v>
      </c>
      <c r="AA1312" s="26" t="s">
        <v>127</v>
      </c>
      <c r="AB1312" s="30">
        <v>1180.0</v>
      </c>
      <c r="AC1312" s="31">
        <v>1180.0</v>
      </c>
      <c r="AD1312" s="31" t="s">
        <v>127</v>
      </c>
      <c r="AE1312" s="31" t="s">
        <v>127</v>
      </c>
      <c r="AF1312" s="31" t="s">
        <v>468</v>
      </c>
      <c r="AG1312" s="30" t="s">
        <v>468</v>
      </c>
      <c r="AH1312" s="31" t="s">
        <v>127</v>
      </c>
      <c r="AI1312" s="31" t="s">
        <v>127</v>
      </c>
      <c r="AJ1312" s="31" t="s">
        <v>141</v>
      </c>
      <c r="AK1312" s="31" t="s">
        <v>141</v>
      </c>
      <c r="AL1312" s="31" t="s">
        <v>141</v>
      </c>
      <c r="AM1312" s="26" t="s">
        <v>2284</v>
      </c>
      <c r="AN1312" s="26" t="s">
        <v>3786</v>
      </c>
      <c r="AO1312" s="26" t="s">
        <v>141</v>
      </c>
      <c r="AP1312" s="31">
        <v>60.0</v>
      </c>
      <c r="AQ1312" s="26" t="s">
        <v>141</v>
      </c>
      <c r="AR1312" s="26" t="s">
        <v>141</v>
      </c>
      <c r="AS1312" s="26" t="s">
        <v>127</v>
      </c>
      <c r="AT1312" s="26" t="s">
        <v>161</v>
      </c>
      <c r="AU1312" s="26" t="s">
        <v>25</v>
      </c>
      <c r="AV1312" s="26" t="s">
        <v>674</v>
      </c>
      <c r="AW1312" s="28"/>
      <c r="AX1312" s="28"/>
      <c r="AY1312" s="28"/>
    </row>
    <row r="1313" ht="15.75" customHeight="1">
      <c r="A1313" s="26" t="s">
        <v>12698</v>
      </c>
      <c r="B1313" s="26" t="s">
        <v>12699</v>
      </c>
      <c r="C1313" s="28"/>
      <c r="D1313" s="26"/>
      <c r="E1313" s="26"/>
      <c r="F1313" s="26" t="s">
        <v>127</v>
      </c>
      <c r="G1313" s="28"/>
      <c r="H1313" s="26" t="s">
        <v>12700</v>
      </c>
      <c r="I1313" s="26" t="s">
        <v>12701</v>
      </c>
      <c r="J1313" s="26" t="s">
        <v>12702</v>
      </c>
      <c r="K1313" s="26">
        <v>4.295887306E9</v>
      </c>
      <c r="L1313" s="26" t="s">
        <v>12703</v>
      </c>
      <c r="M1313" s="26" t="s">
        <v>12694</v>
      </c>
      <c r="N1313" s="26" t="s">
        <v>12695</v>
      </c>
      <c r="O1313" s="26" t="s">
        <v>12629</v>
      </c>
      <c r="P1313" s="26" t="s">
        <v>11993</v>
      </c>
      <c r="Q1313" s="26"/>
      <c r="R1313" s="26" t="s">
        <v>12704</v>
      </c>
      <c r="S1313" s="26" t="s">
        <v>137</v>
      </c>
      <c r="T1313" s="29" t="s">
        <v>12705</v>
      </c>
      <c r="U1313" s="26"/>
      <c r="V1313" s="26" t="s">
        <v>189</v>
      </c>
      <c r="W1313" s="26">
        <v>2021.0</v>
      </c>
      <c r="X1313" s="26" t="s">
        <v>141</v>
      </c>
      <c r="Y1313" s="26" t="s">
        <v>141</v>
      </c>
      <c r="Z1313" s="28" t="s">
        <v>141</v>
      </c>
      <c r="AA1313" s="26" t="s">
        <v>127</v>
      </c>
      <c r="AB1313" s="30">
        <v>600.0</v>
      </c>
      <c r="AC1313" s="31" t="s">
        <v>127</v>
      </c>
      <c r="AD1313" s="31">
        <v>600.0</v>
      </c>
      <c r="AE1313" s="31" t="s">
        <v>127</v>
      </c>
      <c r="AF1313" s="31" t="s">
        <v>127</v>
      </c>
      <c r="AG1313" s="30" t="s">
        <v>127</v>
      </c>
      <c r="AH1313" s="31" t="s">
        <v>127</v>
      </c>
      <c r="AI1313" s="31" t="s">
        <v>127</v>
      </c>
      <c r="AJ1313" s="31" t="s">
        <v>127</v>
      </c>
      <c r="AK1313" s="31" t="s">
        <v>127</v>
      </c>
      <c r="AL1313" s="31" t="s">
        <v>127</v>
      </c>
      <c r="AM1313" s="26" t="s">
        <v>141</v>
      </c>
      <c r="AN1313" s="26" t="s">
        <v>141</v>
      </c>
      <c r="AO1313" s="26" t="s">
        <v>141</v>
      </c>
      <c r="AP1313" s="31" t="s">
        <v>141</v>
      </c>
      <c r="AQ1313" s="26" t="s">
        <v>127</v>
      </c>
      <c r="AR1313" s="26" t="s">
        <v>127</v>
      </c>
      <c r="AS1313" s="26" t="s">
        <v>127</v>
      </c>
      <c r="AT1313" s="26" t="s">
        <v>142</v>
      </c>
      <c r="AU1313" s="26" t="s">
        <v>31</v>
      </c>
      <c r="AV1313" s="26" t="s">
        <v>143</v>
      </c>
      <c r="AW1313" s="28"/>
      <c r="AX1313" s="28"/>
      <c r="AY1313" s="28"/>
    </row>
    <row r="1314" ht="15.75" customHeight="1">
      <c r="A1314" s="26" t="s">
        <v>12706</v>
      </c>
      <c r="B1314" s="26" t="s">
        <v>12707</v>
      </c>
      <c r="C1314" s="28"/>
      <c r="D1314" s="26"/>
      <c r="E1314" s="26"/>
      <c r="F1314" s="26" t="s">
        <v>127</v>
      </c>
      <c r="G1314" s="28"/>
      <c r="H1314" s="26" t="s">
        <v>12708</v>
      </c>
      <c r="I1314" s="26" t="s">
        <v>12709</v>
      </c>
      <c r="J1314" s="26" t="s">
        <v>12710</v>
      </c>
      <c r="K1314" s="26">
        <v>5.041757382E9</v>
      </c>
      <c r="L1314" s="26" t="s">
        <v>12711</v>
      </c>
      <c r="M1314" s="26" t="s">
        <v>12712</v>
      </c>
      <c r="N1314" s="26" t="s">
        <v>12713</v>
      </c>
      <c r="O1314" s="26" t="s">
        <v>12629</v>
      </c>
      <c r="P1314" s="26" t="s">
        <v>11993</v>
      </c>
      <c r="Q1314" s="26"/>
      <c r="R1314" s="26" t="s">
        <v>12714</v>
      </c>
      <c r="S1314" s="26" t="s">
        <v>156</v>
      </c>
      <c r="T1314" s="29" t="s">
        <v>12715</v>
      </c>
      <c r="U1314" s="26"/>
      <c r="V1314" s="26" t="s">
        <v>158</v>
      </c>
      <c r="W1314" s="26" t="s">
        <v>141</v>
      </c>
      <c r="X1314" s="26" t="s">
        <v>141</v>
      </c>
      <c r="Y1314" s="26">
        <v>2008.0</v>
      </c>
      <c r="Z1314" s="28">
        <v>15.0</v>
      </c>
      <c r="AA1314" s="26" t="s">
        <v>127</v>
      </c>
      <c r="AB1314" s="30">
        <v>700.0</v>
      </c>
      <c r="AC1314" s="31" t="s">
        <v>127</v>
      </c>
      <c r="AD1314" s="31">
        <v>700.0</v>
      </c>
      <c r="AE1314" s="31" t="s">
        <v>127</v>
      </c>
      <c r="AF1314" s="31" t="s">
        <v>127</v>
      </c>
      <c r="AG1314" s="30" t="s">
        <v>127</v>
      </c>
      <c r="AH1314" s="31" t="s">
        <v>127</v>
      </c>
      <c r="AI1314" s="31" t="s">
        <v>127</v>
      </c>
      <c r="AJ1314" s="31" t="s">
        <v>127</v>
      </c>
      <c r="AK1314" s="31" t="s">
        <v>127</v>
      </c>
      <c r="AL1314" s="31" t="s">
        <v>127</v>
      </c>
      <c r="AM1314" s="26" t="s">
        <v>159</v>
      </c>
      <c r="AN1314" s="26" t="s">
        <v>8286</v>
      </c>
      <c r="AO1314" s="26" t="s">
        <v>141</v>
      </c>
      <c r="AP1314" s="31" t="s">
        <v>141</v>
      </c>
      <c r="AQ1314" s="26" t="s">
        <v>327</v>
      </c>
      <c r="AR1314" s="26" t="s">
        <v>127</v>
      </c>
      <c r="AS1314" s="26" t="s">
        <v>127</v>
      </c>
      <c r="AT1314" s="26" t="s">
        <v>142</v>
      </c>
      <c r="AU1314" s="26" t="s">
        <v>31</v>
      </c>
      <c r="AV1314" s="26" t="s">
        <v>143</v>
      </c>
      <c r="AW1314" s="28"/>
      <c r="AX1314" s="28"/>
      <c r="AY1314" s="28"/>
    </row>
    <row r="1315" ht="15.75" customHeight="1">
      <c r="A1315" s="26" t="s">
        <v>12716</v>
      </c>
      <c r="B1315" s="26" t="s">
        <v>12717</v>
      </c>
      <c r="C1315" s="28"/>
      <c r="D1315" s="26"/>
      <c r="E1315" s="26"/>
      <c r="F1315" s="26" t="s">
        <v>127</v>
      </c>
      <c r="G1315" s="28"/>
      <c r="H1315" s="26" t="s">
        <v>12708</v>
      </c>
      <c r="I1315" s="26" t="s">
        <v>12709</v>
      </c>
      <c r="J1315" s="26" t="s">
        <v>12710</v>
      </c>
      <c r="K1315" s="26">
        <v>5.041757382E9</v>
      </c>
      <c r="L1315" s="26" t="s">
        <v>12711</v>
      </c>
      <c r="M1315" s="26" t="s">
        <v>12712</v>
      </c>
      <c r="N1315" s="26" t="s">
        <v>12713</v>
      </c>
      <c r="O1315" s="26" t="s">
        <v>12629</v>
      </c>
      <c r="P1315" s="26" t="s">
        <v>11993</v>
      </c>
      <c r="Q1315" s="26"/>
      <c r="R1315" s="26" t="s">
        <v>12714</v>
      </c>
      <c r="S1315" s="26" t="s">
        <v>156</v>
      </c>
      <c r="T1315" s="29" t="s">
        <v>12715</v>
      </c>
      <c r="U1315" s="26"/>
      <c r="V1315" s="26" t="s">
        <v>189</v>
      </c>
      <c r="W1315" s="26" t="s">
        <v>141</v>
      </c>
      <c r="X1315" s="26" t="s">
        <v>141</v>
      </c>
      <c r="Y1315" s="26" t="s">
        <v>141</v>
      </c>
      <c r="Z1315" s="28" t="s">
        <v>141</v>
      </c>
      <c r="AA1315" s="26" t="s">
        <v>127</v>
      </c>
      <c r="AB1315" s="30">
        <v>800.0</v>
      </c>
      <c r="AC1315" s="31" t="s">
        <v>127</v>
      </c>
      <c r="AD1315" s="31">
        <f>1500-700</f>
        <v>800</v>
      </c>
      <c r="AE1315" s="31" t="s">
        <v>127</v>
      </c>
      <c r="AF1315" s="31" t="s">
        <v>127</v>
      </c>
      <c r="AG1315" s="30" t="s">
        <v>127</v>
      </c>
      <c r="AH1315" s="31" t="s">
        <v>127</v>
      </c>
      <c r="AI1315" s="31" t="s">
        <v>127</v>
      </c>
      <c r="AJ1315" s="31" t="s">
        <v>127</v>
      </c>
      <c r="AK1315" s="31" t="s">
        <v>127</v>
      </c>
      <c r="AL1315" s="31" t="s">
        <v>127</v>
      </c>
      <c r="AM1315" s="26" t="s">
        <v>127</v>
      </c>
      <c r="AN1315" s="26" t="s">
        <v>127</v>
      </c>
      <c r="AO1315" s="32" t="s">
        <v>127</v>
      </c>
      <c r="AP1315" s="31" t="s">
        <v>141</v>
      </c>
      <c r="AQ1315" s="26" t="s">
        <v>127</v>
      </c>
      <c r="AR1315" s="26" t="s">
        <v>127</v>
      </c>
      <c r="AS1315" s="26" t="s">
        <v>127</v>
      </c>
      <c r="AT1315" s="26" t="s">
        <v>142</v>
      </c>
      <c r="AU1315" s="26" t="s">
        <v>31</v>
      </c>
      <c r="AV1315" s="26" t="s">
        <v>143</v>
      </c>
      <c r="AW1315" s="28"/>
      <c r="AX1315" s="28"/>
      <c r="AY1315" s="28"/>
    </row>
    <row r="1316" ht="15.75" customHeight="1">
      <c r="A1316" s="26" t="s">
        <v>12718</v>
      </c>
      <c r="B1316" s="26" t="s">
        <v>12719</v>
      </c>
      <c r="C1316" s="28"/>
      <c r="D1316" s="26"/>
      <c r="E1316" s="26"/>
      <c r="F1316" s="26" t="s">
        <v>127</v>
      </c>
      <c r="G1316" s="28"/>
      <c r="H1316" s="26" t="s">
        <v>12720</v>
      </c>
      <c r="I1316" s="26" t="s">
        <v>12721</v>
      </c>
      <c r="J1316" s="26" t="s">
        <v>12722</v>
      </c>
      <c r="K1316" s="26">
        <v>5.035320495E9</v>
      </c>
      <c r="L1316" s="26" t="s">
        <v>12723</v>
      </c>
      <c r="M1316" s="26" t="s">
        <v>12712</v>
      </c>
      <c r="N1316" s="26" t="s">
        <v>12713</v>
      </c>
      <c r="O1316" s="26" t="s">
        <v>12629</v>
      </c>
      <c r="P1316" s="26" t="s">
        <v>11993</v>
      </c>
      <c r="Q1316" s="26"/>
      <c r="R1316" s="26" t="s">
        <v>12724</v>
      </c>
      <c r="S1316" s="26" t="s">
        <v>137</v>
      </c>
      <c r="T1316" s="29" t="s">
        <v>12725</v>
      </c>
      <c r="U1316" s="26"/>
      <c r="V1316" s="26" t="s">
        <v>139</v>
      </c>
      <c r="W1316" s="26" t="s">
        <v>141</v>
      </c>
      <c r="X1316" s="26" t="s">
        <v>141</v>
      </c>
      <c r="Y1316" s="26" t="s">
        <v>141</v>
      </c>
      <c r="Z1316" s="28" t="s">
        <v>141</v>
      </c>
      <c r="AA1316" s="26" t="s">
        <v>127</v>
      </c>
      <c r="AB1316" s="30">
        <v>910.0</v>
      </c>
      <c r="AC1316" s="31" t="s">
        <v>127</v>
      </c>
      <c r="AD1316" s="31">
        <v>910.0</v>
      </c>
      <c r="AE1316" s="31" t="s">
        <v>127</v>
      </c>
      <c r="AF1316" s="31" t="s">
        <v>127</v>
      </c>
      <c r="AG1316" s="30" t="s">
        <v>127</v>
      </c>
      <c r="AH1316" s="31" t="s">
        <v>127</v>
      </c>
      <c r="AI1316" s="31" t="s">
        <v>127</v>
      </c>
      <c r="AJ1316" s="31" t="s">
        <v>127</v>
      </c>
      <c r="AK1316" s="31" t="s">
        <v>127</v>
      </c>
      <c r="AL1316" s="31" t="s">
        <v>127</v>
      </c>
      <c r="AM1316" s="26" t="s">
        <v>141</v>
      </c>
      <c r="AN1316" s="26" t="s">
        <v>141</v>
      </c>
      <c r="AO1316" s="26" t="s">
        <v>141</v>
      </c>
      <c r="AP1316" s="31" t="s">
        <v>141</v>
      </c>
      <c r="AQ1316" s="26" t="s">
        <v>127</v>
      </c>
      <c r="AR1316" s="26" t="s">
        <v>127</v>
      </c>
      <c r="AS1316" s="26" t="s">
        <v>127</v>
      </c>
      <c r="AT1316" s="26" t="s">
        <v>142</v>
      </c>
      <c r="AU1316" s="26" t="s">
        <v>31</v>
      </c>
      <c r="AV1316" s="26" t="s">
        <v>143</v>
      </c>
      <c r="AW1316" s="28"/>
      <c r="AX1316" s="28"/>
      <c r="AY1316" s="28"/>
    </row>
    <row r="1317" ht="15.75" customHeight="1">
      <c r="A1317" s="26" t="s">
        <v>12726</v>
      </c>
      <c r="B1317" s="26" t="s">
        <v>12727</v>
      </c>
      <c r="C1317" s="27"/>
      <c r="D1317" s="26"/>
      <c r="E1317" s="26"/>
      <c r="F1317" s="26" t="s">
        <v>127</v>
      </c>
      <c r="G1317" s="28"/>
      <c r="H1317" s="26" t="s">
        <v>12546</v>
      </c>
      <c r="I1317" s="26" t="s">
        <v>12547</v>
      </c>
      <c r="J1317" s="43" t="s">
        <v>12548</v>
      </c>
      <c r="K1317" s="43">
        <v>4.295859761E9</v>
      </c>
      <c r="L1317" s="26" t="s">
        <v>12728</v>
      </c>
      <c r="M1317" s="26" t="s">
        <v>12729</v>
      </c>
      <c r="N1317" s="26" t="s">
        <v>12729</v>
      </c>
      <c r="O1317" s="26" t="s">
        <v>12629</v>
      </c>
      <c r="P1317" s="26" t="s">
        <v>11993</v>
      </c>
      <c r="Q1317" s="26"/>
      <c r="R1317" s="26" t="s">
        <v>12730</v>
      </c>
      <c r="S1317" s="26" t="s">
        <v>137</v>
      </c>
      <c r="T1317" s="26"/>
      <c r="U1317" s="28"/>
      <c r="V1317" s="26" t="s">
        <v>189</v>
      </c>
      <c r="W1317" s="26">
        <v>2022.0</v>
      </c>
      <c r="X1317" s="26" t="s">
        <v>141</v>
      </c>
      <c r="Y1317" s="26" t="s">
        <v>141</v>
      </c>
      <c r="Z1317" s="28" t="s">
        <v>141</v>
      </c>
      <c r="AA1317" s="26" t="s">
        <v>127</v>
      </c>
      <c r="AB1317" s="30" t="s">
        <v>127</v>
      </c>
      <c r="AC1317" s="31" t="s">
        <v>127</v>
      </c>
      <c r="AD1317" s="31" t="s">
        <v>127</v>
      </c>
      <c r="AE1317" s="31" t="s">
        <v>127</v>
      </c>
      <c r="AF1317" s="31">
        <v>2500.0</v>
      </c>
      <c r="AG1317" s="31" t="s">
        <v>127</v>
      </c>
      <c r="AH1317" s="31">
        <v>2500.0</v>
      </c>
      <c r="AI1317" s="31" t="s">
        <v>127</v>
      </c>
      <c r="AJ1317" s="31" t="s">
        <v>141</v>
      </c>
      <c r="AK1317" s="31" t="s">
        <v>127</v>
      </c>
      <c r="AL1317" s="31" t="s">
        <v>141</v>
      </c>
      <c r="AM1317" s="26" t="s">
        <v>3315</v>
      </c>
      <c r="AN1317" s="26" t="s">
        <v>7810</v>
      </c>
      <c r="AO1317" s="26" t="s">
        <v>141</v>
      </c>
      <c r="AP1317" s="31" t="s">
        <v>141</v>
      </c>
      <c r="AQ1317" s="26" t="s">
        <v>127</v>
      </c>
      <c r="AR1317" s="26" t="s">
        <v>127</v>
      </c>
      <c r="AS1317" s="26" t="s">
        <v>127</v>
      </c>
      <c r="AT1317" s="26" t="s">
        <v>167</v>
      </c>
      <c r="AU1317" s="26" t="s">
        <v>29</v>
      </c>
      <c r="AV1317" s="26" t="s">
        <v>12554</v>
      </c>
      <c r="AW1317" s="28"/>
      <c r="AX1317" s="28"/>
      <c r="AY1317" s="28"/>
    </row>
    <row r="1318" ht="15.75" customHeight="1">
      <c r="A1318" s="26" t="s">
        <v>12731</v>
      </c>
      <c r="B1318" s="26" t="s">
        <v>12732</v>
      </c>
      <c r="C1318" s="28"/>
      <c r="D1318" s="26" t="s">
        <v>12733</v>
      </c>
      <c r="E1318" s="26"/>
      <c r="F1318" s="26" t="s">
        <v>127</v>
      </c>
      <c r="G1318" s="28"/>
      <c r="H1318" s="26" t="s">
        <v>12734</v>
      </c>
      <c r="I1318" s="26" t="s">
        <v>12735</v>
      </c>
      <c r="J1318" s="26" t="s">
        <v>12736</v>
      </c>
      <c r="K1318" s="26" t="s">
        <v>12737</v>
      </c>
      <c r="L1318" s="26" t="s">
        <v>12738</v>
      </c>
      <c r="M1318" s="26" t="s">
        <v>12739</v>
      </c>
      <c r="N1318" s="26" t="s">
        <v>12740</v>
      </c>
      <c r="O1318" s="26" t="s">
        <v>12741</v>
      </c>
      <c r="P1318" s="26" t="s">
        <v>11993</v>
      </c>
      <c r="Q1318" s="28"/>
      <c r="R1318" s="26" t="s">
        <v>12742</v>
      </c>
      <c r="S1318" s="26" t="s">
        <v>156</v>
      </c>
      <c r="T1318" s="26" t="s">
        <v>12743</v>
      </c>
      <c r="U1318" s="28"/>
      <c r="V1318" s="26" t="s">
        <v>158</v>
      </c>
      <c r="W1318" s="26" t="s">
        <v>141</v>
      </c>
      <c r="X1318" s="26" t="s">
        <v>141</v>
      </c>
      <c r="Y1318" s="26">
        <v>2012.0</v>
      </c>
      <c r="Z1318" s="28">
        <v>11.0</v>
      </c>
      <c r="AA1318" s="26" t="s">
        <v>127</v>
      </c>
      <c r="AB1318" s="30">
        <v>1400.0</v>
      </c>
      <c r="AC1318" s="31" t="s">
        <v>127</v>
      </c>
      <c r="AD1318" s="31">
        <v>1400.0</v>
      </c>
      <c r="AE1318" s="31" t="s">
        <v>127</v>
      </c>
      <c r="AF1318" s="31" t="s">
        <v>127</v>
      </c>
      <c r="AG1318" s="30" t="s">
        <v>127</v>
      </c>
      <c r="AH1318" s="31" t="s">
        <v>127</v>
      </c>
      <c r="AI1318" s="31" t="s">
        <v>127</v>
      </c>
      <c r="AJ1318" s="31" t="s">
        <v>127</v>
      </c>
      <c r="AK1318" s="31" t="s">
        <v>127</v>
      </c>
      <c r="AL1318" s="31" t="s">
        <v>127</v>
      </c>
      <c r="AM1318" s="26" t="s">
        <v>159</v>
      </c>
      <c r="AN1318" s="26" t="s">
        <v>12744</v>
      </c>
      <c r="AO1318" s="26" t="s">
        <v>246</v>
      </c>
      <c r="AP1318" s="31">
        <v>750.0</v>
      </c>
      <c r="AQ1318" s="26" t="s">
        <v>141</v>
      </c>
      <c r="AR1318" s="26" t="s">
        <v>141</v>
      </c>
      <c r="AS1318" s="26" t="s">
        <v>127</v>
      </c>
      <c r="AT1318" s="26" t="s">
        <v>142</v>
      </c>
      <c r="AU1318" s="26" t="s">
        <v>31</v>
      </c>
      <c r="AV1318" s="26" t="s">
        <v>8430</v>
      </c>
      <c r="AW1318" s="28"/>
      <c r="AX1318" s="28"/>
      <c r="AY1318" s="28"/>
    </row>
    <row r="1319" ht="15.75" customHeight="1">
      <c r="A1319" s="26" t="s">
        <v>12745</v>
      </c>
      <c r="B1319" s="26" t="s">
        <v>12746</v>
      </c>
      <c r="C1319" s="28"/>
      <c r="D1319" s="26"/>
      <c r="E1319" s="26"/>
      <c r="F1319" s="26" t="s">
        <v>127</v>
      </c>
      <c r="G1319" s="28"/>
      <c r="H1319" s="26" t="s">
        <v>12747</v>
      </c>
      <c r="I1319" s="26" t="s">
        <v>12748</v>
      </c>
      <c r="J1319" s="26" t="s">
        <v>12749</v>
      </c>
      <c r="K1319" s="26" t="s">
        <v>12750</v>
      </c>
      <c r="L1319" s="26" t="s">
        <v>12751</v>
      </c>
      <c r="M1319" s="26" t="s">
        <v>12752</v>
      </c>
      <c r="N1319" s="26" t="s">
        <v>12753</v>
      </c>
      <c r="O1319" s="26" t="s">
        <v>12741</v>
      </c>
      <c r="P1319" s="26" t="s">
        <v>11993</v>
      </c>
      <c r="Q1319" s="28"/>
      <c r="R1319" s="26" t="s">
        <v>12754</v>
      </c>
      <c r="S1319" s="26" t="s">
        <v>156</v>
      </c>
      <c r="T1319" s="26" t="s">
        <v>12755</v>
      </c>
      <c r="U1319" s="28"/>
      <c r="V1319" s="26" t="s">
        <v>158</v>
      </c>
      <c r="W1319" s="26" t="s">
        <v>141</v>
      </c>
      <c r="X1319" s="26" t="s">
        <v>141</v>
      </c>
      <c r="Y1319" s="26">
        <v>2010.0</v>
      </c>
      <c r="Z1319" s="28">
        <v>13.0</v>
      </c>
      <c r="AA1319" s="26" t="s">
        <v>127</v>
      </c>
      <c r="AB1319" s="30">
        <v>800.0</v>
      </c>
      <c r="AC1319" s="31" t="s">
        <v>127</v>
      </c>
      <c r="AD1319" s="31">
        <v>800.0</v>
      </c>
      <c r="AE1319" s="31" t="s">
        <v>127</v>
      </c>
      <c r="AF1319" s="31">
        <v>300.0</v>
      </c>
      <c r="AG1319" s="31">
        <v>300.0</v>
      </c>
      <c r="AH1319" s="31" t="s">
        <v>127</v>
      </c>
      <c r="AI1319" s="31" t="s">
        <v>127</v>
      </c>
      <c r="AJ1319" s="31" t="s">
        <v>127</v>
      </c>
      <c r="AK1319" s="31" t="s">
        <v>127</v>
      </c>
      <c r="AL1319" s="31" t="s">
        <v>127</v>
      </c>
      <c r="AM1319" s="26" t="s">
        <v>2284</v>
      </c>
      <c r="AN1319" s="26" t="s">
        <v>3786</v>
      </c>
      <c r="AO1319" s="26" t="s">
        <v>141</v>
      </c>
      <c r="AP1319" s="31">
        <v>1000.0</v>
      </c>
      <c r="AQ1319" s="26" t="s">
        <v>141</v>
      </c>
      <c r="AR1319" s="26" t="s">
        <v>141</v>
      </c>
      <c r="AS1319" s="26" t="s">
        <v>127</v>
      </c>
      <c r="AT1319" s="26" t="s">
        <v>161</v>
      </c>
      <c r="AU1319" s="26" t="s">
        <v>162</v>
      </c>
      <c r="AV1319" s="26" t="s">
        <v>12756</v>
      </c>
      <c r="AW1319" s="28"/>
      <c r="AX1319" s="28"/>
      <c r="AY1319" s="28"/>
    </row>
    <row r="1320" ht="15.75" customHeight="1">
      <c r="A1320" s="26" t="s">
        <v>12757</v>
      </c>
      <c r="B1320" s="26" t="s">
        <v>12758</v>
      </c>
      <c r="C1320" s="27" t="s">
        <v>12759</v>
      </c>
      <c r="D1320" s="26" t="s">
        <v>12760</v>
      </c>
      <c r="E1320" s="26"/>
      <c r="F1320" s="26" t="s">
        <v>148</v>
      </c>
      <c r="G1320" s="28"/>
      <c r="H1320" s="26" t="s">
        <v>12761</v>
      </c>
      <c r="I1320" s="26" t="s">
        <v>12762</v>
      </c>
      <c r="J1320" s="26" t="s">
        <v>12763</v>
      </c>
      <c r="K1320" s="26">
        <v>5.000464115E9</v>
      </c>
      <c r="L1320" s="26" t="s">
        <v>12764</v>
      </c>
      <c r="M1320" s="26" t="s">
        <v>12765</v>
      </c>
      <c r="N1320" s="26" t="s">
        <v>12766</v>
      </c>
      <c r="O1320" s="28" t="s">
        <v>12767</v>
      </c>
      <c r="P1320" s="26" t="s">
        <v>11993</v>
      </c>
      <c r="Q1320" s="26"/>
      <c r="R1320" s="26" t="s">
        <v>12768</v>
      </c>
      <c r="S1320" s="26" t="s">
        <v>156</v>
      </c>
      <c r="T1320" s="29" t="s">
        <v>12769</v>
      </c>
      <c r="U1320" s="29"/>
      <c r="V1320" s="26" t="s">
        <v>158</v>
      </c>
      <c r="W1320" s="26" t="s">
        <v>141</v>
      </c>
      <c r="X1320" s="26" t="s">
        <v>141</v>
      </c>
      <c r="Y1320" s="26">
        <v>1998.0</v>
      </c>
      <c r="Z1320" s="28">
        <v>25.0</v>
      </c>
      <c r="AA1320" s="26" t="s">
        <v>127</v>
      </c>
      <c r="AB1320" s="30">
        <v>3500.0</v>
      </c>
      <c r="AC1320" s="31" t="s">
        <v>127</v>
      </c>
      <c r="AD1320" s="31">
        <v>3500.0</v>
      </c>
      <c r="AE1320" s="31" t="s">
        <v>127</v>
      </c>
      <c r="AF1320" s="31">
        <v>2000.0</v>
      </c>
      <c r="AG1320" s="30" t="s">
        <v>127</v>
      </c>
      <c r="AH1320" s="31">
        <v>2000.0</v>
      </c>
      <c r="AI1320" s="31" t="s">
        <v>127</v>
      </c>
      <c r="AJ1320" s="31" t="s">
        <v>141</v>
      </c>
      <c r="AK1320" s="31" t="s">
        <v>127</v>
      </c>
      <c r="AL1320" s="31" t="s">
        <v>141</v>
      </c>
      <c r="AM1320" s="26" t="s">
        <v>159</v>
      </c>
      <c r="AN1320" s="26" t="s">
        <v>12770</v>
      </c>
      <c r="AO1320" s="26" t="s">
        <v>4104</v>
      </c>
      <c r="AP1320" s="30">
        <v>3000.0</v>
      </c>
      <c r="AQ1320" s="26" t="s">
        <v>327</v>
      </c>
      <c r="AR1320" s="32" t="s">
        <v>127</v>
      </c>
      <c r="AS1320" s="26" t="s">
        <v>127</v>
      </c>
      <c r="AT1320" s="26" t="s">
        <v>184</v>
      </c>
      <c r="AU1320" s="32" t="s">
        <v>185</v>
      </c>
      <c r="AV1320" s="26" t="s">
        <v>9302</v>
      </c>
      <c r="AW1320" s="28"/>
      <c r="AX1320" s="28"/>
      <c r="AY1320" s="28"/>
    </row>
    <row r="1321" ht="15.75" customHeight="1">
      <c r="A1321" s="26" t="s">
        <v>12771</v>
      </c>
      <c r="B1321" s="26" t="s">
        <v>12772</v>
      </c>
      <c r="C1321" s="27"/>
      <c r="D1321" s="26"/>
      <c r="E1321" s="26"/>
      <c r="F1321" s="26" t="s">
        <v>127</v>
      </c>
      <c r="G1321" s="28"/>
      <c r="H1321" s="26" t="s">
        <v>12546</v>
      </c>
      <c r="I1321" s="26" t="s">
        <v>12547</v>
      </c>
      <c r="J1321" s="43" t="s">
        <v>12548</v>
      </c>
      <c r="K1321" s="43">
        <v>4.295859761E9</v>
      </c>
      <c r="L1321" s="26" t="s">
        <v>12773</v>
      </c>
      <c r="M1321" s="26" t="s">
        <v>12774</v>
      </c>
      <c r="N1321" s="26" t="s">
        <v>12766</v>
      </c>
      <c r="O1321" s="28" t="s">
        <v>12767</v>
      </c>
      <c r="P1321" s="26" t="s">
        <v>11993</v>
      </c>
      <c r="Q1321" s="26"/>
      <c r="R1321" s="26" t="s">
        <v>12775</v>
      </c>
      <c r="S1321" s="26" t="s">
        <v>137</v>
      </c>
      <c r="T1321" s="26"/>
      <c r="U1321" s="28"/>
      <c r="V1321" s="26" t="s">
        <v>189</v>
      </c>
      <c r="W1321" s="26">
        <v>2022.0</v>
      </c>
      <c r="X1321" s="26" t="s">
        <v>141</v>
      </c>
      <c r="Y1321" s="26" t="s">
        <v>141</v>
      </c>
      <c r="Z1321" s="28" t="s">
        <v>141</v>
      </c>
      <c r="AA1321" s="26" t="s">
        <v>127</v>
      </c>
      <c r="AB1321" s="30" t="s">
        <v>127</v>
      </c>
      <c r="AC1321" s="31" t="s">
        <v>127</v>
      </c>
      <c r="AD1321" s="31" t="s">
        <v>127</v>
      </c>
      <c r="AE1321" s="31" t="s">
        <v>127</v>
      </c>
      <c r="AF1321" s="31">
        <v>2500.0</v>
      </c>
      <c r="AG1321" s="31" t="s">
        <v>127</v>
      </c>
      <c r="AH1321" s="31">
        <v>2500.0</v>
      </c>
      <c r="AI1321" s="31" t="s">
        <v>127</v>
      </c>
      <c r="AJ1321" s="31" t="s">
        <v>141</v>
      </c>
      <c r="AK1321" s="31" t="s">
        <v>127</v>
      </c>
      <c r="AL1321" s="31" t="s">
        <v>141</v>
      </c>
      <c r="AM1321" s="26" t="s">
        <v>3315</v>
      </c>
      <c r="AN1321" s="26" t="s">
        <v>7810</v>
      </c>
      <c r="AO1321" s="26" t="s">
        <v>141</v>
      </c>
      <c r="AP1321" s="31" t="s">
        <v>141</v>
      </c>
      <c r="AQ1321" s="26" t="s">
        <v>127</v>
      </c>
      <c r="AR1321" s="26" t="s">
        <v>127</v>
      </c>
      <c r="AS1321" s="26" t="s">
        <v>127</v>
      </c>
      <c r="AT1321" s="26" t="s">
        <v>167</v>
      </c>
      <c r="AU1321" s="26" t="s">
        <v>29</v>
      </c>
      <c r="AV1321" s="26" t="s">
        <v>12554</v>
      </c>
      <c r="AW1321" s="28"/>
      <c r="AX1321" s="28"/>
      <c r="AY1321" s="28"/>
    </row>
    <row r="1322" ht="15.75" customHeight="1">
      <c r="A1322" s="26" t="s">
        <v>12776</v>
      </c>
      <c r="B1322" s="26" t="s">
        <v>12777</v>
      </c>
      <c r="C1322" s="28"/>
      <c r="D1322" s="26"/>
      <c r="E1322" s="26"/>
      <c r="F1322" s="26" t="s">
        <v>148</v>
      </c>
      <c r="G1322" s="28"/>
      <c r="H1322" s="26" t="s">
        <v>12778</v>
      </c>
      <c r="I1322" s="26" t="s">
        <v>12779</v>
      </c>
      <c r="J1322" s="26" t="s">
        <v>12780</v>
      </c>
      <c r="K1322" s="26">
        <v>4.295945522E9</v>
      </c>
      <c r="L1322" s="26" t="s">
        <v>12781</v>
      </c>
      <c r="M1322" s="26" t="s">
        <v>12782</v>
      </c>
      <c r="N1322" s="26" t="s">
        <v>12766</v>
      </c>
      <c r="O1322" s="28" t="s">
        <v>12767</v>
      </c>
      <c r="P1322" s="26" t="s">
        <v>11993</v>
      </c>
      <c r="Q1322" s="26"/>
      <c r="R1322" s="26" t="s">
        <v>12783</v>
      </c>
      <c r="S1322" s="26" t="s">
        <v>156</v>
      </c>
      <c r="T1322" s="26" t="s">
        <v>12784</v>
      </c>
      <c r="U1322" s="29"/>
      <c r="V1322" s="26" t="s">
        <v>189</v>
      </c>
      <c r="W1322" s="26">
        <v>2021.0</v>
      </c>
      <c r="X1322" s="26" t="s">
        <v>141</v>
      </c>
      <c r="Y1322" s="26" t="s">
        <v>141</v>
      </c>
      <c r="Z1322" s="28" t="s">
        <v>141</v>
      </c>
      <c r="AA1322" s="26" t="s">
        <v>127</v>
      </c>
      <c r="AB1322" s="30">
        <v>1000.0</v>
      </c>
      <c r="AC1322" s="31" t="s">
        <v>127</v>
      </c>
      <c r="AD1322" s="31">
        <v>1000.0</v>
      </c>
      <c r="AE1322" s="31" t="s">
        <v>127</v>
      </c>
      <c r="AF1322" s="31" t="s">
        <v>141</v>
      </c>
      <c r="AG1322" s="30" t="s">
        <v>127</v>
      </c>
      <c r="AH1322" s="31" t="s">
        <v>141</v>
      </c>
      <c r="AI1322" s="31" t="s">
        <v>127</v>
      </c>
      <c r="AJ1322" s="31" t="s">
        <v>141</v>
      </c>
      <c r="AK1322" s="31" t="s">
        <v>127</v>
      </c>
      <c r="AL1322" s="31" t="s">
        <v>141</v>
      </c>
      <c r="AM1322" s="26" t="s">
        <v>141</v>
      </c>
      <c r="AN1322" s="26" t="s">
        <v>141</v>
      </c>
      <c r="AO1322" s="26" t="s">
        <v>141</v>
      </c>
      <c r="AP1322" s="31" t="s">
        <v>141</v>
      </c>
      <c r="AQ1322" s="26" t="s">
        <v>127</v>
      </c>
      <c r="AR1322" s="26" t="s">
        <v>127</v>
      </c>
      <c r="AS1322" s="26" t="s">
        <v>127</v>
      </c>
      <c r="AT1322" s="26" t="s">
        <v>142</v>
      </c>
      <c r="AU1322" s="26" t="s">
        <v>31</v>
      </c>
      <c r="AV1322" s="26" t="s">
        <v>143</v>
      </c>
      <c r="AW1322" s="28"/>
      <c r="AX1322" s="28"/>
      <c r="AY1322" s="28"/>
    </row>
    <row r="1323" ht="15.75" customHeight="1">
      <c r="A1323" s="26" t="s">
        <v>12785</v>
      </c>
      <c r="B1323" s="26" t="s">
        <v>12786</v>
      </c>
      <c r="C1323" s="28"/>
      <c r="D1323" s="26" t="s">
        <v>12787</v>
      </c>
      <c r="E1323" s="28"/>
      <c r="F1323" s="26" t="s">
        <v>127</v>
      </c>
      <c r="G1323" s="28"/>
      <c r="H1323" s="26" t="s">
        <v>383</v>
      </c>
      <c r="I1323" s="26" t="s">
        <v>384</v>
      </c>
      <c r="J1323" s="26" t="s">
        <v>12788</v>
      </c>
      <c r="K1323" s="26">
        <v>5.044365193E9</v>
      </c>
      <c r="L1323" s="28" t="s">
        <v>12789</v>
      </c>
      <c r="M1323" s="26" t="s">
        <v>12790</v>
      </c>
      <c r="N1323" s="26" t="s">
        <v>12791</v>
      </c>
      <c r="O1323" s="28" t="s">
        <v>12792</v>
      </c>
      <c r="P1323" s="26" t="s">
        <v>12793</v>
      </c>
      <c r="Q1323" s="28"/>
      <c r="R1323" s="28" t="s">
        <v>12794</v>
      </c>
      <c r="S1323" s="28" t="s">
        <v>156</v>
      </c>
      <c r="T1323" s="28" t="s">
        <v>12795</v>
      </c>
      <c r="U1323" s="28"/>
      <c r="V1323" s="26" t="s">
        <v>261</v>
      </c>
      <c r="W1323" s="34">
        <v>44378.0</v>
      </c>
      <c r="X1323" s="33">
        <v>44927.0</v>
      </c>
      <c r="Y1323" s="26" t="s">
        <v>127</v>
      </c>
      <c r="Z1323" s="28" t="s">
        <v>127</v>
      </c>
      <c r="AA1323" s="26">
        <v>2028.0</v>
      </c>
      <c r="AB1323" s="30">
        <v>2700.0</v>
      </c>
      <c r="AC1323" s="31">
        <v>2700.0</v>
      </c>
      <c r="AD1323" s="31" t="s">
        <v>127</v>
      </c>
      <c r="AE1323" s="31" t="s">
        <v>127</v>
      </c>
      <c r="AF1323" s="31">
        <v>3024.0</v>
      </c>
      <c r="AG1323" s="30">
        <f t="shared" ref="AG1323:AG1324" si="12">1523+785+716</f>
        <v>3024</v>
      </c>
      <c r="AH1323" s="31" t="s">
        <v>127</v>
      </c>
      <c r="AI1323" s="31" t="s">
        <v>127</v>
      </c>
      <c r="AJ1323" s="31" t="s">
        <v>127</v>
      </c>
      <c r="AK1323" s="31" t="s">
        <v>127</v>
      </c>
      <c r="AL1323" s="31" t="s">
        <v>141</v>
      </c>
      <c r="AM1323" s="26" t="s">
        <v>127</v>
      </c>
      <c r="AN1323" s="26" t="s">
        <v>127</v>
      </c>
      <c r="AO1323" s="26" t="s">
        <v>127</v>
      </c>
      <c r="AP1323" s="31" t="s">
        <v>141</v>
      </c>
      <c r="AQ1323" s="26" t="s">
        <v>127</v>
      </c>
      <c r="AR1323" s="26" t="s">
        <v>127</v>
      </c>
      <c r="AS1323" s="26" t="s">
        <v>127</v>
      </c>
      <c r="AT1323" s="26" t="s">
        <v>161</v>
      </c>
      <c r="AU1323" s="26" t="s">
        <v>263</v>
      </c>
      <c r="AV1323" s="26" t="s">
        <v>12796</v>
      </c>
      <c r="AW1323" s="28"/>
      <c r="AX1323" s="28"/>
      <c r="AY1323" s="28"/>
    </row>
    <row r="1324" ht="15.75" customHeight="1">
      <c r="A1324" s="26" t="s">
        <v>12797</v>
      </c>
      <c r="B1324" s="28" t="s">
        <v>12798</v>
      </c>
      <c r="C1324" s="28"/>
      <c r="D1324" s="26" t="s">
        <v>12787</v>
      </c>
      <c r="E1324" s="28"/>
      <c r="F1324" s="26" t="s">
        <v>127</v>
      </c>
      <c r="G1324" s="28"/>
      <c r="H1324" s="26" t="s">
        <v>383</v>
      </c>
      <c r="I1324" s="26" t="s">
        <v>384</v>
      </c>
      <c r="J1324" s="26" t="s">
        <v>12788</v>
      </c>
      <c r="K1324" s="26">
        <v>5.044365193E9</v>
      </c>
      <c r="L1324" s="28" t="s">
        <v>12789</v>
      </c>
      <c r="M1324" s="26" t="s">
        <v>12790</v>
      </c>
      <c r="N1324" s="26" t="s">
        <v>12791</v>
      </c>
      <c r="O1324" s="28" t="s">
        <v>12792</v>
      </c>
      <c r="P1324" s="26" t="s">
        <v>12793</v>
      </c>
      <c r="Q1324" s="28"/>
      <c r="R1324" s="28" t="s">
        <v>12794</v>
      </c>
      <c r="S1324" s="28" t="s">
        <v>156</v>
      </c>
      <c r="T1324" s="28" t="s">
        <v>12795</v>
      </c>
      <c r="U1324" s="28"/>
      <c r="V1324" s="28" t="s">
        <v>158</v>
      </c>
      <c r="W1324" s="26" t="s">
        <v>141</v>
      </c>
      <c r="X1324" s="26" t="s">
        <v>141</v>
      </c>
      <c r="Y1324" s="28">
        <v>1912.0</v>
      </c>
      <c r="Z1324" s="28">
        <v>111.0</v>
      </c>
      <c r="AA1324" s="26" t="s">
        <v>127</v>
      </c>
      <c r="AB1324" s="30">
        <v>4050.0</v>
      </c>
      <c r="AC1324" s="31">
        <v>2700.0</v>
      </c>
      <c r="AD1324" s="31">
        <v>1350.0</v>
      </c>
      <c r="AE1324" s="31" t="s">
        <v>127</v>
      </c>
      <c r="AF1324" s="31">
        <v>3024.0</v>
      </c>
      <c r="AG1324" s="30">
        <f t="shared" si="12"/>
        <v>3024</v>
      </c>
      <c r="AH1324" s="31" t="s">
        <v>127</v>
      </c>
      <c r="AI1324" s="31" t="s">
        <v>127</v>
      </c>
      <c r="AJ1324" s="31" t="s">
        <v>127</v>
      </c>
      <c r="AK1324" s="31" t="s">
        <v>468</v>
      </c>
      <c r="AL1324" s="31" t="s">
        <v>127</v>
      </c>
      <c r="AM1324" s="26" t="s">
        <v>140</v>
      </c>
      <c r="AN1324" s="28" t="s">
        <v>12799</v>
      </c>
      <c r="AO1324" s="26" t="s">
        <v>416</v>
      </c>
      <c r="AP1324" s="30">
        <v>5000.0</v>
      </c>
      <c r="AQ1324" s="28">
        <v>2019.0</v>
      </c>
      <c r="AR1324" s="28">
        <v>2018.0</v>
      </c>
      <c r="AS1324" s="26" t="s">
        <v>127</v>
      </c>
      <c r="AT1324" s="26" t="s">
        <v>161</v>
      </c>
      <c r="AU1324" s="32" t="s">
        <v>817</v>
      </c>
      <c r="AV1324" s="26" t="s">
        <v>12800</v>
      </c>
      <c r="AW1324" s="28"/>
      <c r="AX1324" s="28"/>
      <c r="AY1324" s="28"/>
    </row>
    <row r="1325" ht="15.75" customHeight="1">
      <c r="A1325" s="26" t="s">
        <v>12801</v>
      </c>
      <c r="B1325" s="26" t="s">
        <v>12802</v>
      </c>
      <c r="C1325" s="28"/>
      <c r="D1325" s="26" t="s">
        <v>12787</v>
      </c>
      <c r="E1325" s="28"/>
      <c r="F1325" s="26" t="s">
        <v>127</v>
      </c>
      <c r="G1325" s="28"/>
      <c r="H1325" s="26" t="s">
        <v>383</v>
      </c>
      <c r="I1325" s="26" t="s">
        <v>384</v>
      </c>
      <c r="J1325" s="26" t="s">
        <v>12788</v>
      </c>
      <c r="K1325" s="26">
        <v>5.044365193E9</v>
      </c>
      <c r="L1325" s="28" t="s">
        <v>12789</v>
      </c>
      <c r="M1325" s="26" t="s">
        <v>12790</v>
      </c>
      <c r="N1325" s="26" t="s">
        <v>12791</v>
      </c>
      <c r="O1325" s="28" t="s">
        <v>12792</v>
      </c>
      <c r="P1325" s="26" t="s">
        <v>12793</v>
      </c>
      <c r="Q1325" s="28"/>
      <c r="R1325" s="28" t="s">
        <v>12794</v>
      </c>
      <c r="S1325" s="28" t="s">
        <v>156</v>
      </c>
      <c r="T1325" s="28" t="s">
        <v>12795</v>
      </c>
      <c r="U1325" s="28"/>
      <c r="V1325" s="26" t="s">
        <v>189</v>
      </c>
      <c r="W1325" s="34">
        <v>44378.0</v>
      </c>
      <c r="X1325" s="33">
        <v>44927.0</v>
      </c>
      <c r="Y1325" s="26">
        <v>2028.0</v>
      </c>
      <c r="Z1325" s="28">
        <v>-5.0</v>
      </c>
      <c r="AA1325" s="26" t="s">
        <v>127</v>
      </c>
      <c r="AB1325" s="30">
        <v>2400.0</v>
      </c>
      <c r="AC1325" s="31" t="s">
        <v>127</v>
      </c>
      <c r="AD1325" s="31">
        <v>2400.0</v>
      </c>
      <c r="AE1325" s="31" t="s">
        <v>127</v>
      </c>
      <c r="AF1325" s="31">
        <v>2649.0</v>
      </c>
      <c r="AG1325" s="30" t="s">
        <v>127</v>
      </c>
      <c r="AH1325" s="31">
        <f>1075+789+785</f>
        <v>2649</v>
      </c>
      <c r="AI1325" s="31" t="s">
        <v>127</v>
      </c>
      <c r="AJ1325" s="31" t="s">
        <v>127</v>
      </c>
      <c r="AK1325" s="31" t="s">
        <v>127</v>
      </c>
      <c r="AL1325" s="31" t="s">
        <v>141</v>
      </c>
      <c r="AM1325" s="26" t="s">
        <v>127</v>
      </c>
      <c r="AN1325" s="26" t="s">
        <v>127</v>
      </c>
      <c r="AO1325" s="26" t="s">
        <v>127</v>
      </c>
      <c r="AP1325" s="31" t="s">
        <v>141</v>
      </c>
      <c r="AQ1325" s="26" t="s">
        <v>127</v>
      </c>
      <c r="AR1325" s="26" t="s">
        <v>127</v>
      </c>
      <c r="AS1325" s="26" t="s">
        <v>127</v>
      </c>
      <c r="AT1325" s="26" t="s">
        <v>184</v>
      </c>
      <c r="AU1325" s="26" t="s">
        <v>185</v>
      </c>
      <c r="AV1325" s="26" t="s">
        <v>12803</v>
      </c>
      <c r="AW1325" s="28"/>
      <c r="AX1325" s="28"/>
      <c r="AY1325" s="28"/>
    </row>
    <row r="1326" ht="15.75" customHeight="1">
      <c r="A1326" s="32" t="s">
        <v>12804</v>
      </c>
      <c r="B1326" s="28" t="s">
        <v>12805</v>
      </c>
      <c r="C1326" s="28"/>
      <c r="D1326" s="28"/>
      <c r="E1326" s="28"/>
      <c r="F1326" s="32" t="s">
        <v>127</v>
      </c>
      <c r="G1326" s="28"/>
      <c r="H1326" s="26" t="s">
        <v>12806</v>
      </c>
      <c r="I1326" s="26" t="s">
        <v>12807</v>
      </c>
      <c r="J1326" s="32" t="s">
        <v>12808</v>
      </c>
      <c r="K1326" s="32">
        <v>4.298148092E9</v>
      </c>
      <c r="L1326" s="28" t="s">
        <v>12809</v>
      </c>
      <c r="M1326" s="32" t="s">
        <v>12810</v>
      </c>
      <c r="N1326" s="32" t="s">
        <v>12791</v>
      </c>
      <c r="O1326" s="28" t="s">
        <v>12792</v>
      </c>
      <c r="P1326" s="26" t="s">
        <v>12793</v>
      </c>
      <c r="Q1326" s="28"/>
      <c r="R1326" s="28" t="s">
        <v>12811</v>
      </c>
      <c r="S1326" s="28" t="s">
        <v>156</v>
      </c>
      <c r="T1326" s="26" t="s">
        <v>12812</v>
      </c>
      <c r="U1326" s="28"/>
      <c r="V1326" s="28" t="s">
        <v>158</v>
      </c>
      <c r="W1326" s="26" t="s">
        <v>141</v>
      </c>
      <c r="X1326" s="26" t="s">
        <v>141</v>
      </c>
      <c r="Y1326" s="26">
        <v>1971.0</v>
      </c>
      <c r="Z1326" s="28">
        <v>52.0</v>
      </c>
      <c r="AA1326" s="26" t="s">
        <v>127</v>
      </c>
      <c r="AB1326" s="30">
        <v>650.0</v>
      </c>
      <c r="AC1326" s="31" t="s">
        <v>141</v>
      </c>
      <c r="AD1326" s="31">
        <v>650.0</v>
      </c>
      <c r="AE1326" s="30" t="s">
        <v>127</v>
      </c>
      <c r="AF1326" s="30" t="s">
        <v>127</v>
      </c>
      <c r="AG1326" s="30" t="s">
        <v>127</v>
      </c>
      <c r="AH1326" s="30" t="s">
        <v>127</v>
      </c>
      <c r="AI1326" s="30" t="s">
        <v>127</v>
      </c>
      <c r="AJ1326" s="30" t="s">
        <v>127</v>
      </c>
      <c r="AK1326" s="30" t="s">
        <v>127</v>
      </c>
      <c r="AL1326" s="30" t="s">
        <v>127</v>
      </c>
      <c r="AM1326" s="26" t="s">
        <v>159</v>
      </c>
      <c r="AN1326" s="28" t="s">
        <v>12813</v>
      </c>
      <c r="AO1326" s="32" t="s">
        <v>141</v>
      </c>
      <c r="AP1326" s="31">
        <v>500.0</v>
      </c>
      <c r="AQ1326" s="28" t="s">
        <v>127</v>
      </c>
      <c r="AR1326" s="28" t="s">
        <v>127</v>
      </c>
      <c r="AS1326" s="26" t="s">
        <v>127</v>
      </c>
      <c r="AT1326" s="26" t="s">
        <v>2388</v>
      </c>
      <c r="AU1326" s="26" t="s">
        <v>2389</v>
      </c>
      <c r="AV1326" s="32" t="s">
        <v>12814</v>
      </c>
      <c r="AW1326" s="28"/>
      <c r="AX1326" s="28"/>
      <c r="AY1326" s="28"/>
    </row>
    <row r="1327" ht="15.75" customHeight="1">
      <c r="A1327" s="26" t="s">
        <v>12815</v>
      </c>
      <c r="B1327" s="28" t="s">
        <v>12816</v>
      </c>
      <c r="C1327" s="28"/>
      <c r="D1327" s="28" t="s">
        <v>12817</v>
      </c>
      <c r="E1327" s="28"/>
      <c r="F1327" s="26" t="s">
        <v>127</v>
      </c>
      <c r="G1327" s="28"/>
      <c r="H1327" s="26" t="s">
        <v>12818</v>
      </c>
      <c r="I1327" s="26" t="s">
        <v>12819</v>
      </c>
      <c r="J1327" s="26" t="s">
        <v>12820</v>
      </c>
      <c r="K1327" s="26">
        <v>4.295861119E9</v>
      </c>
      <c r="L1327" s="28" t="s">
        <v>12821</v>
      </c>
      <c r="M1327" s="26" t="s">
        <v>12822</v>
      </c>
      <c r="N1327" s="26" t="s">
        <v>12791</v>
      </c>
      <c r="O1327" s="28" t="s">
        <v>12792</v>
      </c>
      <c r="P1327" s="26" t="s">
        <v>12793</v>
      </c>
      <c r="Q1327" s="28"/>
      <c r="R1327" s="28" t="s">
        <v>12823</v>
      </c>
      <c r="S1327" s="28" t="s">
        <v>156</v>
      </c>
      <c r="T1327" s="28" t="s">
        <v>12824</v>
      </c>
      <c r="U1327" s="28"/>
      <c r="V1327" s="28" t="s">
        <v>158</v>
      </c>
      <c r="W1327" s="26" t="s">
        <v>141</v>
      </c>
      <c r="X1327" s="26" t="s">
        <v>141</v>
      </c>
      <c r="Y1327" s="28">
        <v>1980.0</v>
      </c>
      <c r="Z1327" s="28">
        <v>43.0</v>
      </c>
      <c r="AA1327" s="26" t="s">
        <v>127</v>
      </c>
      <c r="AB1327" s="30">
        <v>2500.0</v>
      </c>
      <c r="AC1327" s="31">
        <v>2500.0</v>
      </c>
      <c r="AD1327" s="31" t="s">
        <v>127</v>
      </c>
      <c r="AE1327" s="31" t="s">
        <v>127</v>
      </c>
      <c r="AF1327" s="31">
        <v>2400.0</v>
      </c>
      <c r="AG1327" s="30">
        <v>2400.0</v>
      </c>
      <c r="AH1327" s="31" t="s">
        <v>127</v>
      </c>
      <c r="AI1327" s="31" t="s">
        <v>127</v>
      </c>
      <c r="AJ1327" s="31" t="s">
        <v>141</v>
      </c>
      <c r="AK1327" s="30">
        <v>650.0</v>
      </c>
      <c r="AL1327" s="31" t="s">
        <v>141</v>
      </c>
      <c r="AM1327" s="26" t="s">
        <v>140</v>
      </c>
      <c r="AN1327" s="28" t="s">
        <v>12825</v>
      </c>
      <c r="AO1327" s="26" t="s">
        <v>6738</v>
      </c>
      <c r="AP1327" s="31">
        <v>1426.0</v>
      </c>
      <c r="AQ1327" s="28">
        <v>2020.0</v>
      </c>
      <c r="AR1327" s="28" t="s">
        <v>127</v>
      </c>
      <c r="AS1327" s="26" t="s">
        <v>127</v>
      </c>
      <c r="AT1327" s="26" t="s">
        <v>161</v>
      </c>
      <c r="AU1327" s="32" t="s">
        <v>263</v>
      </c>
      <c r="AV1327" s="26" t="s">
        <v>12826</v>
      </c>
      <c r="AW1327" s="28"/>
      <c r="AX1327" s="28"/>
      <c r="AY1327" s="28"/>
    </row>
    <row r="1328" ht="15.75" customHeight="1">
      <c r="A1328" s="26" t="s">
        <v>12827</v>
      </c>
      <c r="B1328" s="26" t="s">
        <v>12828</v>
      </c>
      <c r="C1328" s="28"/>
      <c r="D1328" s="26" t="s">
        <v>12829</v>
      </c>
      <c r="E1328" s="28"/>
      <c r="F1328" s="26" t="s">
        <v>127</v>
      </c>
      <c r="G1328" s="28"/>
      <c r="H1328" s="26" t="s">
        <v>12830</v>
      </c>
      <c r="I1328" s="26" t="s">
        <v>12831</v>
      </c>
      <c r="J1328" s="26" t="s">
        <v>12832</v>
      </c>
      <c r="K1328" s="26">
        <v>5.021594646E9</v>
      </c>
      <c r="L1328" s="28" t="s">
        <v>12833</v>
      </c>
      <c r="M1328" s="26" t="s">
        <v>12834</v>
      </c>
      <c r="N1328" s="26" t="s">
        <v>12791</v>
      </c>
      <c r="O1328" s="28" t="s">
        <v>12792</v>
      </c>
      <c r="P1328" s="26" t="s">
        <v>12793</v>
      </c>
      <c r="Q1328" s="28"/>
      <c r="R1328" s="28" t="s">
        <v>12835</v>
      </c>
      <c r="S1328" s="28" t="s">
        <v>156</v>
      </c>
      <c r="T1328" s="26" t="s">
        <v>12836</v>
      </c>
      <c r="U1328" s="28"/>
      <c r="V1328" s="26" t="s">
        <v>261</v>
      </c>
      <c r="W1328" s="33">
        <v>44501.0</v>
      </c>
      <c r="X1328" s="26" t="s">
        <v>127</v>
      </c>
      <c r="Y1328" s="26" t="s">
        <v>127</v>
      </c>
      <c r="Z1328" s="28" t="s">
        <v>127</v>
      </c>
      <c r="AA1328" s="26">
        <v>2030.0</v>
      </c>
      <c r="AB1328" s="30">
        <v>2800.0</v>
      </c>
      <c r="AC1328" s="31">
        <v>2800.0</v>
      </c>
      <c r="AD1328" s="31" t="s">
        <v>127</v>
      </c>
      <c r="AE1328" s="31" t="s">
        <v>127</v>
      </c>
      <c r="AF1328" s="31">
        <v>2690.0</v>
      </c>
      <c r="AG1328" s="30">
        <f t="shared" ref="AG1328:AG1329" si="13">2690</f>
        <v>2690</v>
      </c>
      <c r="AH1328" s="31" t="s">
        <v>127</v>
      </c>
      <c r="AI1328" s="31" t="s">
        <v>127</v>
      </c>
      <c r="AJ1328" s="31" t="s">
        <v>141</v>
      </c>
      <c r="AK1328" s="31" t="s">
        <v>468</v>
      </c>
      <c r="AL1328" s="31" t="s">
        <v>141</v>
      </c>
      <c r="AM1328" s="26" t="s">
        <v>159</v>
      </c>
      <c r="AN1328" s="28" t="s">
        <v>12837</v>
      </c>
      <c r="AO1328" s="26" t="s">
        <v>416</v>
      </c>
      <c r="AP1328" s="31" t="s">
        <v>141</v>
      </c>
      <c r="AQ1328" s="26" t="s">
        <v>127</v>
      </c>
      <c r="AR1328" s="28" t="s">
        <v>127</v>
      </c>
      <c r="AS1328" s="26" t="s">
        <v>127</v>
      </c>
      <c r="AT1328" s="26" t="s">
        <v>161</v>
      </c>
      <c r="AU1328" s="32" t="s">
        <v>263</v>
      </c>
      <c r="AV1328" s="26" t="s">
        <v>12838</v>
      </c>
      <c r="AW1328" s="28"/>
      <c r="AX1328" s="28"/>
      <c r="AY1328" s="28"/>
    </row>
    <row r="1329" ht="15.75" customHeight="1">
      <c r="A1329" s="60" t="s">
        <v>12839</v>
      </c>
      <c r="B1329" s="26" t="s">
        <v>12840</v>
      </c>
      <c r="C1329" s="28"/>
      <c r="D1329" s="26" t="s">
        <v>12829</v>
      </c>
      <c r="E1329" s="28"/>
      <c r="F1329" s="26" t="s">
        <v>127</v>
      </c>
      <c r="G1329" s="28"/>
      <c r="H1329" s="26" t="s">
        <v>12830</v>
      </c>
      <c r="I1329" s="26" t="s">
        <v>12831</v>
      </c>
      <c r="J1329" s="26" t="s">
        <v>12832</v>
      </c>
      <c r="K1329" s="26">
        <v>5.021594646E9</v>
      </c>
      <c r="L1329" s="28" t="s">
        <v>12833</v>
      </c>
      <c r="M1329" s="26" t="s">
        <v>12834</v>
      </c>
      <c r="N1329" s="26" t="s">
        <v>12791</v>
      </c>
      <c r="O1329" s="28" t="s">
        <v>12792</v>
      </c>
      <c r="P1329" s="26" t="s">
        <v>12793</v>
      </c>
      <c r="Q1329" s="28"/>
      <c r="R1329" s="28" t="s">
        <v>12835</v>
      </c>
      <c r="S1329" s="28" t="s">
        <v>156</v>
      </c>
      <c r="T1329" s="26" t="s">
        <v>12836</v>
      </c>
      <c r="U1329" s="28"/>
      <c r="V1329" s="28" t="s">
        <v>158</v>
      </c>
      <c r="W1329" s="26" t="s">
        <v>141</v>
      </c>
      <c r="X1329" s="26" t="s">
        <v>141</v>
      </c>
      <c r="Y1329" s="28">
        <v>1901.0</v>
      </c>
      <c r="Z1329" s="28">
        <v>122.0</v>
      </c>
      <c r="AA1329" s="26" t="s">
        <v>127</v>
      </c>
      <c r="AB1329" s="30">
        <v>2800.0</v>
      </c>
      <c r="AC1329" s="31">
        <v>2800.0</v>
      </c>
      <c r="AD1329" s="31" t="s">
        <v>127</v>
      </c>
      <c r="AE1329" s="31" t="s">
        <v>127</v>
      </c>
      <c r="AF1329" s="31">
        <v>2690.0</v>
      </c>
      <c r="AG1329" s="30">
        <f t="shared" si="13"/>
        <v>2690</v>
      </c>
      <c r="AH1329" s="31" t="s">
        <v>127</v>
      </c>
      <c r="AI1329" s="31" t="s">
        <v>127</v>
      </c>
      <c r="AJ1329" s="31" t="s">
        <v>141</v>
      </c>
      <c r="AK1329" s="31" t="s">
        <v>468</v>
      </c>
      <c r="AL1329" s="31" t="s">
        <v>141</v>
      </c>
      <c r="AM1329" s="26" t="s">
        <v>159</v>
      </c>
      <c r="AN1329" s="28" t="s">
        <v>12837</v>
      </c>
      <c r="AO1329" s="26" t="s">
        <v>416</v>
      </c>
      <c r="AP1329" s="31">
        <v>2700.0</v>
      </c>
      <c r="AQ1329" s="28">
        <v>2021.0</v>
      </c>
      <c r="AR1329" s="28" t="s">
        <v>127</v>
      </c>
      <c r="AS1329" s="26" t="s">
        <v>127</v>
      </c>
      <c r="AT1329" s="26" t="s">
        <v>161</v>
      </c>
      <c r="AU1329" s="32" t="s">
        <v>263</v>
      </c>
      <c r="AV1329" s="26" t="s">
        <v>12838</v>
      </c>
      <c r="AW1329" s="28"/>
      <c r="AX1329" s="28"/>
      <c r="AY1329" s="28"/>
    </row>
    <row r="1330" ht="15.75" customHeight="1">
      <c r="A1330" s="26" t="s">
        <v>12841</v>
      </c>
      <c r="B1330" s="26" t="s">
        <v>12842</v>
      </c>
      <c r="C1330" s="28"/>
      <c r="D1330" s="26" t="s">
        <v>12829</v>
      </c>
      <c r="E1330" s="28"/>
      <c r="F1330" s="26" t="s">
        <v>127</v>
      </c>
      <c r="G1330" s="28"/>
      <c r="H1330" s="26" t="s">
        <v>12830</v>
      </c>
      <c r="I1330" s="26" t="s">
        <v>12831</v>
      </c>
      <c r="J1330" s="26" t="s">
        <v>12832</v>
      </c>
      <c r="K1330" s="26">
        <v>5.021594646E9</v>
      </c>
      <c r="L1330" s="28" t="s">
        <v>12833</v>
      </c>
      <c r="M1330" s="26" t="s">
        <v>12834</v>
      </c>
      <c r="N1330" s="26" t="s">
        <v>12791</v>
      </c>
      <c r="O1330" s="28" t="s">
        <v>12792</v>
      </c>
      <c r="P1330" s="26" t="s">
        <v>12793</v>
      </c>
      <c r="Q1330" s="28"/>
      <c r="R1330" s="28" t="s">
        <v>12835</v>
      </c>
      <c r="S1330" s="28" t="s">
        <v>156</v>
      </c>
      <c r="T1330" s="26" t="s">
        <v>12836</v>
      </c>
      <c r="U1330" s="28"/>
      <c r="V1330" s="26" t="s">
        <v>139</v>
      </c>
      <c r="W1330" s="33">
        <v>44501.0</v>
      </c>
      <c r="X1330" s="26">
        <v>2022.0</v>
      </c>
      <c r="Y1330" s="26">
        <v>2024.0</v>
      </c>
      <c r="Z1330" s="28">
        <v>-1.0</v>
      </c>
      <c r="AA1330" s="26" t="s">
        <v>127</v>
      </c>
      <c r="AB1330" s="30">
        <v>3700.0</v>
      </c>
      <c r="AC1330" s="31" t="s">
        <v>127</v>
      </c>
      <c r="AD1330" s="31">
        <v>3700.0</v>
      </c>
      <c r="AE1330" s="31" t="s">
        <v>127</v>
      </c>
      <c r="AF1330" s="31" t="s">
        <v>127</v>
      </c>
      <c r="AG1330" s="31" t="s">
        <v>127</v>
      </c>
      <c r="AH1330" s="31" t="s">
        <v>127</v>
      </c>
      <c r="AI1330" s="31" t="s">
        <v>127</v>
      </c>
      <c r="AJ1330" s="31" t="s">
        <v>141</v>
      </c>
      <c r="AK1330" s="31" t="s">
        <v>127</v>
      </c>
      <c r="AL1330" s="31" t="s">
        <v>141</v>
      </c>
      <c r="AM1330" s="26" t="s">
        <v>141</v>
      </c>
      <c r="AN1330" s="26" t="s">
        <v>141</v>
      </c>
      <c r="AO1330" s="26" t="s">
        <v>141</v>
      </c>
      <c r="AP1330" s="31" t="s">
        <v>141</v>
      </c>
      <c r="AQ1330" s="26" t="s">
        <v>127</v>
      </c>
      <c r="AR1330" s="28" t="s">
        <v>127</v>
      </c>
      <c r="AS1330" s="26" t="s">
        <v>127</v>
      </c>
      <c r="AT1330" s="26" t="s">
        <v>142</v>
      </c>
      <c r="AU1330" s="26" t="s">
        <v>31</v>
      </c>
      <c r="AV1330" s="26" t="s">
        <v>12843</v>
      </c>
      <c r="AW1330" s="28"/>
      <c r="AX1330" s="28"/>
      <c r="AY1330" s="28"/>
    </row>
    <row r="1331" ht="15.75" customHeight="1">
      <c r="A1331" s="32" t="s">
        <v>12844</v>
      </c>
      <c r="B1331" s="28" t="s">
        <v>12845</v>
      </c>
      <c r="C1331" s="28"/>
      <c r="D1331" s="28" t="s">
        <v>12846</v>
      </c>
      <c r="E1331" s="28"/>
      <c r="F1331" s="32" t="s">
        <v>127</v>
      </c>
      <c r="G1331" s="28"/>
      <c r="H1331" s="26" t="s">
        <v>8783</v>
      </c>
      <c r="I1331" s="26" t="s">
        <v>8784</v>
      </c>
      <c r="J1331" s="32" t="s">
        <v>12847</v>
      </c>
      <c r="K1331" s="32">
        <v>5.047422048E9</v>
      </c>
      <c r="L1331" s="28" t="s">
        <v>12848</v>
      </c>
      <c r="M1331" s="32" t="s">
        <v>12849</v>
      </c>
      <c r="N1331" s="32" t="s">
        <v>12791</v>
      </c>
      <c r="O1331" s="28" t="s">
        <v>12792</v>
      </c>
      <c r="P1331" s="26" t="s">
        <v>12793</v>
      </c>
      <c r="Q1331" s="28"/>
      <c r="R1331" s="28" t="s">
        <v>12850</v>
      </c>
      <c r="S1331" s="28" t="s">
        <v>156</v>
      </c>
      <c r="T1331" s="26" t="s">
        <v>12851</v>
      </c>
      <c r="U1331" s="28"/>
      <c r="V1331" s="28" t="s">
        <v>158</v>
      </c>
      <c r="W1331" s="26" t="s">
        <v>141</v>
      </c>
      <c r="X1331" s="26" t="s">
        <v>141</v>
      </c>
      <c r="Y1331" s="26">
        <v>1964.0</v>
      </c>
      <c r="Z1331" s="28">
        <v>59.0</v>
      </c>
      <c r="AA1331" s="26" t="s">
        <v>127</v>
      </c>
      <c r="AB1331" s="30">
        <v>949.0</v>
      </c>
      <c r="AC1331" s="30" t="s">
        <v>127</v>
      </c>
      <c r="AD1331" s="30">
        <v>949.0</v>
      </c>
      <c r="AE1331" s="30" t="s">
        <v>127</v>
      </c>
      <c r="AF1331" s="30" t="s">
        <v>127</v>
      </c>
      <c r="AG1331" s="30" t="s">
        <v>127</v>
      </c>
      <c r="AH1331" s="30" t="s">
        <v>127</v>
      </c>
      <c r="AI1331" s="30" t="s">
        <v>127</v>
      </c>
      <c r="AJ1331" s="30" t="s">
        <v>127</v>
      </c>
      <c r="AK1331" s="30" t="s">
        <v>127</v>
      </c>
      <c r="AL1331" s="30" t="s">
        <v>127</v>
      </c>
      <c r="AM1331" s="26" t="s">
        <v>159</v>
      </c>
      <c r="AN1331" s="28" t="s">
        <v>12852</v>
      </c>
      <c r="AO1331" s="32" t="s">
        <v>12853</v>
      </c>
      <c r="AP1331" s="31">
        <v>385.0</v>
      </c>
      <c r="AQ1331" s="26">
        <v>2020.0</v>
      </c>
      <c r="AR1331" s="28" t="s">
        <v>127</v>
      </c>
      <c r="AS1331" s="26" t="s">
        <v>127</v>
      </c>
      <c r="AT1331" s="32" t="s">
        <v>142</v>
      </c>
      <c r="AU1331" s="32" t="s">
        <v>31</v>
      </c>
      <c r="AV1331" s="32" t="s">
        <v>12854</v>
      </c>
      <c r="AW1331" s="28"/>
      <c r="AX1331" s="28"/>
      <c r="AY1331" s="28"/>
    </row>
    <row r="1332" ht="15.75" customHeight="1">
      <c r="A1332" s="26" t="s">
        <v>12855</v>
      </c>
      <c r="B1332" s="26" t="s">
        <v>12856</v>
      </c>
      <c r="C1332" s="28"/>
      <c r="D1332" s="26" t="s">
        <v>12857</v>
      </c>
      <c r="E1332" s="28"/>
      <c r="F1332" s="26" t="s">
        <v>127</v>
      </c>
      <c r="G1332" s="28"/>
      <c r="H1332" s="26" t="s">
        <v>383</v>
      </c>
      <c r="I1332" s="26" t="s">
        <v>384</v>
      </c>
      <c r="J1332" s="26" t="s">
        <v>12858</v>
      </c>
      <c r="K1332" s="26">
        <v>5.056839078E9</v>
      </c>
      <c r="L1332" s="28" t="s">
        <v>12859</v>
      </c>
      <c r="M1332" s="26" t="s">
        <v>12860</v>
      </c>
      <c r="N1332" s="26" t="s">
        <v>12861</v>
      </c>
      <c r="O1332" s="28" t="s">
        <v>12792</v>
      </c>
      <c r="P1332" s="26" t="s">
        <v>12793</v>
      </c>
      <c r="Q1332" s="28"/>
      <c r="R1332" s="28" t="s">
        <v>12862</v>
      </c>
      <c r="S1332" s="28" t="s">
        <v>156</v>
      </c>
      <c r="T1332" s="26" t="s">
        <v>12863</v>
      </c>
      <c r="U1332" s="28"/>
      <c r="V1332" s="28" t="s">
        <v>158</v>
      </c>
      <c r="W1332" s="26" t="s">
        <v>141</v>
      </c>
      <c r="X1332" s="26" t="s">
        <v>141</v>
      </c>
      <c r="Y1332" s="28">
        <v>1914.0</v>
      </c>
      <c r="Z1332" s="28">
        <v>109.0</v>
      </c>
      <c r="AA1332" s="26" t="s">
        <v>127</v>
      </c>
      <c r="AB1332" s="30">
        <v>2400.0</v>
      </c>
      <c r="AC1332" s="31" t="s">
        <v>127</v>
      </c>
      <c r="AD1332" s="30">
        <f>900+900+600</f>
        <v>2400</v>
      </c>
      <c r="AE1332" s="31" t="s">
        <v>127</v>
      </c>
      <c r="AF1332" s="31">
        <v>1000.0</v>
      </c>
      <c r="AG1332" s="30" t="s">
        <v>127</v>
      </c>
      <c r="AH1332" s="31">
        <f>400+600</f>
        <v>1000</v>
      </c>
      <c r="AI1332" s="31" t="s">
        <v>127</v>
      </c>
      <c r="AJ1332" s="31" t="s">
        <v>127</v>
      </c>
      <c r="AK1332" s="31" t="s">
        <v>127</v>
      </c>
      <c r="AL1332" s="31" t="s">
        <v>127</v>
      </c>
      <c r="AM1332" s="26" t="s">
        <v>159</v>
      </c>
      <c r="AN1332" s="28" t="s">
        <v>12864</v>
      </c>
      <c r="AO1332" s="26" t="s">
        <v>7303</v>
      </c>
      <c r="AP1332" s="30">
        <v>1900.0</v>
      </c>
      <c r="AQ1332" s="28" t="s">
        <v>127</v>
      </c>
      <c r="AR1332" s="28" t="s">
        <v>127</v>
      </c>
      <c r="AS1332" s="26" t="s">
        <v>127</v>
      </c>
      <c r="AT1332" s="26" t="s">
        <v>184</v>
      </c>
      <c r="AU1332" s="32" t="s">
        <v>185</v>
      </c>
      <c r="AV1332" s="26" t="s">
        <v>12865</v>
      </c>
      <c r="AW1332" s="28"/>
      <c r="AX1332" s="28" t="s">
        <v>12866</v>
      </c>
      <c r="AY1332" s="28"/>
    </row>
    <row r="1333" ht="15.75" customHeight="1">
      <c r="A1333" s="32" t="s">
        <v>12867</v>
      </c>
      <c r="B1333" s="26" t="s">
        <v>12868</v>
      </c>
      <c r="C1333" s="28"/>
      <c r="D1333" s="28" t="s">
        <v>12869</v>
      </c>
      <c r="E1333" s="28"/>
      <c r="F1333" s="32" t="s">
        <v>127</v>
      </c>
      <c r="G1333" s="28"/>
      <c r="H1333" s="26" t="s">
        <v>12870</v>
      </c>
      <c r="I1333" s="26" t="s">
        <v>12871</v>
      </c>
      <c r="J1333" s="32" t="s">
        <v>12872</v>
      </c>
      <c r="K1333" s="32">
        <v>5.071504912E9</v>
      </c>
      <c r="L1333" s="28" t="s">
        <v>12873</v>
      </c>
      <c r="M1333" s="32" t="s">
        <v>12874</v>
      </c>
      <c r="N1333" s="32" t="s">
        <v>12861</v>
      </c>
      <c r="O1333" s="28" t="s">
        <v>12792</v>
      </c>
      <c r="P1333" s="26" t="s">
        <v>12793</v>
      </c>
      <c r="Q1333" s="28"/>
      <c r="R1333" s="28" t="s">
        <v>12875</v>
      </c>
      <c r="S1333" s="28" t="s">
        <v>156</v>
      </c>
      <c r="T1333" s="26" t="s">
        <v>12876</v>
      </c>
      <c r="U1333" s="28"/>
      <c r="V1333" s="28" t="s">
        <v>158</v>
      </c>
      <c r="W1333" s="26" t="s">
        <v>141</v>
      </c>
      <c r="X1333" s="26" t="s">
        <v>141</v>
      </c>
      <c r="Y1333" s="26">
        <v>1950.0</v>
      </c>
      <c r="Z1333" s="28">
        <v>73.0</v>
      </c>
      <c r="AA1333" s="26" t="s">
        <v>127</v>
      </c>
      <c r="AB1333" s="30">
        <v>600.0</v>
      </c>
      <c r="AC1333" s="30">
        <v>600.0</v>
      </c>
      <c r="AD1333" s="30" t="s">
        <v>127</v>
      </c>
      <c r="AE1333" s="30" t="s">
        <v>127</v>
      </c>
      <c r="AF1333" s="30" t="s">
        <v>127</v>
      </c>
      <c r="AG1333" s="30" t="s">
        <v>127</v>
      </c>
      <c r="AH1333" s="30" t="s">
        <v>127</v>
      </c>
      <c r="AI1333" s="30" t="s">
        <v>127</v>
      </c>
      <c r="AJ1333" s="30" t="s">
        <v>141</v>
      </c>
      <c r="AK1333" s="30" t="s">
        <v>141</v>
      </c>
      <c r="AL1333" s="30" t="s">
        <v>141</v>
      </c>
      <c r="AM1333" s="26" t="s">
        <v>159</v>
      </c>
      <c r="AN1333" s="28" t="s">
        <v>141</v>
      </c>
      <c r="AO1333" s="32" t="s">
        <v>12877</v>
      </c>
      <c r="AP1333" s="31">
        <v>1400.0</v>
      </c>
      <c r="AQ1333" s="28" t="s">
        <v>141</v>
      </c>
      <c r="AR1333" s="28" t="s">
        <v>141</v>
      </c>
      <c r="AS1333" s="26" t="s">
        <v>127</v>
      </c>
      <c r="AT1333" s="32" t="s">
        <v>824</v>
      </c>
      <c r="AU1333" s="32" t="s">
        <v>27</v>
      </c>
      <c r="AV1333" s="32" t="s">
        <v>12878</v>
      </c>
      <c r="AW1333" s="28"/>
      <c r="AX1333" s="28"/>
      <c r="AY1333" s="28"/>
    </row>
    <row r="1334" ht="15.75" customHeight="1">
      <c r="A1334" s="26" t="s">
        <v>12879</v>
      </c>
      <c r="B1334" s="28" t="s">
        <v>12880</v>
      </c>
      <c r="C1334" s="28"/>
      <c r="D1334" s="28" t="s">
        <v>12881</v>
      </c>
      <c r="E1334" s="28"/>
      <c r="F1334" s="26" t="s">
        <v>127</v>
      </c>
      <c r="G1334" s="28"/>
      <c r="H1334" s="26" t="s">
        <v>12882</v>
      </c>
      <c r="I1334" s="26" t="s">
        <v>12883</v>
      </c>
      <c r="J1334" s="26" t="s">
        <v>12884</v>
      </c>
      <c r="K1334" s="26">
        <v>5.044009886E9</v>
      </c>
      <c r="L1334" s="28" t="s">
        <v>12885</v>
      </c>
      <c r="M1334" s="26" t="s">
        <v>12886</v>
      </c>
      <c r="N1334" s="26" t="s">
        <v>12887</v>
      </c>
      <c r="O1334" s="28" t="s">
        <v>12792</v>
      </c>
      <c r="P1334" s="26" t="s">
        <v>12793</v>
      </c>
      <c r="Q1334" s="28"/>
      <c r="R1334" s="28" t="s">
        <v>12888</v>
      </c>
      <c r="S1334" s="28" t="s">
        <v>156</v>
      </c>
      <c r="T1334" s="28" t="s">
        <v>12889</v>
      </c>
      <c r="U1334" s="28"/>
      <c r="V1334" s="28" t="s">
        <v>158</v>
      </c>
      <c r="W1334" s="26" t="s">
        <v>141</v>
      </c>
      <c r="X1334" s="26" t="s">
        <v>141</v>
      </c>
      <c r="Y1334" s="28">
        <v>1961.0</v>
      </c>
      <c r="Z1334" s="28">
        <v>62.0</v>
      </c>
      <c r="AA1334" s="26" t="s">
        <v>127</v>
      </c>
      <c r="AB1334" s="30">
        <v>1100.0</v>
      </c>
      <c r="AC1334" s="31" t="s">
        <v>127</v>
      </c>
      <c r="AD1334" s="31">
        <v>1100.0</v>
      </c>
      <c r="AE1334" s="31" t="s">
        <v>127</v>
      </c>
      <c r="AF1334" s="31" t="s">
        <v>127</v>
      </c>
      <c r="AG1334" s="30" t="s">
        <v>127</v>
      </c>
      <c r="AH1334" s="31" t="s">
        <v>127</v>
      </c>
      <c r="AI1334" s="31" t="s">
        <v>127</v>
      </c>
      <c r="AJ1334" s="31" t="s">
        <v>127</v>
      </c>
      <c r="AK1334" s="31" t="s">
        <v>127</v>
      </c>
      <c r="AL1334" s="31" t="s">
        <v>127</v>
      </c>
      <c r="AM1334" s="26" t="s">
        <v>159</v>
      </c>
      <c r="AN1334" s="28" t="s">
        <v>12890</v>
      </c>
      <c r="AO1334" s="26" t="s">
        <v>7216</v>
      </c>
      <c r="AP1334" s="31">
        <v>1200.0</v>
      </c>
      <c r="AQ1334" s="28" t="s">
        <v>127</v>
      </c>
      <c r="AR1334" s="28" t="s">
        <v>127</v>
      </c>
      <c r="AS1334" s="26" t="s">
        <v>127</v>
      </c>
      <c r="AT1334" s="28" t="s">
        <v>142</v>
      </c>
      <c r="AU1334" s="32" t="s">
        <v>31</v>
      </c>
      <c r="AV1334" s="26" t="s">
        <v>12891</v>
      </c>
      <c r="AW1334" s="28"/>
      <c r="AX1334" s="28"/>
      <c r="AY1334" s="28"/>
    </row>
    <row r="1335" ht="15.75" customHeight="1">
      <c r="A1335" s="26" t="s">
        <v>12892</v>
      </c>
      <c r="B1335" s="26" t="s">
        <v>12893</v>
      </c>
      <c r="C1335" s="26" t="s">
        <v>12894</v>
      </c>
      <c r="D1335" s="26" t="s">
        <v>12895</v>
      </c>
      <c r="E1335" s="26"/>
      <c r="F1335" s="26" t="s">
        <v>127</v>
      </c>
      <c r="G1335" s="28"/>
      <c r="H1335" s="26" t="s">
        <v>12896</v>
      </c>
      <c r="I1335" s="26" t="s">
        <v>12897</v>
      </c>
      <c r="J1335" s="26" t="s">
        <v>12898</v>
      </c>
      <c r="K1335" s="26">
        <v>4.295884289E9</v>
      </c>
      <c r="L1335" s="28" t="s">
        <v>12899</v>
      </c>
      <c r="M1335" s="26" t="s">
        <v>12900</v>
      </c>
      <c r="N1335" s="26" t="s">
        <v>12901</v>
      </c>
      <c r="O1335" s="28" t="s">
        <v>12902</v>
      </c>
      <c r="P1335" s="26" t="s">
        <v>12793</v>
      </c>
      <c r="Q1335" s="28"/>
      <c r="R1335" s="28" t="s">
        <v>12903</v>
      </c>
      <c r="S1335" s="28" t="s">
        <v>156</v>
      </c>
      <c r="T1335" s="26" t="s">
        <v>12904</v>
      </c>
      <c r="U1335" s="29" t="s">
        <v>12905</v>
      </c>
      <c r="V1335" s="26" t="s">
        <v>158</v>
      </c>
      <c r="W1335" s="26" t="s">
        <v>141</v>
      </c>
      <c r="X1335" s="26" t="s">
        <v>141</v>
      </c>
      <c r="Y1335" s="28">
        <v>1944.0</v>
      </c>
      <c r="Z1335" s="28">
        <v>79.0</v>
      </c>
      <c r="AA1335" s="26" t="s">
        <v>127</v>
      </c>
      <c r="AB1335" s="30">
        <v>5500.0</v>
      </c>
      <c r="AC1335" s="31">
        <f>5500-1200</f>
        <v>4300</v>
      </c>
      <c r="AD1335" s="31">
        <v>1200.0</v>
      </c>
      <c r="AE1335" s="31" t="s">
        <v>127</v>
      </c>
      <c r="AF1335" s="31">
        <v>4380.0</v>
      </c>
      <c r="AG1335" s="30">
        <f>(7200+4800)*365/1000</f>
        <v>4380</v>
      </c>
      <c r="AH1335" s="31" t="s">
        <v>127</v>
      </c>
      <c r="AI1335" s="31" t="s">
        <v>127</v>
      </c>
      <c r="AJ1335" s="31">
        <f>6200*365/1000</f>
        <v>2263</v>
      </c>
      <c r="AK1335" s="31">
        <f>2250*365/1000</f>
        <v>821.25</v>
      </c>
      <c r="AL1335" s="31">
        <v>4200.0</v>
      </c>
      <c r="AM1335" s="26" t="s">
        <v>159</v>
      </c>
      <c r="AN1335" s="26" t="s">
        <v>12906</v>
      </c>
      <c r="AO1335" s="26" t="s">
        <v>7970</v>
      </c>
      <c r="AP1335" s="31">
        <f>5046+2320</f>
        <v>7366</v>
      </c>
      <c r="AQ1335" s="26" t="s">
        <v>127</v>
      </c>
      <c r="AR1335" s="26" t="s">
        <v>127</v>
      </c>
      <c r="AS1335" s="26" t="s">
        <v>127</v>
      </c>
      <c r="AT1335" s="26" t="s">
        <v>161</v>
      </c>
      <c r="AU1335" s="32" t="s">
        <v>817</v>
      </c>
      <c r="AV1335" s="26" t="s">
        <v>12907</v>
      </c>
      <c r="AW1335" s="26" t="s">
        <v>12908</v>
      </c>
      <c r="AX1335" s="26" t="s">
        <v>12909</v>
      </c>
      <c r="AY1335" s="26" t="s">
        <v>12910</v>
      </c>
    </row>
    <row r="1336" ht="15.75" customHeight="1">
      <c r="A1336" s="26" t="s">
        <v>12911</v>
      </c>
      <c r="B1336" s="26" t="s">
        <v>12912</v>
      </c>
      <c r="C1336" s="26" t="s">
        <v>12913</v>
      </c>
      <c r="D1336" s="26"/>
      <c r="E1336" s="26"/>
      <c r="F1336" s="26" t="s">
        <v>127</v>
      </c>
      <c r="G1336" s="28"/>
      <c r="H1336" s="26" t="s">
        <v>12914</v>
      </c>
      <c r="I1336" s="26" t="s">
        <v>12915</v>
      </c>
      <c r="J1336" s="26" t="s">
        <v>12916</v>
      </c>
      <c r="K1336" s="26">
        <v>5.000029647E9</v>
      </c>
      <c r="L1336" s="26" t="s">
        <v>12917</v>
      </c>
      <c r="M1336" s="26" t="s">
        <v>12918</v>
      </c>
      <c r="N1336" s="26" t="s">
        <v>12901</v>
      </c>
      <c r="O1336" s="28" t="s">
        <v>12902</v>
      </c>
      <c r="P1336" s="26" t="s">
        <v>12793</v>
      </c>
      <c r="Q1336" s="26"/>
      <c r="R1336" s="26" t="s">
        <v>12919</v>
      </c>
      <c r="S1336" s="26" t="s">
        <v>156</v>
      </c>
      <c r="T1336" s="26" t="s">
        <v>12920</v>
      </c>
      <c r="U1336" s="26" t="s">
        <v>12921</v>
      </c>
      <c r="V1336" s="26" t="s">
        <v>158</v>
      </c>
      <c r="W1336" s="26" t="s">
        <v>141</v>
      </c>
      <c r="X1336" s="26" t="s">
        <v>141</v>
      </c>
      <c r="Y1336" s="26">
        <v>2013.0</v>
      </c>
      <c r="Z1336" s="28">
        <v>10.0</v>
      </c>
      <c r="AA1336" s="26" t="s">
        <v>127</v>
      </c>
      <c r="AB1336" s="30">
        <v>1500.0</v>
      </c>
      <c r="AC1336" s="31" t="s">
        <v>127</v>
      </c>
      <c r="AD1336" s="31">
        <v>1500.0</v>
      </c>
      <c r="AE1336" s="31" t="s">
        <v>127</v>
      </c>
      <c r="AF1336" s="31" t="s">
        <v>127</v>
      </c>
      <c r="AG1336" s="30" t="s">
        <v>127</v>
      </c>
      <c r="AH1336" s="31" t="s">
        <v>127</v>
      </c>
      <c r="AI1336" s="31" t="s">
        <v>127</v>
      </c>
      <c r="AJ1336" s="31" t="s">
        <v>127</v>
      </c>
      <c r="AK1336" s="31" t="s">
        <v>127</v>
      </c>
      <c r="AL1336" s="31" t="s">
        <v>127</v>
      </c>
      <c r="AM1336" s="26" t="s">
        <v>159</v>
      </c>
      <c r="AN1336" s="26" t="s">
        <v>12922</v>
      </c>
      <c r="AO1336" s="26" t="s">
        <v>1518</v>
      </c>
      <c r="AP1336" s="31">
        <f>8000/17</f>
        <v>470.5882353</v>
      </c>
      <c r="AQ1336" s="26" t="s">
        <v>127</v>
      </c>
      <c r="AR1336" s="26" t="s">
        <v>127</v>
      </c>
      <c r="AS1336" s="26" t="s">
        <v>127</v>
      </c>
      <c r="AT1336" s="26" t="s">
        <v>142</v>
      </c>
      <c r="AU1336" s="32" t="s">
        <v>31</v>
      </c>
      <c r="AV1336" s="26" t="s">
        <v>12923</v>
      </c>
      <c r="AW1336" s="28"/>
      <c r="AX1336" s="28"/>
      <c r="AY1336" s="28"/>
    </row>
    <row r="1337" ht="15.75" customHeight="1">
      <c r="A1337" s="26" t="s">
        <v>12924</v>
      </c>
      <c r="B1337" s="26" t="s">
        <v>12912</v>
      </c>
      <c r="C1337" s="26" t="s">
        <v>12913</v>
      </c>
      <c r="D1337" s="26"/>
      <c r="E1337" s="26"/>
      <c r="F1337" s="26" t="s">
        <v>127</v>
      </c>
      <c r="G1337" s="28"/>
      <c r="H1337" s="26" t="s">
        <v>12914</v>
      </c>
      <c r="I1337" s="26" t="s">
        <v>12915</v>
      </c>
      <c r="J1337" s="26" t="s">
        <v>12916</v>
      </c>
      <c r="K1337" s="26">
        <v>5.000029647E9</v>
      </c>
      <c r="L1337" s="26" t="s">
        <v>12917</v>
      </c>
      <c r="M1337" s="26" t="s">
        <v>12918</v>
      </c>
      <c r="N1337" s="26" t="s">
        <v>12901</v>
      </c>
      <c r="O1337" s="28" t="s">
        <v>12902</v>
      </c>
      <c r="P1337" s="26" t="s">
        <v>12793</v>
      </c>
      <c r="Q1337" s="26"/>
      <c r="R1337" s="26" t="s">
        <v>12919</v>
      </c>
      <c r="S1337" s="26" t="s">
        <v>156</v>
      </c>
      <c r="T1337" s="26" t="s">
        <v>12920</v>
      </c>
      <c r="U1337" s="26" t="s">
        <v>12921</v>
      </c>
      <c r="V1337" s="26" t="s">
        <v>158</v>
      </c>
      <c r="W1337" s="26" t="s">
        <v>141</v>
      </c>
      <c r="X1337" s="26" t="s">
        <v>141</v>
      </c>
      <c r="Y1337" s="26">
        <v>1986.0</v>
      </c>
      <c r="Z1337" s="28">
        <v>37.0</v>
      </c>
      <c r="AA1337" s="26" t="s">
        <v>127</v>
      </c>
      <c r="AB1337" s="30">
        <v>700.0</v>
      </c>
      <c r="AC1337" s="31" t="s">
        <v>127</v>
      </c>
      <c r="AD1337" s="31">
        <v>700.0</v>
      </c>
      <c r="AE1337" s="31" t="s">
        <v>127</v>
      </c>
      <c r="AF1337" s="31" t="s">
        <v>127</v>
      </c>
      <c r="AG1337" s="30" t="s">
        <v>127</v>
      </c>
      <c r="AH1337" s="31" t="s">
        <v>127</v>
      </c>
      <c r="AI1337" s="31" t="s">
        <v>127</v>
      </c>
      <c r="AJ1337" s="31" t="s">
        <v>127</v>
      </c>
      <c r="AK1337" s="31" t="s">
        <v>127</v>
      </c>
      <c r="AL1337" s="31" t="s">
        <v>127</v>
      </c>
      <c r="AM1337" s="26" t="s">
        <v>159</v>
      </c>
      <c r="AN1337" s="26" t="s">
        <v>12922</v>
      </c>
      <c r="AO1337" s="26" t="s">
        <v>1518</v>
      </c>
      <c r="AP1337" s="31" t="s">
        <v>141</v>
      </c>
      <c r="AQ1337" s="26" t="s">
        <v>127</v>
      </c>
      <c r="AR1337" s="26" t="s">
        <v>127</v>
      </c>
      <c r="AS1337" s="26" t="s">
        <v>127</v>
      </c>
      <c r="AT1337" s="26" t="s">
        <v>142</v>
      </c>
      <c r="AU1337" s="32" t="s">
        <v>31</v>
      </c>
      <c r="AV1337" s="26" t="s">
        <v>12925</v>
      </c>
      <c r="AW1337" s="28"/>
      <c r="AX1337" s="28"/>
      <c r="AY1337" s="28"/>
    </row>
    <row r="1338" ht="15.75" customHeight="1">
      <c r="A1338" s="26" t="s">
        <v>12926</v>
      </c>
      <c r="B1338" s="26" t="s">
        <v>12927</v>
      </c>
      <c r="C1338" s="26" t="s">
        <v>12928</v>
      </c>
      <c r="D1338" s="28"/>
      <c r="E1338" s="28"/>
      <c r="F1338" s="26" t="s">
        <v>127</v>
      </c>
      <c r="G1338" s="28"/>
      <c r="H1338" s="26" t="s">
        <v>12914</v>
      </c>
      <c r="I1338" s="26" t="s">
        <v>12915</v>
      </c>
      <c r="J1338" s="26" t="s">
        <v>12916</v>
      </c>
      <c r="K1338" s="26">
        <v>5.000029647E9</v>
      </c>
      <c r="L1338" s="26" t="s">
        <v>12929</v>
      </c>
      <c r="M1338" s="26" t="s">
        <v>12930</v>
      </c>
      <c r="N1338" s="26" t="s">
        <v>12931</v>
      </c>
      <c r="O1338" s="28" t="s">
        <v>12902</v>
      </c>
      <c r="P1338" s="26" t="s">
        <v>12793</v>
      </c>
      <c r="Q1338" s="26"/>
      <c r="R1338" s="26" t="s">
        <v>12932</v>
      </c>
      <c r="S1338" s="26" t="s">
        <v>156</v>
      </c>
      <c r="T1338" s="26" t="s">
        <v>12933</v>
      </c>
      <c r="U1338" s="26" t="s">
        <v>12933</v>
      </c>
      <c r="V1338" s="26" t="s">
        <v>158</v>
      </c>
      <c r="W1338" s="26" t="s">
        <v>141</v>
      </c>
      <c r="X1338" s="26" t="s">
        <v>141</v>
      </c>
      <c r="Y1338" s="26">
        <v>1998.0</v>
      </c>
      <c r="Z1338" s="28">
        <v>25.0</v>
      </c>
      <c r="AA1338" s="26" t="s">
        <v>127</v>
      </c>
      <c r="AB1338" s="30">
        <v>2300.0</v>
      </c>
      <c r="AC1338" s="31" t="s">
        <v>127</v>
      </c>
      <c r="AD1338" s="31">
        <v>2300.0</v>
      </c>
      <c r="AE1338" s="31" t="s">
        <v>127</v>
      </c>
      <c r="AF1338" s="31" t="s">
        <v>127</v>
      </c>
      <c r="AG1338" s="30" t="s">
        <v>127</v>
      </c>
      <c r="AH1338" s="31" t="s">
        <v>127</v>
      </c>
      <c r="AI1338" s="31" t="s">
        <v>127</v>
      </c>
      <c r="AJ1338" s="31" t="s">
        <v>127</v>
      </c>
      <c r="AK1338" s="31" t="s">
        <v>127</v>
      </c>
      <c r="AL1338" s="31" t="s">
        <v>127</v>
      </c>
      <c r="AM1338" s="26" t="s">
        <v>159</v>
      </c>
      <c r="AN1338" s="26" t="s">
        <v>12934</v>
      </c>
      <c r="AO1338" s="26" t="s">
        <v>1518</v>
      </c>
      <c r="AP1338" s="31">
        <f>8000/17</f>
        <v>470.5882353</v>
      </c>
      <c r="AQ1338" s="26" t="s">
        <v>127</v>
      </c>
      <c r="AR1338" s="26" t="s">
        <v>127</v>
      </c>
      <c r="AS1338" s="26" t="s">
        <v>127</v>
      </c>
      <c r="AT1338" s="26" t="s">
        <v>142</v>
      </c>
      <c r="AU1338" s="32" t="s">
        <v>31</v>
      </c>
      <c r="AV1338" s="26" t="s">
        <v>12935</v>
      </c>
      <c r="AW1338" s="28"/>
      <c r="AX1338" s="28"/>
      <c r="AY1338" s="28"/>
    </row>
    <row r="1339" ht="15.75" customHeight="1">
      <c r="A1339" s="26" t="s">
        <v>12936</v>
      </c>
      <c r="B1339" s="26" t="s">
        <v>12937</v>
      </c>
      <c r="C1339" s="26" t="s">
        <v>12938</v>
      </c>
      <c r="D1339" s="28"/>
      <c r="E1339" s="28"/>
      <c r="F1339" s="26" t="s">
        <v>127</v>
      </c>
      <c r="G1339" s="28"/>
      <c r="H1339" s="26" t="s">
        <v>12939</v>
      </c>
      <c r="I1339" s="26" t="s">
        <v>12940</v>
      </c>
      <c r="J1339" s="26" t="s">
        <v>12941</v>
      </c>
      <c r="K1339" s="26">
        <v>5.070763718E9</v>
      </c>
      <c r="L1339" s="26" t="s">
        <v>12942</v>
      </c>
      <c r="M1339" s="26" t="s">
        <v>12943</v>
      </c>
      <c r="N1339" s="26" t="s">
        <v>12944</v>
      </c>
      <c r="O1339" s="28" t="s">
        <v>12902</v>
      </c>
      <c r="P1339" s="26" t="s">
        <v>12793</v>
      </c>
      <c r="Q1339" s="26"/>
      <c r="R1339" s="26" t="s">
        <v>12945</v>
      </c>
      <c r="S1339" s="26" t="s">
        <v>156</v>
      </c>
      <c r="T1339" s="26" t="s">
        <v>12946</v>
      </c>
      <c r="U1339" s="26" t="s">
        <v>12947</v>
      </c>
      <c r="V1339" s="26" t="s">
        <v>158</v>
      </c>
      <c r="W1339" s="26" t="s">
        <v>141</v>
      </c>
      <c r="X1339" s="26" t="s">
        <v>141</v>
      </c>
      <c r="Y1339" s="26">
        <v>2015.0</v>
      </c>
      <c r="Z1339" s="28">
        <v>8.0</v>
      </c>
      <c r="AA1339" s="26" t="s">
        <v>127</v>
      </c>
      <c r="AB1339" s="30">
        <v>1000.0</v>
      </c>
      <c r="AC1339" s="31" t="s">
        <v>127</v>
      </c>
      <c r="AD1339" s="31">
        <v>1000.0</v>
      </c>
      <c r="AE1339" s="31" t="s">
        <v>127</v>
      </c>
      <c r="AF1339" s="31" t="s">
        <v>127</v>
      </c>
      <c r="AG1339" s="30" t="s">
        <v>127</v>
      </c>
      <c r="AH1339" s="31" t="s">
        <v>127</v>
      </c>
      <c r="AI1339" s="31" t="s">
        <v>127</v>
      </c>
      <c r="AJ1339" s="31" t="s">
        <v>127</v>
      </c>
      <c r="AK1339" s="31" t="s">
        <v>127</v>
      </c>
      <c r="AL1339" s="31" t="s">
        <v>127</v>
      </c>
      <c r="AM1339" s="26" t="s">
        <v>159</v>
      </c>
      <c r="AN1339" s="26" t="s">
        <v>12948</v>
      </c>
      <c r="AO1339" s="26" t="s">
        <v>1518</v>
      </c>
      <c r="AP1339" s="31">
        <v>1002.0</v>
      </c>
      <c r="AQ1339" s="26">
        <v>2021.0</v>
      </c>
      <c r="AR1339" s="26" t="s">
        <v>127</v>
      </c>
      <c r="AS1339" s="26" t="s">
        <v>127</v>
      </c>
      <c r="AT1339" s="26" t="s">
        <v>142</v>
      </c>
      <c r="AU1339" s="32" t="s">
        <v>31</v>
      </c>
      <c r="AV1339" s="26" t="s">
        <v>12949</v>
      </c>
      <c r="AW1339" s="28"/>
      <c r="AX1339" s="28"/>
      <c r="AY1339" s="28"/>
    </row>
    <row r="1340" ht="15.75" customHeight="1">
      <c r="A1340" s="26" t="s">
        <v>12950</v>
      </c>
      <c r="B1340" s="26" t="s">
        <v>12951</v>
      </c>
      <c r="C1340" s="26" t="s">
        <v>12952</v>
      </c>
      <c r="D1340" s="26" t="s">
        <v>12953</v>
      </c>
      <c r="E1340" s="26"/>
      <c r="F1340" s="26" t="s">
        <v>127</v>
      </c>
      <c r="G1340" s="28"/>
      <c r="H1340" s="26" t="s">
        <v>383</v>
      </c>
      <c r="I1340" s="26" t="s">
        <v>384</v>
      </c>
      <c r="J1340" s="26" t="s">
        <v>12954</v>
      </c>
      <c r="K1340" s="26">
        <v>5.000020014E9</v>
      </c>
      <c r="L1340" s="26" t="s">
        <v>12955</v>
      </c>
      <c r="M1340" s="26" t="s">
        <v>12956</v>
      </c>
      <c r="N1340" s="26" t="s">
        <v>12957</v>
      </c>
      <c r="O1340" s="28" t="s">
        <v>12902</v>
      </c>
      <c r="P1340" s="26" t="s">
        <v>12793</v>
      </c>
      <c r="Q1340" s="28"/>
      <c r="R1340" s="28" t="s">
        <v>12958</v>
      </c>
      <c r="S1340" s="28" t="s">
        <v>156</v>
      </c>
      <c r="T1340" s="29" t="s">
        <v>12959</v>
      </c>
      <c r="U1340" s="26" t="s">
        <v>12960</v>
      </c>
      <c r="V1340" s="26" t="s">
        <v>158</v>
      </c>
      <c r="W1340" s="26" t="s">
        <v>141</v>
      </c>
      <c r="X1340" s="26" t="s">
        <v>141</v>
      </c>
      <c r="Y1340" s="28">
        <v>1976.0</v>
      </c>
      <c r="Z1340" s="28">
        <v>47.0</v>
      </c>
      <c r="AA1340" s="26" t="s">
        <v>127</v>
      </c>
      <c r="AB1340" s="30">
        <v>5700.0</v>
      </c>
      <c r="AC1340" s="31">
        <v>1700.0</v>
      </c>
      <c r="AD1340" s="31">
        <v>4000.0</v>
      </c>
      <c r="AE1340" s="31" t="s">
        <v>127</v>
      </c>
      <c r="AF1340" s="31">
        <v>4651.905626134301</v>
      </c>
      <c r="AG1340" s="30">
        <f>1600/1.102</f>
        <v>1451.905626</v>
      </c>
      <c r="AH1340" s="31">
        <f>1200+500+500+500+500</f>
        <v>3200</v>
      </c>
      <c r="AI1340" s="31" t="s">
        <v>127</v>
      </c>
      <c r="AJ1340" s="31" t="s">
        <v>127</v>
      </c>
      <c r="AK1340" s="31" t="s">
        <v>127</v>
      </c>
      <c r="AL1340" s="31">
        <v>4000.0</v>
      </c>
      <c r="AM1340" s="26" t="s">
        <v>159</v>
      </c>
      <c r="AN1340" s="28" t="s">
        <v>12961</v>
      </c>
      <c r="AO1340" s="26" t="s">
        <v>416</v>
      </c>
      <c r="AP1340" s="31">
        <v>5500.0</v>
      </c>
      <c r="AQ1340" s="26">
        <v>2020.0</v>
      </c>
      <c r="AR1340" s="26" t="s">
        <v>127</v>
      </c>
      <c r="AS1340" s="26" t="s">
        <v>127</v>
      </c>
      <c r="AT1340" s="26" t="s">
        <v>509</v>
      </c>
      <c r="AU1340" s="32" t="s">
        <v>2868</v>
      </c>
      <c r="AV1340" s="26" t="s">
        <v>12962</v>
      </c>
      <c r="AW1340" s="28"/>
      <c r="AX1340" s="28" t="s">
        <v>12963</v>
      </c>
      <c r="AY1340" s="28"/>
    </row>
    <row r="1341" ht="15.75" customHeight="1">
      <c r="A1341" s="26" t="s">
        <v>12964</v>
      </c>
      <c r="B1341" s="26" t="s">
        <v>12965</v>
      </c>
      <c r="C1341" s="35" t="s">
        <v>12966</v>
      </c>
      <c r="D1341" s="26" t="s">
        <v>12967</v>
      </c>
      <c r="E1341" s="26"/>
      <c r="F1341" s="26" t="s">
        <v>127</v>
      </c>
      <c r="G1341" s="26"/>
      <c r="H1341" s="26" t="s">
        <v>12968</v>
      </c>
      <c r="I1341" s="26" t="s">
        <v>12969</v>
      </c>
      <c r="J1341" s="26" t="s">
        <v>12970</v>
      </c>
      <c r="K1341" s="26">
        <v>4.295884332E9</v>
      </c>
      <c r="L1341" s="26" t="s">
        <v>12971</v>
      </c>
      <c r="M1341" s="61" t="s">
        <v>12972</v>
      </c>
      <c r="N1341" s="26" t="s">
        <v>12973</v>
      </c>
      <c r="O1341" s="28" t="s">
        <v>12902</v>
      </c>
      <c r="P1341" s="26" t="s">
        <v>12793</v>
      </c>
      <c r="Q1341" s="26"/>
      <c r="R1341" s="26" t="s">
        <v>12974</v>
      </c>
      <c r="S1341" s="26" t="s">
        <v>156</v>
      </c>
      <c r="T1341" s="26" t="s">
        <v>12975</v>
      </c>
      <c r="U1341" s="26" t="s">
        <v>12976</v>
      </c>
      <c r="V1341" s="26" t="s">
        <v>158</v>
      </c>
      <c r="W1341" s="26" t="s">
        <v>141</v>
      </c>
      <c r="X1341" s="26" t="s">
        <v>141</v>
      </c>
      <c r="Y1341" s="26">
        <v>1993.0</v>
      </c>
      <c r="Z1341" s="28">
        <v>30.0</v>
      </c>
      <c r="AA1341" s="26" t="s">
        <v>127</v>
      </c>
      <c r="AB1341" s="36">
        <v>600.0</v>
      </c>
      <c r="AC1341" s="31" t="s">
        <v>127</v>
      </c>
      <c r="AD1341" s="31">
        <v>600.0</v>
      </c>
      <c r="AE1341" s="31" t="s">
        <v>127</v>
      </c>
      <c r="AF1341" s="31" t="s">
        <v>127</v>
      </c>
      <c r="AG1341" s="30" t="s">
        <v>127</v>
      </c>
      <c r="AH1341" s="31" t="s">
        <v>127</v>
      </c>
      <c r="AI1341" s="31" t="s">
        <v>127</v>
      </c>
      <c r="AJ1341" s="31" t="s">
        <v>127</v>
      </c>
      <c r="AK1341" s="31" t="s">
        <v>127</v>
      </c>
      <c r="AL1341" s="31" t="s">
        <v>127</v>
      </c>
      <c r="AM1341" s="26" t="s">
        <v>159</v>
      </c>
      <c r="AN1341" s="26" t="s">
        <v>12977</v>
      </c>
      <c r="AO1341" s="26" t="s">
        <v>246</v>
      </c>
      <c r="AP1341" s="26" t="s">
        <v>141</v>
      </c>
      <c r="AQ1341" s="26" t="s">
        <v>327</v>
      </c>
      <c r="AR1341" s="26" t="s">
        <v>127</v>
      </c>
      <c r="AS1341" s="26" t="s">
        <v>127</v>
      </c>
      <c r="AT1341" s="26" t="s">
        <v>142</v>
      </c>
      <c r="AU1341" s="26" t="s">
        <v>31</v>
      </c>
      <c r="AV1341" s="26" t="s">
        <v>12978</v>
      </c>
      <c r="AW1341" s="26"/>
      <c r="AX1341" s="26"/>
      <c r="AY1341" s="26"/>
    </row>
    <row r="1342" ht="15.75" customHeight="1">
      <c r="A1342" s="26" t="s">
        <v>12979</v>
      </c>
      <c r="B1342" s="26" t="s">
        <v>12980</v>
      </c>
      <c r="C1342" s="26" t="s">
        <v>12981</v>
      </c>
      <c r="D1342" s="28"/>
      <c r="E1342" s="28"/>
      <c r="F1342" s="26" t="s">
        <v>127</v>
      </c>
      <c r="G1342" s="28"/>
      <c r="H1342" s="26" t="s">
        <v>12968</v>
      </c>
      <c r="I1342" s="26" t="s">
        <v>12969</v>
      </c>
      <c r="J1342" s="26" t="s">
        <v>12970</v>
      </c>
      <c r="K1342" s="26">
        <v>4.295884332E9</v>
      </c>
      <c r="L1342" s="26" t="s">
        <v>12982</v>
      </c>
      <c r="M1342" s="26" t="s">
        <v>12983</v>
      </c>
      <c r="N1342" s="26" t="s">
        <v>12973</v>
      </c>
      <c r="O1342" s="26" t="s">
        <v>12902</v>
      </c>
      <c r="P1342" s="26" t="s">
        <v>12793</v>
      </c>
      <c r="Q1342" s="28"/>
      <c r="R1342" s="26" t="s">
        <v>12984</v>
      </c>
      <c r="S1342" s="26" t="s">
        <v>156</v>
      </c>
      <c r="T1342" s="26"/>
      <c r="U1342" s="28"/>
      <c r="V1342" s="26" t="s">
        <v>189</v>
      </c>
      <c r="W1342" s="33">
        <v>44958.0</v>
      </c>
      <c r="X1342" s="26" t="s">
        <v>141</v>
      </c>
      <c r="Y1342" s="26">
        <v>2026.0</v>
      </c>
      <c r="Z1342" s="28">
        <v>-3.0</v>
      </c>
      <c r="AA1342" s="26" t="s">
        <v>127</v>
      </c>
      <c r="AB1342" s="30">
        <v>2600.0</v>
      </c>
      <c r="AC1342" s="31" t="s">
        <v>127</v>
      </c>
      <c r="AD1342" s="31">
        <v>2600.0</v>
      </c>
      <c r="AE1342" s="31" t="s">
        <v>127</v>
      </c>
      <c r="AF1342" s="31">
        <v>2100.0</v>
      </c>
      <c r="AG1342" s="31" t="s">
        <v>127</v>
      </c>
      <c r="AH1342" s="31">
        <v>2100.0</v>
      </c>
      <c r="AI1342" s="31" t="s">
        <v>127</v>
      </c>
      <c r="AJ1342" s="31" t="s">
        <v>127</v>
      </c>
      <c r="AK1342" s="31" t="s">
        <v>127</v>
      </c>
      <c r="AL1342" s="31" t="s">
        <v>127</v>
      </c>
      <c r="AM1342" s="26" t="s">
        <v>2284</v>
      </c>
      <c r="AN1342" s="26" t="s">
        <v>9026</v>
      </c>
      <c r="AO1342" s="26" t="s">
        <v>141</v>
      </c>
      <c r="AP1342" s="31" t="s">
        <v>141</v>
      </c>
      <c r="AQ1342" s="26" t="s">
        <v>127</v>
      </c>
      <c r="AR1342" s="26" t="s">
        <v>127</v>
      </c>
      <c r="AS1342" s="26" t="s">
        <v>127</v>
      </c>
      <c r="AT1342" s="26" t="s">
        <v>184</v>
      </c>
      <c r="AU1342" s="26" t="s">
        <v>185</v>
      </c>
      <c r="AV1342" s="26" t="s">
        <v>12985</v>
      </c>
      <c r="AW1342" s="28"/>
      <c r="AX1342" s="28"/>
      <c r="AY1342" s="28"/>
    </row>
    <row r="1343" ht="15.75" customHeight="1">
      <c r="A1343" s="26" t="s">
        <v>12986</v>
      </c>
      <c r="B1343" s="26" t="s">
        <v>12987</v>
      </c>
      <c r="C1343" s="26" t="s">
        <v>12988</v>
      </c>
      <c r="D1343" s="26" t="s">
        <v>12989</v>
      </c>
      <c r="E1343" s="26"/>
      <c r="F1343" s="26" t="s">
        <v>127</v>
      </c>
      <c r="G1343" s="28"/>
      <c r="H1343" s="26" t="s">
        <v>12968</v>
      </c>
      <c r="I1343" s="26" t="s">
        <v>12969</v>
      </c>
      <c r="J1343" s="26" t="s">
        <v>12970</v>
      </c>
      <c r="K1343" s="26">
        <v>4.295884332E9</v>
      </c>
      <c r="L1343" s="26" t="s">
        <v>12990</v>
      </c>
      <c r="M1343" s="26" t="s">
        <v>12991</v>
      </c>
      <c r="N1343" s="26" t="s">
        <v>12973</v>
      </c>
      <c r="O1343" s="28" t="s">
        <v>12902</v>
      </c>
      <c r="P1343" s="26" t="s">
        <v>12793</v>
      </c>
      <c r="Q1343" s="28"/>
      <c r="R1343" s="28" t="s">
        <v>12992</v>
      </c>
      <c r="S1343" s="28" t="s">
        <v>156</v>
      </c>
      <c r="T1343" s="26" t="s">
        <v>12993</v>
      </c>
      <c r="U1343" s="26" t="s">
        <v>12994</v>
      </c>
      <c r="V1343" s="26" t="s">
        <v>158</v>
      </c>
      <c r="W1343" s="26" t="s">
        <v>141</v>
      </c>
      <c r="X1343" s="26" t="s">
        <v>141</v>
      </c>
      <c r="Y1343" s="26">
        <v>1943.0</v>
      </c>
      <c r="Z1343" s="28">
        <v>80.0</v>
      </c>
      <c r="AA1343" s="26" t="s">
        <v>127</v>
      </c>
      <c r="AB1343" s="30">
        <v>2400.0</v>
      </c>
      <c r="AC1343" s="31" t="s">
        <v>127</v>
      </c>
      <c r="AD1343" s="31">
        <v>2400.0</v>
      </c>
      <c r="AE1343" s="31" t="s">
        <v>127</v>
      </c>
      <c r="AF1343" s="31">
        <v>1730.0</v>
      </c>
      <c r="AG1343" s="30" t="s">
        <v>127</v>
      </c>
      <c r="AH1343" s="31">
        <f>780+950</f>
        <v>1730</v>
      </c>
      <c r="AI1343" s="31" t="s">
        <v>127</v>
      </c>
      <c r="AJ1343" s="31" t="s">
        <v>141</v>
      </c>
      <c r="AK1343" s="31" t="s">
        <v>127</v>
      </c>
      <c r="AL1343" s="31" t="s">
        <v>141</v>
      </c>
      <c r="AM1343" s="26" t="s">
        <v>159</v>
      </c>
      <c r="AN1343" s="26" t="s">
        <v>12995</v>
      </c>
      <c r="AO1343" s="26" t="s">
        <v>1518</v>
      </c>
      <c r="AP1343" s="31" t="s">
        <v>141</v>
      </c>
      <c r="AQ1343" s="26" t="s">
        <v>327</v>
      </c>
      <c r="AR1343" s="26" t="s">
        <v>127</v>
      </c>
      <c r="AS1343" s="26" t="s">
        <v>127</v>
      </c>
      <c r="AT1343" s="26" t="s">
        <v>184</v>
      </c>
      <c r="AU1343" s="32" t="s">
        <v>185</v>
      </c>
      <c r="AV1343" s="26" t="s">
        <v>12996</v>
      </c>
      <c r="AW1343" s="28"/>
      <c r="AX1343" s="26" t="s">
        <v>12997</v>
      </c>
      <c r="AY1343" s="28"/>
    </row>
    <row r="1344" ht="15.75" customHeight="1">
      <c r="A1344" s="26" t="s">
        <v>12998</v>
      </c>
      <c r="B1344" s="26" t="s">
        <v>12999</v>
      </c>
      <c r="C1344" s="26" t="s">
        <v>13000</v>
      </c>
      <c r="D1344" s="28" t="s">
        <v>13001</v>
      </c>
      <c r="E1344" s="28"/>
      <c r="F1344" s="26" t="s">
        <v>127</v>
      </c>
      <c r="G1344" s="28"/>
      <c r="H1344" s="26" t="s">
        <v>12968</v>
      </c>
      <c r="I1344" s="26" t="s">
        <v>12969</v>
      </c>
      <c r="J1344" s="26" t="s">
        <v>12970</v>
      </c>
      <c r="K1344" s="26">
        <v>4.295884332E9</v>
      </c>
      <c r="L1344" s="26" t="s">
        <v>13002</v>
      </c>
      <c r="M1344" s="26" t="s">
        <v>13003</v>
      </c>
      <c r="N1344" s="26" t="s">
        <v>13004</v>
      </c>
      <c r="O1344" s="28" t="s">
        <v>12902</v>
      </c>
      <c r="P1344" s="26" t="s">
        <v>12793</v>
      </c>
      <c r="Q1344" s="28"/>
      <c r="R1344" s="28" t="s">
        <v>13005</v>
      </c>
      <c r="S1344" s="28" t="s">
        <v>156</v>
      </c>
      <c r="T1344" s="29" t="s">
        <v>13006</v>
      </c>
      <c r="U1344" s="26" t="s">
        <v>13007</v>
      </c>
      <c r="V1344" s="26" t="s">
        <v>158</v>
      </c>
      <c r="W1344" s="26" t="s">
        <v>141</v>
      </c>
      <c r="X1344" s="26" t="s">
        <v>141</v>
      </c>
      <c r="Y1344" s="28">
        <v>1969.0</v>
      </c>
      <c r="Z1344" s="28">
        <v>54.0</v>
      </c>
      <c r="AA1344" s="26" t="s">
        <v>127</v>
      </c>
      <c r="AB1344" s="30">
        <v>1330.0</v>
      </c>
      <c r="AC1344" s="31" t="s">
        <v>127</v>
      </c>
      <c r="AD1344" s="31">
        <v>1330.0</v>
      </c>
      <c r="AE1344" s="31" t="s">
        <v>127</v>
      </c>
      <c r="AF1344" s="31">
        <v>930.0</v>
      </c>
      <c r="AG1344" s="30" t="s">
        <v>127</v>
      </c>
      <c r="AH1344" s="31">
        <v>930.0</v>
      </c>
      <c r="AI1344" s="31" t="s">
        <v>127</v>
      </c>
      <c r="AJ1344" s="31" t="s">
        <v>141</v>
      </c>
      <c r="AK1344" s="31" t="s">
        <v>127</v>
      </c>
      <c r="AL1344" s="31" t="s">
        <v>141</v>
      </c>
      <c r="AM1344" s="26" t="s">
        <v>159</v>
      </c>
      <c r="AN1344" s="26" t="s">
        <v>13008</v>
      </c>
      <c r="AO1344" s="26" t="s">
        <v>2213</v>
      </c>
      <c r="AP1344" s="31" t="s">
        <v>141</v>
      </c>
      <c r="AQ1344" s="26" t="s">
        <v>327</v>
      </c>
      <c r="AR1344" s="26" t="s">
        <v>127</v>
      </c>
      <c r="AS1344" s="26" t="s">
        <v>127</v>
      </c>
      <c r="AT1344" s="26" t="s">
        <v>184</v>
      </c>
      <c r="AU1344" s="32" t="s">
        <v>185</v>
      </c>
      <c r="AV1344" s="26" t="s">
        <v>13009</v>
      </c>
      <c r="AW1344" s="28"/>
      <c r="AX1344" s="26" t="s">
        <v>12997</v>
      </c>
      <c r="AY1344" s="28"/>
    </row>
    <row r="1345" ht="15.75" customHeight="1">
      <c r="A1345" s="26" t="s">
        <v>13010</v>
      </c>
      <c r="B1345" s="26" t="s">
        <v>13011</v>
      </c>
      <c r="C1345" s="35" t="s">
        <v>13012</v>
      </c>
      <c r="D1345" s="26" t="s">
        <v>13012</v>
      </c>
      <c r="E1345" s="28"/>
      <c r="F1345" s="26" t="s">
        <v>127</v>
      </c>
      <c r="G1345" s="28"/>
      <c r="H1345" s="26" t="s">
        <v>13013</v>
      </c>
      <c r="I1345" s="26" t="s">
        <v>13014</v>
      </c>
      <c r="J1345" s="26" t="s">
        <v>13015</v>
      </c>
      <c r="K1345" s="26">
        <v>4.298286733E9</v>
      </c>
      <c r="L1345" s="26" t="s">
        <v>13016</v>
      </c>
      <c r="M1345" s="26" t="s">
        <v>13017</v>
      </c>
      <c r="N1345" s="26" t="s">
        <v>13017</v>
      </c>
      <c r="O1345" s="26" t="s">
        <v>12902</v>
      </c>
      <c r="P1345" s="26" t="s">
        <v>12793</v>
      </c>
      <c r="Q1345" s="26"/>
      <c r="R1345" s="26" t="s">
        <v>13018</v>
      </c>
      <c r="S1345" s="26" t="s">
        <v>156</v>
      </c>
      <c r="T1345" s="26" t="s">
        <v>13019</v>
      </c>
      <c r="U1345" s="29" t="s">
        <v>13020</v>
      </c>
      <c r="V1345" s="26" t="s">
        <v>158</v>
      </c>
      <c r="W1345" s="26" t="s">
        <v>141</v>
      </c>
      <c r="X1345" s="26" t="s">
        <v>141</v>
      </c>
      <c r="Y1345" s="26">
        <v>2004.0</v>
      </c>
      <c r="Z1345" s="28">
        <v>19.0</v>
      </c>
      <c r="AA1345" s="26" t="s">
        <v>127</v>
      </c>
      <c r="AB1345" s="30">
        <v>750.0</v>
      </c>
      <c r="AC1345" s="31" t="s">
        <v>127</v>
      </c>
      <c r="AD1345" s="31">
        <v>750.0</v>
      </c>
      <c r="AE1345" s="31" t="s">
        <v>127</v>
      </c>
      <c r="AF1345" s="31" t="s">
        <v>127</v>
      </c>
      <c r="AG1345" s="30" t="s">
        <v>127</v>
      </c>
      <c r="AH1345" s="31" t="s">
        <v>127</v>
      </c>
      <c r="AI1345" s="31" t="s">
        <v>127</v>
      </c>
      <c r="AJ1345" s="31" t="s">
        <v>127</v>
      </c>
      <c r="AK1345" s="31" t="s">
        <v>127</v>
      </c>
      <c r="AL1345" s="31" t="s">
        <v>127</v>
      </c>
      <c r="AM1345" s="26" t="s">
        <v>159</v>
      </c>
      <c r="AN1345" s="26" t="s">
        <v>13021</v>
      </c>
      <c r="AO1345" s="26" t="s">
        <v>246</v>
      </c>
      <c r="AP1345" s="31" t="s">
        <v>141</v>
      </c>
      <c r="AQ1345" s="26" t="s">
        <v>127</v>
      </c>
      <c r="AR1345" s="26" t="s">
        <v>127</v>
      </c>
      <c r="AS1345" s="26" t="s">
        <v>127</v>
      </c>
      <c r="AT1345" s="26" t="s">
        <v>142</v>
      </c>
      <c r="AU1345" s="26" t="s">
        <v>31</v>
      </c>
      <c r="AV1345" s="26" t="s">
        <v>143</v>
      </c>
      <c r="AW1345" s="28"/>
      <c r="AX1345" s="28"/>
      <c r="AY1345" s="28"/>
    </row>
    <row r="1346" ht="15.75" customHeight="1">
      <c r="A1346" s="26" t="s">
        <v>13022</v>
      </c>
      <c r="B1346" s="26" t="s">
        <v>13023</v>
      </c>
      <c r="C1346" s="35" t="s">
        <v>13024</v>
      </c>
      <c r="D1346" s="26" t="s">
        <v>13025</v>
      </c>
      <c r="E1346" s="28"/>
      <c r="F1346" s="26" t="s">
        <v>127</v>
      </c>
      <c r="G1346" s="28"/>
      <c r="H1346" s="26" t="s">
        <v>8826</v>
      </c>
      <c r="I1346" s="26" t="s">
        <v>8827</v>
      </c>
      <c r="J1346" s="26" t="s">
        <v>13026</v>
      </c>
      <c r="K1346" s="26">
        <v>5.08003404E9</v>
      </c>
      <c r="L1346" s="26" t="s">
        <v>13027</v>
      </c>
      <c r="M1346" s="26" t="s">
        <v>13017</v>
      </c>
      <c r="N1346" s="26" t="s">
        <v>13017</v>
      </c>
      <c r="O1346" s="26" t="s">
        <v>12902</v>
      </c>
      <c r="P1346" s="26" t="s">
        <v>12793</v>
      </c>
      <c r="Q1346" s="26"/>
      <c r="R1346" s="26" t="s">
        <v>13028</v>
      </c>
      <c r="S1346" s="26" t="s">
        <v>156</v>
      </c>
      <c r="T1346" s="26" t="s">
        <v>13029</v>
      </c>
      <c r="U1346" s="29" t="s">
        <v>13030</v>
      </c>
      <c r="V1346" s="26" t="s">
        <v>158</v>
      </c>
      <c r="W1346" s="26" t="s">
        <v>141</v>
      </c>
      <c r="X1346" s="26" t="s">
        <v>141</v>
      </c>
      <c r="Y1346" s="26">
        <v>1966.0</v>
      </c>
      <c r="Z1346" s="28">
        <v>57.0</v>
      </c>
      <c r="AA1346" s="26" t="s">
        <v>127</v>
      </c>
      <c r="AB1346" s="30">
        <v>660.0</v>
      </c>
      <c r="AC1346" s="31" t="s">
        <v>127</v>
      </c>
      <c r="AD1346" s="31">
        <v>660.0</v>
      </c>
      <c r="AE1346" s="31" t="s">
        <v>127</v>
      </c>
      <c r="AF1346" s="31" t="s">
        <v>127</v>
      </c>
      <c r="AG1346" s="30" t="s">
        <v>127</v>
      </c>
      <c r="AH1346" s="31" t="s">
        <v>127</v>
      </c>
      <c r="AI1346" s="31" t="s">
        <v>127</v>
      </c>
      <c r="AJ1346" s="31" t="s">
        <v>127</v>
      </c>
      <c r="AK1346" s="31" t="s">
        <v>127</v>
      </c>
      <c r="AL1346" s="31" t="s">
        <v>127</v>
      </c>
      <c r="AM1346" s="26" t="s">
        <v>159</v>
      </c>
      <c r="AN1346" s="26" t="s">
        <v>13031</v>
      </c>
      <c r="AO1346" s="26" t="s">
        <v>416</v>
      </c>
      <c r="AP1346" s="31" t="s">
        <v>141</v>
      </c>
      <c r="AQ1346" s="26" t="s">
        <v>127</v>
      </c>
      <c r="AR1346" s="26" t="s">
        <v>127</v>
      </c>
      <c r="AS1346" s="26" t="s">
        <v>127</v>
      </c>
      <c r="AT1346" s="26" t="s">
        <v>142</v>
      </c>
      <c r="AU1346" s="26" t="s">
        <v>31</v>
      </c>
      <c r="AV1346" s="26" t="s">
        <v>13032</v>
      </c>
      <c r="AW1346" s="28"/>
      <c r="AX1346" s="28"/>
      <c r="AY1346" s="28"/>
    </row>
    <row r="1347" ht="15.75" customHeight="1">
      <c r="A1347" s="26" t="s">
        <v>13033</v>
      </c>
      <c r="B1347" s="26" t="s">
        <v>13034</v>
      </c>
      <c r="C1347" s="35" t="s">
        <v>13035</v>
      </c>
      <c r="D1347" s="26" t="s">
        <v>13036</v>
      </c>
      <c r="E1347" s="28"/>
      <c r="F1347" s="26" t="s">
        <v>127</v>
      </c>
      <c r="G1347" s="28"/>
      <c r="H1347" s="26" t="s">
        <v>8783</v>
      </c>
      <c r="I1347" s="26" t="s">
        <v>8784</v>
      </c>
      <c r="J1347" s="26" t="s">
        <v>13037</v>
      </c>
      <c r="K1347" s="26">
        <v>5.074204637E9</v>
      </c>
      <c r="L1347" s="26" t="s">
        <v>13038</v>
      </c>
      <c r="M1347" s="26" t="s">
        <v>13039</v>
      </c>
      <c r="N1347" s="26" t="s">
        <v>13040</v>
      </c>
      <c r="O1347" s="26" t="s">
        <v>12902</v>
      </c>
      <c r="P1347" s="26" t="s">
        <v>12793</v>
      </c>
      <c r="Q1347" s="26"/>
      <c r="R1347" s="26" t="s">
        <v>13041</v>
      </c>
      <c r="S1347" s="26" t="s">
        <v>156</v>
      </c>
      <c r="T1347" s="26" t="s">
        <v>13042</v>
      </c>
      <c r="U1347" s="29" t="s">
        <v>13043</v>
      </c>
      <c r="V1347" s="26" t="s">
        <v>158</v>
      </c>
      <c r="W1347" s="26" t="s">
        <v>141</v>
      </c>
      <c r="X1347" s="26" t="s">
        <v>141</v>
      </c>
      <c r="Y1347" s="26">
        <v>1984.0</v>
      </c>
      <c r="Z1347" s="28">
        <v>39.0</v>
      </c>
      <c r="AA1347" s="26" t="s">
        <v>127</v>
      </c>
      <c r="AB1347" s="30">
        <v>500.0</v>
      </c>
      <c r="AC1347" s="31" t="s">
        <v>127</v>
      </c>
      <c r="AD1347" s="31">
        <v>500.0</v>
      </c>
      <c r="AE1347" s="31" t="s">
        <v>127</v>
      </c>
      <c r="AF1347" s="31" t="s">
        <v>127</v>
      </c>
      <c r="AG1347" s="30" t="s">
        <v>127</v>
      </c>
      <c r="AH1347" s="31" t="s">
        <v>127</v>
      </c>
      <c r="AI1347" s="31" t="s">
        <v>127</v>
      </c>
      <c r="AJ1347" s="31" t="s">
        <v>127</v>
      </c>
      <c r="AK1347" s="31" t="s">
        <v>127</v>
      </c>
      <c r="AL1347" s="31" t="s">
        <v>127</v>
      </c>
      <c r="AM1347" s="26" t="s">
        <v>159</v>
      </c>
      <c r="AN1347" s="26" t="s">
        <v>13044</v>
      </c>
      <c r="AO1347" s="26" t="s">
        <v>1518</v>
      </c>
      <c r="AP1347" s="31">
        <v>501.0</v>
      </c>
      <c r="AQ1347" s="26" t="s">
        <v>127</v>
      </c>
      <c r="AR1347" s="26" t="s">
        <v>127</v>
      </c>
      <c r="AS1347" s="26" t="s">
        <v>127</v>
      </c>
      <c r="AT1347" s="26" t="s">
        <v>142</v>
      </c>
      <c r="AU1347" s="26" t="s">
        <v>31</v>
      </c>
      <c r="AV1347" s="26" t="s">
        <v>13045</v>
      </c>
      <c r="AW1347" s="28"/>
      <c r="AX1347" s="28"/>
      <c r="AY1347" s="28"/>
    </row>
    <row r="1348" ht="15.75" customHeight="1">
      <c r="A1348" s="26" t="s">
        <v>13046</v>
      </c>
      <c r="B1348" s="26" t="s">
        <v>13047</v>
      </c>
      <c r="C1348" s="26" t="s">
        <v>13048</v>
      </c>
      <c r="D1348" s="26" t="s">
        <v>13049</v>
      </c>
      <c r="E1348" s="26"/>
      <c r="F1348" s="26" t="s">
        <v>127</v>
      </c>
      <c r="G1348" s="28"/>
      <c r="H1348" s="26" t="s">
        <v>8826</v>
      </c>
      <c r="I1348" s="26" t="s">
        <v>8827</v>
      </c>
      <c r="J1348" s="26" t="s">
        <v>13026</v>
      </c>
      <c r="K1348" s="26">
        <v>5.08003404E9</v>
      </c>
      <c r="L1348" s="26" t="s">
        <v>13050</v>
      </c>
      <c r="M1348" s="26" t="s">
        <v>13051</v>
      </c>
      <c r="N1348" s="26" t="s">
        <v>13052</v>
      </c>
      <c r="O1348" s="28" t="s">
        <v>12902</v>
      </c>
      <c r="P1348" s="26" t="s">
        <v>12793</v>
      </c>
      <c r="Q1348" s="28"/>
      <c r="R1348" s="26" t="s">
        <v>13053</v>
      </c>
      <c r="S1348" s="26" t="s">
        <v>156</v>
      </c>
      <c r="T1348" s="26" t="s">
        <v>13054</v>
      </c>
      <c r="U1348" s="26" t="s">
        <v>13055</v>
      </c>
      <c r="V1348" s="26" t="s">
        <v>158</v>
      </c>
      <c r="W1348" s="26" t="s">
        <v>141</v>
      </c>
      <c r="X1348" s="26" t="s">
        <v>141</v>
      </c>
      <c r="Y1348" s="26">
        <v>2018.0</v>
      </c>
      <c r="Z1348" s="28">
        <v>5.0</v>
      </c>
      <c r="AA1348" s="26" t="s">
        <v>127</v>
      </c>
      <c r="AB1348" s="30">
        <v>650.0</v>
      </c>
      <c r="AC1348" s="31" t="s">
        <v>127</v>
      </c>
      <c r="AD1348" s="31">
        <v>650.0</v>
      </c>
      <c r="AE1348" s="31" t="s">
        <v>127</v>
      </c>
      <c r="AF1348" s="31" t="s">
        <v>127</v>
      </c>
      <c r="AG1348" s="30" t="s">
        <v>127</v>
      </c>
      <c r="AH1348" s="31" t="s">
        <v>127</v>
      </c>
      <c r="AI1348" s="31" t="s">
        <v>127</v>
      </c>
      <c r="AJ1348" s="31" t="s">
        <v>127</v>
      </c>
      <c r="AK1348" s="31" t="s">
        <v>127</v>
      </c>
      <c r="AL1348" s="31" t="s">
        <v>127</v>
      </c>
      <c r="AM1348" s="26" t="s">
        <v>159</v>
      </c>
      <c r="AN1348" s="26" t="s">
        <v>13056</v>
      </c>
      <c r="AO1348" s="26" t="s">
        <v>416</v>
      </c>
      <c r="AP1348" s="31" t="s">
        <v>141</v>
      </c>
      <c r="AQ1348" s="26" t="s">
        <v>127</v>
      </c>
      <c r="AR1348" s="26" t="s">
        <v>127</v>
      </c>
      <c r="AS1348" s="26" t="s">
        <v>127</v>
      </c>
      <c r="AT1348" s="26" t="s">
        <v>142</v>
      </c>
      <c r="AU1348" s="26" t="s">
        <v>31</v>
      </c>
      <c r="AV1348" s="26" t="s">
        <v>13057</v>
      </c>
      <c r="AW1348" s="28"/>
      <c r="AX1348" s="28"/>
      <c r="AY1348" s="28"/>
    </row>
    <row r="1349" ht="15.75" customHeight="1">
      <c r="A1349" s="26" t="s">
        <v>13058</v>
      </c>
      <c r="B1349" s="26" t="s">
        <v>13059</v>
      </c>
      <c r="C1349" s="26" t="s">
        <v>13060</v>
      </c>
      <c r="D1349" s="26" t="s">
        <v>13061</v>
      </c>
      <c r="E1349" s="26"/>
      <c r="F1349" s="26" t="s">
        <v>127</v>
      </c>
      <c r="G1349" s="28"/>
      <c r="H1349" s="26" t="s">
        <v>13062</v>
      </c>
      <c r="I1349" s="26" t="s">
        <v>13063</v>
      </c>
      <c r="J1349" s="26" t="s">
        <v>13064</v>
      </c>
      <c r="K1349" s="26">
        <v>4.297231539E9</v>
      </c>
      <c r="L1349" s="26" t="s">
        <v>13065</v>
      </c>
      <c r="M1349" s="26" t="s">
        <v>13066</v>
      </c>
      <c r="N1349" s="26" t="s">
        <v>13067</v>
      </c>
      <c r="O1349" s="28" t="s">
        <v>12902</v>
      </c>
      <c r="P1349" s="26" t="s">
        <v>12793</v>
      </c>
      <c r="Q1349" s="26"/>
      <c r="R1349" s="26" t="s">
        <v>13068</v>
      </c>
      <c r="S1349" s="26" t="s">
        <v>156</v>
      </c>
      <c r="T1349" s="26" t="s">
        <v>13069</v>
      </c>
      <c r="U1349" s="26" t="s">
        <v>13070</v>
      </c>
      <c r="V1349" s="26" t="s">
        <v>158</v>
      </c>
      <c r="W1349" s="26" t="s">
        <v>141</v>
      </c>
      <c r="X1349" s="26" t="s">
        <v>141</v>
      </c>
      <c r="Y1349" s="26">
        <v>1993.0</v>
      </c>
      <c r="Z1349" s="28">
        <v>30.0</v>
      </c>
      <c r="AA1349" s="26" t="s">
        <v>127</v>
      </c>
      <c r="AB1349" s="30">
        <v>1650.0</v>
      </c>
      <c r="AC1349" s="31" t="s">
        <v>127</v>
      </c>
      <c r="AD1349" s="31">
        <v>1650.0</v>
      </c>
      <c r="AE1349" s="31" t="s">
        <v>127</v>
      </c>
      <c r="AF1349" s="31" t="s">
        <v>127</v>
      </c>
      <c r="AG1349" s="30" t="s">
        <v>127</v>
      </c>
      <c r="AH1349" s="31" t="s">
        <v>127</v>
      </c>
      <c r="AI1349" s="31" t="s">
        <v>127</v>
      </c>
      <c r="AJ1349" s="31" t="s">
        <v>127</v>
      </c>
      <c r="AK1349" s="31" t="s">
        <v>127</v>
      </c>
      <c r="AL1349" s="31" t="s">
        <v>127</v>
      </c>
      <c r="AM1349" s="26" t="s">
        <v>159</v>
      </c>
      <c r="AN1349" s="26" t="s">
        <v>13071</v>
      </c>
      <c r="AO1349" s="26" t="s">
        <v>246</v>
      </c>
      <c r="AP1349" s="31">
        <v>2000.0</v>
      </c>
      <c r="AQ1349" s="26" t="s">
        <v>127</v>
      </c>
      <c r="AR1349" s="26" t="s">
        <v>127</v>
      </c>
      <c r="AS1349" s="26" t="s">
        <v>127</v>
      </c>
      <c r="AT1349" s="26" t="s">
        <v>142</v>
      </c>
      <c r="AU1349" s="32" t="s">
        <v>31</v>
      </c>
      <c r="AV1349" s="26" t="s">
        <v>13072</v>
      </c>
      <c r="AW1349" s="28"/>
      <c r="AX1349" s="28"/>
      <c r="AY1349" s="28"/>
    </row>
    <row r="1350" ht="15.75" customHeight="1">
      <c r="A1350" s="26" t="s">
        <v>13073</v>
      </c>
      <c r="B1350" s="26" t="s">
        <v>13074</v>
      </c>
      <c r="C1350" s="26" t="s">
        <v>13075</v>
      </c>
      <c r="D1350" s="26" t="s">
        <v>13076</v>
      </c>
      <c r="E1350" s="26"/>
      <c r="F1350" s="26" t="s">
        <v>127</v>
      </c>
      <c r="G1350" s="28"/>
      <c r="H1350" s="26" t="s">
        <v>8752</v>
      </c>
      <c r="I1350" s="26" t="s">
        <v>8753</v>
      </c>
      <c r="J1350" s="26" t="s">
        <v>13077</v>
      </c>
      <c r="K1350" s="26">
        <v>4.295884494E9</v>
      </c>
      <c r="L1350" s="26" t="s">
        <v>13078</v>
      </c>
      <c r="M1350" s="26" t="s">
        <v>13067</v>
      </c>
      <c r="N1350" s="26" t="s">
        <v>13067</v>
      </c>
      <c r="O1350" s="28" t="s">
        <v>12902</v>
      </c>
      <c r="P1350" s="26" t="s">
        <v>12793</v>
      </c>
      <c r="Q1350" s="28"/>
      <c r="R1350" s="28" t="s">
        <v>13079</v>
      </c>
      <c r="S1350" s="28" t="s">
        <v>156</v>
      </c>
      <c r="T1350" s="26" t="s">
        <v>13080</v>
      </c>
      <c r="U1350" s="26" t="s">
        <v>13081</v>
      </c>
      <c r="V1350" s="26" t="s">
        <v>158</v>
      </c>
      <c r="W1350" s="26" t="s">
        <v>141</v>
      </c>
      <c r="X1350" s="26" t="s">
        <v>141</v>
      </c>
      <c r="Y1350" s="28">
        <v>1954.0</v>
      </c>
      <c r="Z1350" s="28">
        <v>69.0</v>
      </c>
      <c r="AA1350" s="26" t="s">
        <v>127</v>
      </c>
      <c r="AB1350" s="30">
        <v>1200.0</v>
      </c>
      <c r="AC1350" s="31" t="s">
        <v>127</v>
      </c>
      <c r="AD1350" s="31">
        <v>1200.0</v>
      </c>
      <c r="AE1350" s="31" t="s">
        <v>127</v>
      </c>
      <c r="AF1350" s="31" t="s">
        <v>127</v>
      </c>
      <c r="AG1350" s="30" t="s">
        <v>127</v>
      </c>
      <c r="AH1350" s="31" t="s">
        <v>127</v>
      </c>
      <c r="AI1350" s="31" t="s">
        <v>127</v>
      </c>
      <c r="AJ1350" s="31" t="s">
        <v>127</v>
      </c>
      <c r="AK1350" s="31" t="s">
        <v>127</v>
      </c>
      <c r="AL1350" s="31" t="s">
        <v>127</v>
      </c>
      <c r="AM1350" s="26" t="s">
        <v>140</v>
      </c>
      <c r="AN1350" s="26" t="s">
        <v>13082</v>
      </c>
      <c r="AO1350" s="26" t="s">
        <v>416</v>
      </c>
      <c r="AP1350" s="31">
        <f>5474/15</f>
        <v>364.9333333</v>
      </c>
      <c r="AQ1350" s="26">
        <v>2022.0</v>
      </c>
      <c r="AR1350" s="26" t="s">
        <v>127</v>
      </c>
      <c r="AS1350" s="26" t="s">
        <v>127</v>
      </c>
      <c r="AT1350" s="26" t="s">
        <v>142</v>
      </c>
      <c r="AU1350" s="32" t="s">
        <v>31</v>
      </c>
      <c r="AV1350" s="26" t="s">
        <v>13083</v>
      </c>
      <c r="AW1350" s="28"/>
      <c r="AX1350" s="28"/>
      <c r="AY1350" s="28"/>
    </row>
    <row r="1351" ht="15.75" customHeight="1">
      <c r="A1351" s="26" t="s">
        <v>13084</v>
      </c>
      <c r="B1351" s="26" t="s">
        <v>13085</v>
      </c>
      <c r="C1351" s="28"/>
      <c r="D1351" s="26" t="s">
        <v>13086</v>
      </c>
      <c r="E1351" s="26"/>
      <c r="F1351" s="26" t="s">
        <v>127</v>
      </c>
      <c r="G1351" s="28"/>
      <c r="H1351" s="26" t="s">
        <v>10134</v>
      </c>
      <c r="I1351" s="26" t="s">
        <v>10135</v>
      </c>
      <c r="J1351" s="26" t="s">
        <v>13087</v>
      </c>
      <c r="K1351" s="26">
        <v>5.037441018E9</v>
      </c>
      <c r="L1351" s="26" t="s">
        <v>13088</v>
      </c>
      <c r="M1351" s="26" t="s">
        <v>13089</v>
      </c>
      <c r="N1351" s="26" t="s">
        <v>13090</v>
      </c>
      <c r="O1351" s="28" t="s">
        <v>13091</v>
      </c>
      <c r="P1351" s="26" t="s">
        <v>12793</v>
      </c>
      <c r="Q1351" s="26"/>
      <c r="R1351" s="26" t="s">
        <v>13092</v>
      </c>
      <c r="S1351" s="26" t="s">
        <v>156</v>
      </c>
      <c r="T1351" s="26" t="s">
        <v>13093</v>
      </c>
      <c r="U1351" s="29"/>
      <c r="V1351" s="26" t="s">
        <v>158</v>
      </c>
      <c r="W1351" s="26" t="s">
        <v>141</v>
      </c>
      <c r="X1351" s="26" t="s">
        <v>141</v>
      </c>
      <c r="Y1351" s="26">
        <v>2001.0</v>
      </c>
      <c r="Z1351" s="28">
        <v>22.0</v>
      </c>
      <c r="AA1351" s="26" t="s">
        <v>127</v>
      </c>
      <c r="AB1351" s="30">
        <v>1250.0</v>
      </c>
      <c r="AC1351" s="31" t="s">
        <v>127</v>
      </c>
      <c r="AD1351" s="31">
        <v>1250.0</v>
      </c>
      <c r="AE1351" s="31" t="s">
        <v>127</v>
      </c>
      <c r="AF1351" s="31" t="s">
        <v>127</v>
      </c>
      <c r="AG1351" s="30" t="s">
        <v>127</v>
      </c>
      <c r="AH1351" s="31" t="s">
        <v>127</v>
      </c>
      <c r="AI1351" s="31" t="s">
        <v>127</v>
      </c>
      <c r="AJ1351" s="31" t="s">
        <v>127</v>
      </c>
      <c r="AK1351" s="31" t="s">
        <v>127</v>
      </c>
      <c r="AL1351" s="31" t="s">
        <v>127</v>
      </c>
      <c r="AM1351" s="26" t="s">
        <v>2284</v>
      </c>
      <c r="AN1351" s="26" t="s">
        <v>13094</v>
      </c>
      <c r="AO1351" s="26" t="s">
        <v>1061</v>
      </c>
      <c r="AP1351" s="30">
        <v>700.0</v>
      </c>
      <c r="AQ1351" s="26">
        <v>2021.0</v>
      </c>
      <c r="AR1351" s="28" t="s">
        <v>127</v>
      </c>
      <c r="AS1351" s="26" t="s">
        <v>127</v>
      </c>
      <c r="AT1351" s="26" t="s">
        <v>142</v>
      </c>
      <c r="AU1351" s="32" t="s">
        <v>31</v>
      </c>
      <c r="AV1351" s="26" t="s">
        <v>13095</v>
      </c>
      <c r="AW1351" s="28"/>
      <c r="AX1351" s="28"/>
      <c r="AY1351" s="28"/>
    </row>
    <row r="1352" ht="15.75" customHeight="1">
      <c r="A1352" s="26" t="s">
        <v>13096</v>
      </c>
      <c r="B1352" s="26" t="s">
        <v>13097</v>
      </c>
      <c r="C1352" s="28"/>
      <c r="D1352" s="26" t="s">
        <v>13098</v>
      </c>
      <c r="E1352" s="28"/>
      <c r="F1352" s="26" t="s">
        <v>127</v>
      </c>
      <c r="G1352" s="28"/>
      <c r="H1352" s="26" t="s">
        <v>11021</v>
      </c>
      <c r="I1352" s="26" t="s">
        <v>11022</v>
      </c>
      <c r="J1352" s="26" t="s">
        <v>13099</v>
      </c>
      <c r="K1352" s="26">
        <v>4.295903763E9</v>
      </c>
      <c r="L1352" s="26" t="s">
        <v>13100</v>
      </c>
      <c r="M1352" s="26" t="s">
        <v>13101</v>
      </c>
      <c r="N1352" s="26" t="s">
        <v>13090</v>
      </c>
      <c r="O1352" s="26" t="s">
        <v>13091</v>
      </c>
      <c r="P1352" s="26" t="s">
        <v>12793</v>
      </c>
      <c r="Q1352" s="28"/>
      <c r="R1352" s="26" t="s">
        <v>13102</v>
      </c>
      <c r="S1352" s="26" t="s">
        <v>156</v>
      </c>
      <c r="T1352" s="26" t="s">
        <v>13103</v>
      </c>
      <c r="U1352" s="28"/>
      <c r="V1352" s="26" t="s">
        <v>158</v>
      </c>
      <c r="W1352" s="26" t="s">
        <v>141</v>
      </c>
      <c r="X1352" s="26" t="s">
        <v>141</v>
      </c>
      <c r="Y1352" s="26">
        <v>1994.0</v>
      </c>
      <c r="Z1352" s="28">
        <v>29.0</v>
      </c>
      <c r="AA1352" s="26" t="s">
        <v>127</v>
      </c>
      <c r="AB1352" s="30">
        <v>653.0</v>
      </c>
      <c r="AC1352" s="31" t="s">
        <v>127</v>
      </c>
      <c r="AD1352" s="31">
        <v>653.0</v>
      </c>
      <c r="AE1352" s="31" t="s">
        <v>127</v>
      </c>
      <c r="AF1352" s="31" t="s">
        <v>127</v>
      </c>
      <c r="AG1352" s="30" t="s">
        <v>127</v>
      </c>
      <c r="AH1352" s="31" t="s">
        <v>127</v>
      </c>
      <c r="AI1352" s="31" t="s">
        <v>127</v>
      </c>
      <c r="AJ1352" s="31" t="s">
        <v>127</v>
      </c>
      <c r="AK1352" s="31" t="s">
        <v>127</v>
      </c>
      <c r="AL1352" s="31" t="s">
        <v>127</v>
      </c>
      <c r="AM1352" s="26" t="s">
        <v>140</v>
      </c>
      <c r="AN1352" s="26" t="s">
        <v>13104</v>
      </c>
      <c r="AO1352" s="26" t="s">
        <v>614</v>
      </c>
      <c r="AP1352" s="31">
        <v>400.0</v>
      </c>
      <c r="AQ1352" s="26" t="s">
        <v>127</v>
      </c>
      <c r="AR1352" s="26" t="s">
        <v>127</v>
      </c>
      <c r="AS1352" s="26" t="s">
        <v>127</v>
      </c>
      <c r="AT1352" s="28" t="s">
        <v>142</v>
      </c>
      <c r="AU1352" s="32" t="s">
        <v>31</v>
      </c>
      <c r="AV1352" s="26" t="s">
        <v>13105</v>
      </c>
      <c r="AW1352" s="28"/>
      <c r="AX1352" s="28"/>
      <c r="AY1352" s="28"/>
    </row>
    <row r="1353" ht="15.75" customHeight="1">
      <c r="A1353" s="26" t="s">
        <v>13106</v>
      </c>
      <c r="B1353" s="28" t="s">
        <v>13107</v>
      </c>
      <c r="C1353" s="28"/>
      <c r="D1353" s="28"/>
      <c r="E1353" s="28"/>
      <c r="F1353" s="26" t="s">
        <v>127</v>
      </c>
      <c r="G1353" s="28"/>
      <c r="H1353" s="26" t="s">
        <v>6646</v>
      </c>
      <c r="I1353" s="26" t="s">
        <v>6647</v>
      </c>
      <c r="J1353" s="26" t="s">
        <v>13107</v>
      </c>
      <c r="K1353" s="26">
        <v>5.0800305E9</v>
      </c>
      <c r="L1353" s="26" t="s">
        <v>13108</v>
      </c>
      <c r="M1353" s="26" t="s">
        <v>13109</v>
      </c>
      <c r="N1353" s="26" t="s">
        <v>13090</v>
      </c>
      <c r="O1353" s="28" t="s">
        <v>13091</v>
      </c>
      <c r="P1353" s="26" t="s">
        <v>12793</v>
      </c>
      <c r="Q1353" s="28"/>
      <c r="R1353" s="26" t="s">
        <v>13110</v>
      </c>
      <c r="S1353" s="26" t="s">
        <v>156</v>
      </c>
      <c r="T1353" s="26" t="s">
        <v>13111</v>
      </c>
      <c r="U1353" s="28"/>
      <c r="V1353" s="26" t="s">
        <v>139</v>
      </c>
      <c r="W1353" s="26" t="s">
        <v>141</v>
      </c>
      <c r="X1353" s="26">
        <v>2022.0</v>
      </c>
      <c r="Y1353" s="26">
        <v>2023.0</v>
      </c>
      <c r="Z1353" s="28">
        <v>0.0</v>
      </c>
      <c r="AA1353" s="26" t="s">
        <v>127</v>
      </c>
      <c r="AB1353" s="30">
        <v>1500.0</v>
      </c>
      <c r="AC1353" s="31" t="s">
        <v>127</v>
      </c>
      <c r="AD1353" s="31">
        <v>1500.0</v>
      </c>
      <c r="AE1353" s="31" t="s">
        <v>127</v>
      </c>
      <c r="AF1353" s="31" t="s">
        <v>127</v>
      </c>
      <c r="AG1353" s="30" t="s">
        <v>127</v>
      </c>
      <c r="AH1353" s="31" t="s">
        <v>127</v>
      </c>
      <c r="AI1353" s="31" t="s">
        <v>127</v>
      </c>
      <c r="AJ1353" s="31" t="s">
        <v>127</v>
      </c>
      <c r="AK1353" s="31" t="s">
        <v>127</v>
      </c>
      <c r="AL1353" s="31" t="s">
        <v>127</v>
      </c>
      <c r="AM1353" s="26" t="s">
        <v>140</v>
      </c>
      <c r="AN1353" s="28" t="s">
        <v>13112</v>
      </c>
      <c r="AO1353" s="26" t="s">
        <v>416</v>
      </c>
      <c r="AP1353" s="31">
        <v>1604.0</v>
      </c>
      <c r="AQ1353" s="26" t="s">
        <v>327</v>
      </c>
      <c r="AR1353" s="26" t="s">
        <v>127</v>
      </c>
      <c r="AS1353" s="26" t="s">
        <v>127</v>
      </c>
      <c r="AT1353" s="26" t="s">
        <v>142</v>
      </c>
      <c r="AU1353" s="26" t="s">
        <v>31</v>
      </c>
      <c r="AV1353" s="26" t="s">
        <v>31</v>
      </c>
      <c r="AW1353" s="28"/>
      <c r="AX1353" s="28"/>
      <c r="AY1353" s="28"/>
    </row>
    <row r="1354" ht="15.75" customHeight="1">
      <c r="A1354" s="26" t="s">
        <v>13113</v>
      </c>
      <c r="B1354" s="26" t="s">
        <v>13114</v>
      </c>
      <c r="C1354" s="28"/>
      <c r="D1354" s="26" t="s">
        <v>13115</v>
      </c>
      <c r="E1354" s="26"/>
      <c r="F1354" s="26" t="s">
        <v>127</v>
      </c>
      <c r="G1354" s="28"/>
      <c r="H1354" s="26" t="s">
        <v>10120</v>
      </c>
      <c r="I1354" s="26" t="s">
        <v>10121</v>
      </c>
      <c r="J1354" s="26" t="s">
        <v>13116</v>
      </c>
      <c r="K1354" s="26">
        <v>5.001186131E9</v>
      </c>
      <c r="L1354" s="26" t="s">
        <v>13117</v>
      </c>
      <c r="M1354" s="26" t="s">
        <v>13109</v>
      </c>
      <c r="N1354" s="26" t="s">
        <v>13090</v>
      </c>
      <c r="O1354" s="28" t="s">
        <v>13091</v>
      </c>
      <c r="P1354" s="26" t="s">
        <v>12793</v>
      </c>
      <c r="Q1354" s="26"/>
      <c r="R1354" s="26" t="s">
        <v>13118</v>
      </c>
      <c r="S1354" s="26" t="s">
        <v>156</v>
      </c>
      <c r="T1354" s="29" t="s">
        <v>13119</v>
      </c>
      <c r="U1354" s="29"/>
      <c r="V1354" s="26" t="s">
        <v>158</v>
      </c>
      <c r="W1354" s="26" t="s">
        <v>141</v>
      </c>
      <c r="X1354" s="26" t="s">
        <v>141</v>
      </c>
      <c r="Y1354" s="26">
        <v>2007.0</v>
      </c>
      <c r="Z1354" s="28">
        <v>16.0</v>
      </c>
      <c r="AA1354" s="26" t="s">
        <v>127</v>
      </c>
      <c r="AB1354" s="30">
        <v>1000.0</v>
      </c>
      <c r="AC1354" s="31" t="s">
        <v>127</v>
      </c>
      <c r="AD1354" s="31">
        <v>1000.0</v>
      </c>
      <c r="AE1354" s="31" t="s">
        <v>127</v>
      </c>
      <c r="AF1354" s="31" t="s">
        <v>127</v>
      </c>
      <c r="AG1354" s="30" t="s">
        <v>127</v>
      </c>
      <c r="AH1354" s="31" t="s">
        <v>127</v>
      </c>
      <c r="AI1354" s="31" t="s">
        <v>127</v>
      </c>
      <c r="AJ1354" s="31" t="s">
        <v>127</v>
      </c>
      <c r="AK1354" s="31" t="s">
        <v>127</v>
      </c>
      <c r="AL1354" s="31" t="s">
        <v>127</v>
      </c>
      <c r="AM1354" s="26" t="s">
        <v>278</v>
      </c>
      <c r="AN1354" s="26" t="s">
        <v>13120</v>
      </c>
      <c r="AO1354" s="26" t="s">
        <v>141</v>
      </c>
      <c r="AP1354" s="30">
        <v>824.0</v>
      </c>
      <c r="AQ1354" s="26">
        <v>2022.0</v>
      </c>
      <c r="AR1354" s="28" t="s">
        <v>127</v>
      </c>
      <c r="AS1354" s="26" t="s">
        <v>127</v>
      </c>
      <c r="AT1354" s="26" t="s">
        <v>142</v>
      </c>
      <c r="AU1354" s="32" t="s">
        <v>31</v>
      </c>
      <c r="AV1354" s="26" t="s">
        <v>13121</v>
      </c>
      <c r="AW1354" s="28"/>
      <c r="AX1354" s="28"/>
      <c r="AY1354" s="28"/>
    </row>
    <row r="1355" ht="15.75" customHeight="1">
      <c r="A1355" s="26" t="s">
        <v>13122</v>
      </c>
      <c r="B1355" s="26" t="s">
        <v>13123</v>
      </c>
      <c r="C1355" s="28"/>
      <c r="D1355" s="26" t="s">
        <v>13124</v>
      </c>
      <c r="E1355" s="26"/>
      <c r="F1355" s="26" t="s">
        <v>127</v>
      </c>
      <c r="G1355" s="28"/>
      <c r="H1355" s="26" t="s">
        <v>11154</v>
      </c>
      <c r="I1355" s="26" t="s">
        <v>11155</v>
      </c>
      <c r="J1355" s="26" t="s">
        <v>13125</v>
      </c>
      <c r="K1355" s="26">
        <v>4.295903049E9</v>
      </c>
      <c r="L1355" s="26" t="s">
        <v>13126</v>
      </c>
      <c r="M1355" s="26" t="s">
        <v>13127</v>
      </c>
      <c r="N1355" s="26" t="s">
        <v>13090</v>
      </c>
      <c r="O1355" s="28" t="s">
        <v>13091</v>
      </c>
      <c r="P1355" s="26" t="s">
        <v>12793</v>
      </c>
      <c r="Q1355" s="26"/>
      <c r="R1355" s="26" t="s">
        <v>13128</v>
      </c>
      <c r="S1355" s="26" t="s">
        <v>156</v>
      </c>
      <c r="T1355" s="26" t="s">
        <v>13129</v>
      </c>
      <c r="U1355" s="29"/>
      <c r="V1355" s="26" t="s">
        <v>158</v>
      </c>
      <c r="W1355" s="26" t="s">
        <v>141</v>
      </c>
      <c r="X1355" s="26" t="s">
        <v>141</v>
      </c>
      <c r="Y1355" s="26">
        <v>2020.0</v>
      </c>
      <c r="Z1355" s="28">
        <v>3.0</v>
      </c>
      <c r="AA1355" s="26" t="s">
        <v>127</v>
      </c>
      <c r="AB1355" s="30">
        <v>1600.0</v>
      </c>
      <c r="AC1355" s="31" t="s">
        <v>127</v>
      </c>
      <c r="AD1355" s="31">
        <v>1600.0</v>
      </c>
      <c r="AE1355" s="31" t="s">
        <v>127</v>
      </c>
      <c r="AF1355" s="31" t="s">
        <v>127</v>
      </c>
      <c r="AG1355" s="30" t="s">
        <v>127</v>
      </c>
      <c r="AH1355" s="31" t="s">
        <v>127</v>
      </c>
      <c r="AI1355" s="31" t="s">
        <v>127</v>
      </c>
      <c r="AJ1355" s="31" t="s">
        <v>127</v>
      </c>
      <c r="AK1355" s="31" t="s">
        <v>127</v>
      </c>
      <c r="AL1355" s="31" t="s">
        <v>127</v>
      </c>
      <c r="AM1355" s="26" t="s">
        <v>159</v>
      </c>
      <c r="AN1355" s="26" t="s">
        <v>13130</v>
      </c>
      <c r="AO1355" s="26" t="s">
        <v>7429</v>
      </c>
      <c r="AP1355" s="30">
        <v>750.0</v>
      </c>
      <c r="AQ1355" s="32" t="s">
        <v>127</v>
      </c>
      <c r="AR1355" s="32" t="s">
        <v>127</v>
      </c>
      <c r="AS1355" s="26" t="s">
        <v>127</v>
      </c>
      <c r="AT1355" s="26" t="s">
        <v>142</v>
      </c>
      <c r="AU1355" s="32" t="s">
        <v>31</v>
      </c>
      <c r="AV1355" s="26" t="s">
        <v>11455</v>
      </c>
      <c r="AW1355" s="28"/>
      <c r="AX1355" s="28"/>
      <c r="AY1355" s="28"/>
    </row>
    <row r="1356" ht="15.75" customHeight="1">
      <c r="A1356" s="26" t="s">
        <v>13131</v>
      </c>
      <c r="B1356" s="26" t="s">
        <v>13132</v>
      </c>
      <c r="C1356" s="28"/>
      <c r="D1356" s="26" t="s">
        <v>13133</v>
      </c>
      <c r="E1356" s="26"/>
      <c r="F1356" s="26" t="s">
        <v>127</v>
      </c>
      <c r="G1356" s="28"/>
      <c r="H1356" s="26" t="s">
        <v>9199</v>
      </c>
      <c r="I1356" s="26" t="s">
        <v>9200</v>
      </c>
      <c r="J1356" s="26" t="s">
        <v>13134</v>
      </c>
      <c r="K1356" s="26">
        <v>5.000199241E9</v>
      </c>
      <c r="L1356" s="26" t="s">
        <v>13135</v>
      </c>
      <c r="M1356" s="26" t="s">
        <v>13136</v>
      </c>
      <c r="N1356" s="26" t="s">
        <v>13090</v>
      </c>
      <c r="O1356" s="28" t="s">
        <v>13091</v>
      </c>
      <c r="P1356" s="26" t="s">
        <v>12793</v>
      </c>
      <c r="Q1356" s="26"/>
      <c r="R1356" s="26" t="s">
        <v>13137</v>
      </c>
      <c r="S1356" s="26" t="s">
        <v>156</v>
      </c>
      <c r="T1356" s="26" t="s">
        <v>13138</v>
      </c>
      <c r="U1356" s="29"/>
      <c r="V1356" s="26" t="s">
        <v>158</v>
      </c>
      <c r="W1356" s="26" t="s">
        <v>141</v>
      </c>
      <c r="X1356" s="26" t="s">
        <v>141</v>
      </c>
      <c r="Y1356" s="26">
        <v>1997.0</v>
      </c>
      <c r="Z1356" s="28">
        <v>26.0</v>
      </c>
      <c r="AA1356" s="26" t="s">
        <v>127</v>
      </c>
      <c r="AB1356" s="30">
        <v>2268.0</v>
      </c>
      <c r="AC1356" s="31" t="s">
        <v>127</v>
      </c>
      <c r="AD1356" s="31">
        <v>2268.0</v>
      </c>
      <c r="AE1356" s="31" t="s">
        <v>127</v>
      </c>
      <c r="AF1356" s="31" t="s">
        <v>127</v>
      </c>
      <c r="AG1356" s="30" t="s">
        <v>127</v>
      </c>
      <c r="AH1356" s="31" t="s">
        <v>127</v>
      </c>
      <c r="AI1356" s="31" t="s">
        <v>127</v>
      </c>
      <c r="AJ1356" s="31" t="s">
        <v>127</v>
      </c>
      <c r="AK1356" s="31" t="s">
        <v>127</v>
      </c>
      <c r="AL1356" s="31" t="s">
        <v>127</v>
      </c>
      <c r="AM1356" s="26" t="s">
        <v>140</v>
      </c>
      <c r="AN1356" s="26" t="s">
        <v>13139</v>
      </c>
      <c r="AO1356" s="26" t="s">
        <v>416</v>
      </c>
      <c r="AP1356" s="31">
        <v>700.0</v>
      </c>
      <c r="AQ1356" s="26">
        <v>2021.0</v>
      </c>
      <c r="AR1356" s="28" t="s">
        <v>127</v>
      </c>
      <c r="AS1356" s="26" t="s">
        <v>127</v>
      </c>
      <c r="AT1356" s="26" t="s">
        <v>142</v>
      </c>
      <c r="AU1356" s="32" t="s">
        <v>31</v>
      </c>
      <c r="AV1356" s="26" t="s">
        <v>13140</v>
      </c>
      <c r="AW1356" s="28"/>
      <c r="AX1356" s="28"/>
      <c r="AY1356" s="28"/>
    </row>
    <row r="1357" ht="15.75" customHeight="1">
      <c r="A1357" s="26" t="s">
        <v>13141</v>
      </c>
      <c r="B1357" s="26" t="s">
        <v>13142</v>
      </c>
      <c r="C1357" s="28"/>
      <c r="D1357" s="26" t="s">
        <v>13143</v>
      </c>
      <c r="E1357" s="26"/>
      <c r="F1357" s="26" t="s">
        <v>127</v>
      </c>
      <c r="G1357" s="28"/>
      <c r="H1357" s="26" t="s">
        <v>9199</v>
      </c>
      <c r="I1357" s="26" t="s">
        <v>9200</v>
      </c>
      <c r="J1357" s="26" t="s">
        <v>13144</v>
      </c>
      <c r="K1357" s="26">
        <v>5.000241091E9</v>
      </c>
      <c r="L1357" s="26" t="s">
        <v>13145</v>
      </c>
      <c r="M1357" s="26" t="s">
        <v>13146</v>
      </c>
      <c r="N1357" s="26" t="s">
        <v>13090</v>
      </c>
      <c r="O1357" s="26" t="s">
        <v>13091</v>
      </c>
      <c r="P1357" s="26" t="s">
        <v>12793</v>
      </c>
      <c r="Q1357" s="26"/>
      <c r="R1357" s="26" t="s">
        <v>13147</v>
      </c>
      <c r="S1357" s="26" t="s">
        <v>156</v>
      </c>
      <c r="T1357" s="29" t="s">
        <v>13148</v>
      </c>
      <c r="U1357" s="29"/>
      <c r="V1357" s="26" t="s">
        <v>158</v>
      </c>
      <c r="W1357" s="26" t="s">
        <v>141</v>
      </c>
      <c r="X1357" s="26" t="s">
        <v>141</v>
      </c>
      <c r="Y1357" s="26">
        <v>1985.0</v>
      </c>
      <c r="Z1357" s="28">
        <v>38.0</v>
      </c>
      <c r="AA1357" s="26" t="s">
        <v>127</v>
      </c>
      <c r="AB1357" s="30">
        <v>1200.0</v>
      </c>
      <c r="AC1357" s="31" t="s">
        <v>127</v>
      </c>
      <c r="AD1357" s="31">
        <v>1200.0</v>
      </c>
      <c r="AE1357" s="31" t="s">
        <v>127</v>
      </c>
      <c r="AF1357" s="31" t="s">
        <v>127</v>
      </c>
      <c r="AG1357" s="30" t="s">
        <v>127</v>
      </c>
      <c r="AH1357" s="31" t="s">
        <v>127</v>
      </c>
      <c r="AI1357" s="31" t="s">
        <v>127</v>
      </c>
      <c r="AJ1357" s="31" t="s">
        <v>127</v>
      </c>
      <c r="AK1357" s="31" t="s">
        <v>127</v>
      </c>
      <c r="AL1357" s="31" t="s">
        <v>127</v>
      </c>
      <c r="AM1357" s="26" t="s">
        <v>159</v>
      </c>
      <c r="AN1357" s="26" t="s">
        <v>13149</v>
      </c>
      <c r="AO1357" s="26" t="s">
        <v>416</v>
      </c>
      <c r="AP1357" s="30">
        <v>345.0</v>
      </c>
      <c r="AQ1357" s="28">
        <v>2021.0</v>
      </c>
      <c r="AR1357" s="28" t="s">
        <v>127</v>
      </c>
      <c r="AS1357" s="26" t="s">
        <v>127</v>
      </c>
      <c r="AT1357" s="26" t="s">
        <v>142</v>
      </c>
      <c r="AU1357" s="32" t="s">
        <v>31</v>
      </c>
      <c r="AV1357" s="26" t="s">
        <v>10393</v>
      </c>
      <c r="AW1357" s="28"/>
      <c r="AX1357" s="28"/>
      <c r="AY1357" s="28"/>
    </row>
    <row r="1358" ht="15.75" customHeight="1">
      <c r="A1358" s="26" t="s">
        <v>13150</v>
      </c>
      <c r="B1358" s="26" t="s">
        <v>13151</v>
      </c>
      <c r="C1358" s="28"/>
      <c r="D1358" s="28"/>
      <c r="E1358" s="28"/>
      <c r="F1358" s="26" t="s">
        <v>127</v>
      </c>
      <c r="G1358" s="28"/>
      <c r="H1358" s="26" t="s">
        <v>9199</v>
      </c>
      <c r="I1358" s="26" t="s">
        <v>9200</v>
      </c>
      <c r="J1358" s="26" t="s">
        <v>13152</v>
      </c>
      <c r="K1358" s="26">
        <v>5.037345391E9</v>
      </c>
      <c r="L1358" s="26" t="s">
        <v>13153</v>
      </c>
      <c r="M1358" s="26" t="s">
        <v>13154</v>
      </c>
      <c r="N1358" s="26" t="s">
        <v>13155</v>
      </c>
      <c r="O1358" s="26" t="s">
        <v>13091</v>
      </c>
      <c r="P1358" s="26" t="s">
        <v>12793</v>
      </c>
      <c r="Q1358" s="26"/>
      <c r="R1358" s="26" t="s">
        <v>13156</v>
      </c>
      <c r="S1358" s="26" t="s">
        <v>156</v>
      </c>
      <c r="T1358" s="28"/>
      <c r="U1358" s="28"/>
      <c r="V1358" s="26" t="s">
        <v>189</v>
      </c>
      <c r="W1358" s="34">
        <v>44440.0</v>
      </c>
      <c r="X1358" s="26" t="s">
        <v>141</v>
      </c>
      <c r="Y1358" s="26">
        <v>2024.0</v>
      </c>
      <c r="Z1358" s="28">
        <v>-1.0</v>
      </c>
      <c r="AA1358" s="26" t="s">
        <v>127</v>
      </c>
      <c r="AB1358" s="30">
        <v>544.0</v>
      </c>
      <c r="AC1358" s="31" t="s">
        <v>127</v>
      </c>
      <c r="AD1358" s="31">
        <v>544.0</v>
      </c>
      <c r="AE1358" s="31" t="s">
        <v>127</v>
      </c>
      <c r="AF1358" s="31" t="s">
        <v>127</v>
      </c>
      <c r="AG1358" s="30" t="s">
        <v>127</v>
      </c>
      <c r="AH1358" s="31" t="s">
        <v>127</v>
      </c>
      <c r="AI1358" s="31" t="s">
        <v>127</v>
      </c>
      <c r="AJ1358" s="31" t="s">
        <v>127</v>
      </c>
      <c r="AK1358" s="31" t="s">
        <v>127</v>
      </c>
      <c r="AL1358" s="31" t="s">
        <v>127</v>
      </c>
      <c r="AM1358" s="26" t="s">
        <v>141</v>
      </c>
      <c r="AN1358" s="26" t="s">
        <v>141</v>
      </c>
      <c r="AO1358" s="26" t="s">
        <v>816</v>
      </c>
      <c r="AP1358" s="31">
        <v>140.0</v>
      </c>
      <c r="AQ1358" s="26" t="s">
        <v>127</v>
      </c>
      <c r="AR1358" s="26" t="s">
        <v>127</v>
      </c>
      <c r="AS1358" s="26" t="s">
        <v>127</v>
      </c>
      <c r="AT1358" s="26" t="s">
        <v>142</v>
      </c>
      <c r="AU1358" s="26" t="s">
        <v>31</v>
      </c>
      <c r="AV1358" s="26" t="s">
        <v>13157</v>
      </c>
      <c r="AW1358" s="28"/>
      <c r="AX1358" s="28"/>
      <c r="AY1358" s="28"/>
    </row>
    <row r="1359" ht="15.75" customHeight="1">
      <c r="A1359" s="26" t="s">
        <v>13158</v>
      </c>
      <c r="B1359" s="26" t="s">
        <v>13159</v>
      </c>
      <c r="C1359" s="28"/>
      <c r="D1359" s="26" t="s">
        <v>13160</v>
      </c>
      <c r="E1359" s="28"/>
      <c r="F1359" s="26" t="s">
        <v>127</v>
      </c>
      <c r="G1359" s="28"/>
      <c r="H1359" s="26" t="s">
        <v>11021</v>
      </c>
      <c r="I1359" s="26" t="s">
        <v>11022</v>
      </c>
      <c r="J1359" s="26" t="s">
        <v>13099</v>
      </c>
      <c r="K1359" s="26">
        <v>4.295903763E9</v>
      </c>
      <c r="L1359" s="26" t="s">
        <v>13161</v>
      </c>
      <c r="M1359" s="26" t="s">
        <v>13162</v>
      </c>
      <c r="N1359" s="26" t="s">
        <v>13155</v>
      </c>
      <c r="O1359" s="26" t="s">
        <v>13091</v>
      </c>
      <c r="P1359" s="26" t="s">
        <v>12793</v>
      </c>
      <c r="Q1359" s="28"/>
      <c r="R1359" s="26" t="s">
        <v>13163</v>
      </c>
      <c r="S1359" s="26" t="s">
        <v>156</v>
      </c>
      <c r="T1359" s="26" t="s">
        <v>13164</v>
      </c>
      <c r="U1359" s="28"/>
      <c r="V1359" s="26" t="s">
        <v>158</v>
      </c>
      <c r="W1359" s="26" t="s">
        <v>141</v>
      </c>
      <c r="X1359" s="26" t="s">
        <v>141</v>
      </c>
      <c r="Y1359" s="26">
        <v>2009.0</v>
      </c>
      <c r="Z1359" s="28">
        <v>14.0</v>
      </c>
      <c r="AA1359" s="26" t="s">
        <v>127</v>
      </c>
      <c r="AB1359" s="30">
        <v>354.0</v>
      </c>
      <c r="AC1359" s="31" t="s">
        <v>127</v>
      </c>
      <c r="AD1359" s="31">
        <v>354.0</v>
      </c>
      <c r="AE1359" s="31" t="s">
        <v>127</v>
      </c>
      <c r="AF1359" s="31" t="s">
        <v>127</v>
      </c>
      <c r="AG1359" s="30" t="s">
        <v>127</v>
      </c>
      <c r="AH1359" s="31" t="s">
        <v>127</v>
      </c>
      <c r="AI1359" s="31" t="s">
        <v>127</v>
      </c>
      <c r="AJ1359" s="31" t="s">
        <v>127</v>
      </c>
      <c r="AK1359" s="31" t="s">
        <v>127</v>
      </c>
      <c r="AL1359" s="31" t="s">
        <v>127</v>
      </c>
      <c r="AM1359" s="26" t="s">
        <v>140</v>
      </c>
      <c r="AN1359" s="26" t="s">
        <v>298</v>
      </c>
      <c r="AO1359" s="26" t="s">
        <v>614</v>
      </c>
      <c r="AP1359" s="31">
        <f>8946/10</f>
        <v>894.6</v>
      </c>
      <c r="AQ1359" s="26" t="s">
        <v>127</v>
      </c>
      <c r="AR1359" s="26" t="s">
        <v>127</v>
      </c>
      <c r="AS1359" s="26" t="s">
        <v>127</v>
      </c>
      <c r="AT1359" s="28" t="s">
        <v>142</v>
      </c>
      <c r="AU1359" s="32" t="s">
        <v>31</v>
      </c>
      <c r="AV1359" s="26" t="s">
        <v>13165</v>
      </c>
      <c r="AW1359" s="28"/>
      <c r="AX1359" s="28"/>
      <c r="AY1359" s="28"/>
    </row>
    <row r="1360" ht="15.75" customHeight="1">
      <c r="A1360" s="26" t="s">
        <v>13166</v>
      </c>
      <c r="B1360" s="26" t="s">
        <v>13167</v>
      </c>
      <c r="C1360" s="28"/>
      <c r="D1360" s="26" t="s">
        <v>13160</v>
      </c>
      <c r="E1360" s="28"/>
      <c r="F1360" s="26" t="s">
        <v>127</v>
      </c>
      <c r="G1360" s="28"/>
      <c r="H1360" s="26" t="s">
        <v>11021</v>
      </c>
      <c r="I1360" s="26" t="s">
        <v>11022</v>
      </c>
      <c r="J1360" s="26" t="s">
        <v>13099</v>
      </c>
      <c r="K1360" s="26">
        <v>4.295903763E9</v>
      </c>
      <c r="L1360" s="26" t="s">
        <v>13161</v>
      </c>
      <c r="M1360" s="26" t="s">
        <v>13162</v>
      </c>
      <c r="N1360" s="26" t="s">
        <v>13155</v>
      </c>
      <c r="O1360" s="26" t="s">
        <v>13091</v>
      </c>
      <c r="P1360" s="26" t="s">
        <v>12793</v>
      </c>
      <c r="Q1360" s="28"/>
      <c r="R1360" s="26" t="s">
        <v>13163</v>
      </c>
      <c r="S1360" s="26" t="s">
        <v>156</v>
      </c>
      <c r="T1360" s="26" t="s">
        <v>13164</v>
      </c>
      <c r="U1360" s="28"/>
      <c r="V1360" s="26" t="s">
        <v>139</v>
      </c>
      <c r="W1360" s="33">
        <v>44044.0</v>
      </c>
      <c r="X1360" s="34">
        <v>44440.0</v>
      </c>
      <c r="Y1360" s="26">
        <v>2023.0</v>
      </c>
      <c r="Z1360" s="28">
        <v>0.0</v>
      </c>
      <c r="AA1360" s="26" t="s">
        <v>127</v>
      </c>
      <c r="AB1360" s="30">
        <v>453.0</v>
      </c>
      <c r="AC1360" s="31" t="s">
        <v>127</v>
      </c>
      <c r="AD1360" s="31">
        <v>453.0</v>
      </c>
      <c r="AE1360" s="31" t="s">
        <v>127</v>
      </c>
      <c r="AF1360" s="31" t="s">
        <v>127</v>
      </c>
      <c r="AG1360" s="30" t="s">
        <v>127</v>
      </c>
      <c r="AH1360" s="31" t="s">
        <v>127</v>
      </c>
      <c r="AI1360" s="31" t="s">
        <v>127</v>
      </c>
      <c r="AJ1360" s="31" t="s">
        <v>127</v>
      </c>
      <c r="AK1360" s="31" t="s">
        <v>127</v>
      </c>
      <c r="AL1360" s="31" t="s">
        <v>127</v>
      </c>
      <c r="AM1360" s="26" t="s">
        <v>127</v>
      </c>
      <c r="AN1360" s="26" t="s">
        <v>13168</v>
      </c>
      <c r="AO1360" s="32" t="s">
        <v>127</v>
      </c>
      <c r="AP1360" s="31">
        <v>185.0</v>
      </c>
      <c r="AQ1360" s="26" t="s">
        <v>127</v>
      </c>
      <c r="AR1360" s="26" t="s">
        <v>127</v>
      </c>
      <c r="AS1360" s="26" t="s">
        <v>127</v>
      </c>
      <c r="AT1360" s="28" t="s">
        <v>142</v>
      </c>
      <c r="AU1360" s="32" t="s">
        <v>31</v>
      </c>
      <c r="AV1360" s="26" t="s">
        <v>31</v>
      </c>
      <c r="AW1360" s="28"/>
      <c r="AX1360" s="28"/>
      <c r="AY1360" s="28"/>
    </row>
    <row r="1361" ht="15.75" customHeight="1">
      <c r="A1361" s="26" t="s">
        <v>13169</v>
      </c>
      <c r="B1361" s="26" t="s">
        <v>13170</v>
      </c>
      <c r="C1361" s="28"/>
      <c r="D1361" s="26" t="s">
        <v>13171</v>
      </c>
      <c r="E1361" s="28"/>
      <c r="F1361" s="26" t="s">
        <v>127</v>
      </c>
      <c r="G1361" s="28"/>
      <c r="H1361" s="26" t="s">
        <v>9199</v>
      </c>
      <c r="I1361" s="26" t="s">
        <v>9200</v>
      </c>
      <c r="J1361" s="32" t="s">
        <v>13172</v>
      </c>
      <c r="K1361" s="32">
        <v>4.295904636E9</v>
      </c>
      <c r="L1361" s="26" t="s">
        <v>13173</v>
      </c>
      <c r="M1361" s="26" t="s">
        <v>13174</v>
      </c>
      <c r="N1361" s="26" t="s">
        <v>13175</v>
      </c>
      <c r="O1361" s="28" t="s">
        <v>13091</v>
      </c>
      <c r="P1361" s="26" t="s">
        <v>12793</v>
      </c>
      <c r="Q1361" s="26"/>
      <c r="R1361" s="26" t="s">
        <v>13176</v>
      </c>
      <c r="S1361" s="26" t="s">
        <v>156</v>
      </c>
      <c r="T1361" s="26" t="s">
        <v>13177</v>
      </c>
      <c r="U1361" s="29"/>
      <c r="V1361" s="26" t="s">
        <v>158</v>
      </c>
      <c r="W1361" s="26" t="s">
        <v>141</v>
      </c>
      <c r="X1361" s="26" t="s">
        <v>141</v>
      </c>
      <c r="Y1361" s="26">
        <v>1992.0</v>
      </c>
      <c r="Z1361" s="28">
        <v>31.0</v>
      </c>
      <c r="AA1361" s="26" t="s">
        <v>127</v>
      </c>
      <c r="AB1361" s="30">
        <v>2450.0</v>
      </c>
      <c r="AC1361" s="31" t="s">
        <v>127</v>
      </c>
      <c r="AD1361" s="31">
        <v>2450.0</v>
      </c>
      <c r="AE1361" s="31" t="s">
        <v>127</v>
      </c>
      <c r="AF1361" s="31" t="s">
        <v>127</v>
      </c>
      <c r="AG1361" s="30" t="s">
        <v>127</v>
      </c>
      <c r="AH1361" s="31" t="s">
        <v>127</v>
      </c>
      <c r="AI1361" s="31" t="s">
        <v>127</v>
      </c>
      <c r="AJ1361" s="31" t="s">
        <v>127</v>
      </c>
      <c r="AK1361" s="31" t="s">
        <v>127</v>
      </c>
      <c r="AL1361" s="31" t="s">
        <v>127</v>
      </c>
      <c r="AM1361" s="26" t="s">
        <v>140</v>
      </c>
      <c r="AN1361" s="26" t="s">
        <v>13178</v>
      </c>
      <c r="AO1361" s="26" t="s">
        <v>416</v>
      </c>
      <c r="AP1361" s="30">
        <f>1800-874</f>
        <v>926</v>
      </c>
      <c r="AQ1361" s="28">
        <v>2020.0</v>
      </c>
      <c r="AR1361" s="28" t="s">
        <v>127</v>
      </c>
      <c r="AS1361" s="26" t="s">
        <v>127</v>
      </c>
      <c r="AT1361" s="26" t="s">
        <v>142</v>
      </c>
      <c r="AU1361" s="32" t="s">
        <v>31</v>
      </c>
      <c r="AV1361" s="26" t="s">
        <v>13179</v>
      </c>
      <c r="AW1361" s="28"/>
      <c r="AX1361" s="28"/>
      <c r="AY1361" s="28"/>
    </row>
    <row r="1362" ht="15.75" customHeight="1">
      <c r="A1362" s="26" t="s">
        <v>13180</v>
      </c>
      <c r="B1362" s="26" t="s">
        <v>13181</v>
      </c>
      <c r="C1362" s="28"/>
      <c r="D1362" s="28"/>
      <c r="E1362" s="28"/>
      <c r="F1362" s="26" t="s">
        <v>127</v>
      </c>
      <c r="G1362" s="28"/>
      <c r="H1362" s="26" t="s">
        <v>9199</v>
      </c>
      <c r="I1362" s="26" t="s">
        <v>9200</v>
      </c>
      <c r="J1362" s="26" t="s">
        <v>13182</v>
      </c>
      <c r="K1362" s="26">
        <v>5.00017805E9</v>
      </c>
      <c r="L1362" s="26" t="s">
        <v>13183</v>
      </c>
      <c r="M1362" s="26" t="s">
        <v>13184</v>
      </c>
      <c r="N1362" s="26" t="s">
        <v>13175</v>
      </c>
      <c r="O1362" s="28" t="s">
        <v>13091</v>
      </c>
      <c r="P1362" s="26" t="s">
        <v>12793</v>
      </c>
      <c r="Q1362" s="26"/>
      <c r="R1362" s="26" t="s">
        <v>13185</v>
      </c>
      <c r="S1362" s="26" t="s">
        <v>156</v>
      </c>
      <c r="T1362" s="26" t="s">
        <v>13186</v>
      </c>
      <c r="U1362" s="26"/>
      <c r="V1362" s="26" t="s">
        <v>158</v>
      </c>
      <c r="W1362" s="26" t="s">
        <v>141</v>
      </c>
      <c r="X1362" s="26" t="s">
        <v>141</v>
      </c>
      <c r="Y1362" s="26">
        <v>1988.0</v>
      </c>
      <c r="Z1362" s="28">
        <v>35.0</v>
      </c>
      <c r="AA1362" s="26" t="s">
        <v>127</v>
      </c>
      <c r="AB1362" s="30">
        <v>2632.0</v>
      </c>
      <c r="AC1362" s="31" t="s">
        <v>127</v>
      </c>
      <c r="AD1362" s="31">
        <v>2632.0</v>
      </c>
      <c r="AE1362" s="31" t="s">
        <v>127</v>
      </c>
      <c r="AF1362" s="31" t="s">
        <v>127</v>
      </c>
      <c r="AG1362" s="30" t="s">
        <v>127</v>
      </c>
      <c r="AH1362" s="31" t="s">
        <v>127</v>
      </c>
      <c r="AI1362" s="31" t="s">
        <v>127</v>
      </c>
      <c r="AJ1362" s="31" t="s">
        <v>127</v>
      </c>
      <c r="AK1362" s="31" t="s">
        <v>127</v>
      </c>
      <c r="AL1362" s="31" t="s">
        <v>127</v>
      </c>
      <c r="AM1362" s="26" t="s">
        <v>140</v>
      </c>
      <c r="AN1362" s="26" t="s">
        <v>13187</v>
      </c>
      <c r="AO1362" s="26" t="s">
        <v>416</v>
      </c>
      <c r="AP1362" s="30">
        <v>874.0</v>
      </c>
      <c r="AQ1362" s="26">
        <v>2022.0</v>
      </c>
      <c r="AR1362" s="28" t="s">
        <v>127</v>
      </c>
      <c r="AS1362" s="26" t="s">
        <v>127</v>
      </c>
      <c r="AT1362" s="26" t="s">
        <v>142</v>
      </c>
      <c r="AU1362" s="32" t="s">
        <v>31</v>
      </c>
      <c r="AV1362" s="26" t="s">
        <v>13188</v>
      </c>
      <c r="AW1362" s="28"/>
      <c r="AX1362" s="28"/>
      <c r="AY1362" s="28"/>
    </row>
    <row r="1363" ht="15.75" customHeight="1">
      <c r="A1363" s="26" t="s">
        <v>13189</v>
      </c>
      <c r="B1363" s="26" t="s">
        <v>13190</v>
      </c>
      <c r="C1363" s="28"/>
      <c r="D1363" s="28"/>
      <c r="E1363" s="28"/>
      <c r="F1363" s="26" t="s">
        <v>127</v>
      </c>
      <c r="G1363" s="28"/>
      <c r="H1363" s="26" t="s">
        <v>11154</v>
      </c>
      <c r="I1363" s="26" t="s">
        <v>11155</v>
      </c>
      <c r="J1363" s="26" t="s">
        <v>13125</v>
      </c>
      <c r="K1363" s="26">
        <v>4.295903049E9</v>
      </c>
      <c r="L1363" s="26" t="s">
        <v>13191</v>
      </c>
      <c r="M1363" s="26" t="s">
        <v>13184</v>
      </c>
      <c r="N1363" s="26" t="s">
        <v>13175</v>
      </c>
      <c r="O1363" s="26" t="s">
        <v>13091</v>
      </c>
      <c r="P1363" s="26" t="s">
        <v>12793</v>
      </c>
      <c r="Q1363" s="28"/>
      <c r="R1363" s="26" t="s">
        <v>13192</v>
      </c>
      <c r="S1363" s="26" t="s">
        <v>137</v>
      </c>
      <c r="T1363" s="28"/>
      <c r="U1363" s="28"/>
      <c r="V1363" s="26" t="s">
        <v>139</v>
      </c>
      <c r="W1363" s="34">
        <v>44440.0</v>
      </c>
      <c r="X1363" s="34">
        <v>44593.0</v>
      </c>
      <c r="Y1363" s="26">
        <v>2024.0</v>
      </c>
      <c r="Z1363" s="28">
        <v>-1.0</v>
      </c>
      <c r="AA1363" s="26" t="s">
        <v>127</v>
      </c>
      <c r="AB1363" s="30">
        <v>2722.0</v>
      </c>
      <c r="AC1363" s="31" t="s">
        <v>127</v>
      </c>
      <c r="AD1363" s="31">
        <v>2722.0</v>
      </c>
      <c r="AE1363" s="31" t="s">
        <v>127</v>
      </c>
      <c r="AF1363" s="31" t="s">
        <v>127</v>
      </c>
      <c r="AG1363" s="30" t="s">
        <v>127</v>
      </c>
      <c r="AH1363" s="31" t="s">
        <v>127</v>
      </c>
      <c r="AI1363" s="31" t="s">
        <v>127</v>
      </c>
      <c r="AJ1363" s="31" t="s">
        <v>127</v>
      </c>
      <c r="AK1363" s="31" t="s">
        <v>127</v>
      </c>
      <c r="AL1363" s="31" t="s">
        <v>127</v>
      </c>
      <c r="AM1363" s="26" t="s">
        <v>140</v>
      </c>
      <c r="AN1363" s="26" t="s">
        <v>13193</v>
      </c>
      <c r="AO1363" s="26" t="s">
        <v>141</v>
      </c>
      <c r="AP1363" s="31">
        <v>900.0</v>
      </c>
      <c r="AQ1363" s="26" t="s">
        <v>127</v>
      </c>
      <c r="AR1363" s="26" t="s">
        <v>127</v>
      </c>
      <c r="AS1363" s="26" t="s">
        <v>127</v>
      </c>
      <c r="AT1363" s="26" t="s">
        <v>142</v>
      </c>
      <c r="AU1363" s="26" t="s">
        <v>31</v>
      </c>
      <c r="AV1363" s="26" t="s">
        <v>8430</v>
      </c>
      <c r="AW1363" s="28"/>
      <c r="AX1363" s="28"/>
      <c r="AY1363" s="28"/>
    </row>
    <row r="1364" ht="15.75" customHeight="1">
      <c r="A1364" s="26" t="s">
        <v>13194</v>
      </c>
      <c r="B1364" s="26" t="s">
        <v>13195</v>
      </c>
      <c r="C1364" s="28"/>
      <c r="D1364" s="26" t="s">
        <v>13196</v>
      </c>
      <c r="E1364" s="28"/>
      <c r="F1364" s="26" t="s">
        <v>127</v>
      </c>
      <c r="G1364" s="28"/>
      <c r="H1364" s="26" t="s">
        <v>8783</v>
      </c>
      <c r="I1364" s="26" t="s">
        <v>8784</v>
      </c>
      <c r="J1364" s="26" t="s">
        <v>13197</v>
      </c>
      <c r="K1364" s="26">
        <v>5.035931883E9</v>
      </c>
      <c r="L1364" s="26" t="s">
        <v>13198</v>
      </c>
      <c r="M1364" s="26" t="s">
        <v>13199</v>
      </c>
      <c r="N1364" s="26" t="s">
        <v>13175</v>
      </c>
      <c r="O1364" s="26" t="s">
        <v>13091</v>
      </c>
      <c r="P1364" s="26" t="s">
        <v>12793</v>
      </c>
      <c r="Q1364" s="28"/>
      <c r="R1364" s="26" t="s">
        <v>13200</v>
      </c>
      <c r="S1364" s="26" t="s">
        <v>156</v>
      </c>
      <c r="T1364" s="26" t="s">
        <v>13201</v>
      </c>
      <c r="U1364" s="28"/>
      <c r="V1364" s="26" t="s">
        <v>158</v>
      </c>
      <c r="W1364" s="26" t="s">
        <v>141</v>
      </c>
      <c r="X1364" s="26" t="s">
        <v>141</v>
      </c>
      <c r="Y1364" s="26">
        <v>1984.0</v>
      </c>
      <c r="Z1364" s="28">
        <v>39.0</v>
      </c>
      <c r="AA1364" s="26" t="s">
        <v>127</v>
      </c>
      <c r="AB1364" s="30">
        <v>550.0</v>
      </c>
      <c r="AC1364" s="31" t="s">
        <v>127</v>
      </c>
      <c r="AD1364" s="31">
        <v>550.0</v>
      </c>
      <c r="AE1364" s="31" t="s">
        <v>127</v>
      </c>
      <c r="AF1364" s="31" t="s">
        <v>127</v>
      </c>
      <c r="AG1364" s="30" t="s">
        <v>127</v>
      </c>
      <c r="AH1364" s="31" t="s">
        <v>127</v>
      </c>
      <c r="AI1364" s="31" t="s">
        <v>127</v>
      </c>
      <c r="AJ1364" s="31" t="s">
        <v>127</v>
      </c>
      <c r="AK1364" s="31" t="s">
        <v>127</v>
      </c>
      <c r="AL1364" s="31" t="s">
        <v>127</v>
      </c>
      <c r="AM1364" s="26" t="s">
        <v>159</v>
      </c>
      <c r="AN1364" s="26" t="s">
        <v>141</v>
      </c>
      <c r="AO1364" s="32" t="s">
        <v>12853</v>
      </c>
      <c r="AP1364" s="31">
        <v>488.0</v>
      </c>
      <c r="AQ1364" s="28" t="s">
        <v>127</v>
      </c>
      <c r="AR1364" s="28" t="s">
        <v>127</v>
      </c>
      <c r="AS1364" s="26" t="s">
        <v>127</v>
      </c>
      <c r="AT1364" s="26" t="s">
        <v>142</v>
      </c>
      <c r="AU1364" s="26" t="s">
        <v>31</v>
      </c>
      <c r="AV1364" s="26" t="s">
        <v>13202</v>
      </c>
      <c r="AW1364" s="28"/>
      <c r="AX1364" s="28"/>
      <c r="AY1364" s="28"/>
    </row>
    <row r="1365" ht="15.75" customHeight="1">
      <c r="A1365" s="26" t="s">
        <v>13203</v>
      </c>
      <c r="B1365" s="26" t="s">
        <v>13204</v>
      </c>
      <c r="C1365" s="28"/>
      <c r="D1365" s="28" t="s">
        <v>13205</v>
      </c>
      <c r="E1365" s="28"/>
      <c r="F1365" s="26" t="s">
        <v>127</v>
      </c>
      <c r="G1365" s="28"/>
      <c r="H1365" s="26" t="s">
        <v>11154</v>
      </c>
      <c r="I1365" s="26" t="s">
        <v>11155</v>
      </c>
      <c r="J1365" s="26" t="s">
        <v>13206</v>
      </c>
      <c r="K1365" s="26">
        <v>5.043335009E9</v>
      </c>
      <c r="L1365" s="26" t="s">
        <v>13207</v>
      </c>
      <c r="M1365" s="26" t="s">
        <v>13208</v>
      </c>
      <c r="N1365" s="26" t="s">
        <v>13175</v>
      </c>
      <c r="O1365" s="28" t="s">
        <v>13091</v>
      </c>
      <c r="P1365" s="26" t="s">
        <v>12793</v>
      </c>
      <c r="Q1365" s="26"/>
      <c r="R1365" s="26" t="s">
        <v>13209</v>
      </c>
      <c r="S1365" s="28" t="s">
        <v>156</v>
      </c>
      <c r="T1365" s="26" t="s">
        <v>13210</v>
      </c>
      <c r="U1365" s="29"/>
      <c r="V1365" s="28" t="s">
        <v>158</v>
      </c>
      <c r="W1365" s="26" t="s">
        <v>141</v>
      </c>
      <c r="X1365" s="26" t="s">
        <v>141</v>
      </c>
      <c r="Y1365" s="26">
        <v>2014.0</v>
      </c>
      <c r="Z1365" s="28">
        <v>9.0</v>
      </c>
      <c r="AA1365" s="26" t="s">
        <v>127</v>
      </c>
      <c r="AB1365" s="30">
        <v>3300.0</v>
      </c>
      <c r="AC1365" s="31" t="s">
        <v>127</v>
      </c>
      <c r="AD1365" s="31">
        <v>3300.0</v>
      </c>
      <c r="AE1365" s="31" t="s">
        <v>127</v>
      </c>
      <c r="AF1365" s="31" t="s">
        <v>127</v>
      </c>
      <c r="AG1365" s="30" t="s">
        <v>127</v>
      </c>
      <c r="AH1365" s="31" t="s">
        <v>127</v>
      </c>
      <c r="AI1365" s="31" t="s">
        <v>127</v>
      </c>
      <c r="AJ1365" s="31" t="s">
        <v>127</v>
      </c>
      <c r="AK1365" s="31" t="s">
        <v>127</v>
      </c>
      <c r="AL1365" s="31" t="s">
        <v>127</v>
      </c>
      <c r="AM1365" s="26" t="s">
        <v>140</v>
      </c>
      <c r="AN1365" s="26" t="s">
        <v>13211</v>
      </c>
      <c r="AO1365" s="26" t="s">
        <v>1061</v>
      </c>
      <c r="AP1365" s="31">
        <v>745.0</v>
      </c>
      <c r="AQ1365" s="26">
        <v>2022.0</v>
      </c>
      <c r="AR1365" s="28" t="s">
        <v>127</v>
      </c>
      <c r="AS1365" s="33">
        <v>44652.0</v>
      </c>
      <c r="AT1365" s="26" t="s">
        <v>142</v>
      </c>
      <c r="AU1365" s="32" t="s">
        <v>31</v>
      </c>
      <c r="AV1365" s="26" t="s">
        <v>13212</v>
      </c>
      <c r="AW1365" s="28"/>
      <c r="AX1365" s="28"/>
      <c r="AY1365" s="28"/>
    </row>
    <row r="1366" ht="15.75" customHeight="1">
      <c r="A1366" s="26" t="s">
        <v>13213</v>
      </c>
      <c r="B1366" s="26" t="s">
        <v>13214</v>
      </c>
      <c r="C1366" s="28"/>
      <c r="D1366" s="26" t="s">
        <v>13215</v>
      </c>
      <c r="E1366" s="26"/>
      <c r="F1366" s="26" t="s">
        <v>127</v>
      </c>
      <c r="G1366" s="28"/>
      <c r="H1366" s="26" t="s">
        <v>12882</v>
      </c>
      <c r="I1366" s="26" t="s">
        <v>12883</v>
      </c>
      <c r="J1366" s="26" t="s">
        <v>12884</v>
      </c>
      <c r="K1366" s="26">
        <v>5.044009886E9</v>
      </c>
      <c r="L1366" s="26" t="s">
        <v>13216</v>
      </c>
      <c r="M1366" s="26" t="s">
        <v>13217</v>
      </c>
      <c r="N1366" s="26" t="s">
        <v>13218</v>
      </c>
      <c r="O1366" s="28" t="s">
        <v>13091</v>
      </c>
      <c r="P1366" s="26" t="s">
        <v>12793</v>
      </c>
      <c r="Q1366" s="26"/>
      <c r="R1366" s="26" t="s">
        <v>13219</v>
      </c>
      <c r="S1366" s="28" t="s">
        <v>156</v>
      </c>
      <c r="T1366" s="26" t="s">
        <v>13220</v>
      </c>
      <c r="U1366" s="29"/>
      <c r="V1366" s="28" t="s">
        <v>158</v>
      </c>
      <c r="W1366" s="26" t="s">
        <v>141</v>
      </c>
      <c r="X1366" s="26" t="s">
        <v>141</v>
      </c>
      <c r="Y1366" s="28">
        <v>1881.0</v>
      </c>
      <c r="Z1366" s="28">
        <v>142.0</v>
      </c>
      <c r="AA1366" s="26" t="s">
        <v>127</v>
      </c>
      <c r="AB1366" s="30">
        <v>1100.0</v>
      </c>
      <c r="AC1366" s="31" t="s">
        <v>127</v>
      </c>
      <c r="AD1366" s="31">
        <v>1100.0</v>
      </c>
      <c r="AE1366" s="31" t="s">
        <v>127</v>
      </c>
      <c r="AF1366" s="31" t="s">
        <v>127</v>
      </c>
      <c r="AG1366" s="30" t="s">
        <v>127</v>
      </c>
      <c r="AH1366" s="31" t="s">
        <v>127</v>
      </c>
      <c r="AI1366" s="31" t="s">
        <v>127</v>
      </c>
      <c r="AJ1366" s="31" t="s">
        <v>127</v>
      </c>
      <c r="AK1366" s="31" t="s">
        <v>127</v>
      </c>
      <c r="AL1366" s="31" t="s">
        <v>127</v>
      </c>
      <c r="AM1366" s="26" t="s">
        <v>140</v>
      </c>
      <c r="AN1366" s="26" t="s">
        <v>13221</v>
      </c>
      <c r="AO1366" s="26" t="s">
        <v>11766</v>
      </c>
      <c r="AP1366" s="30">
        <f>1100-666</f>
        <v>434</v>
      </c>
      <c r="AQ1366" s="28" t="s">
        <v>127</v>
      </c>
      <c r="AR1366" s="28" t="s">
        <v>127</v>
      </c>
      <c r="AS1366" s="26" t="s">
        <v>127</v>
      </c>
      <c r="AT1366" s="26" t="s">
        <v>142</v>
      </c>
      <c r="AU1366" s="32" t="s">
        <v>31</v>
      </c>
      <c r="AV1366" s="26" t="s">
        <v>13222</v>
      </c>
      <c r="AW1366" s="26" t="s">
        <v>13223</v>
      </c>
      <c r="AX1366" s="28"/>
      <c r="AY1366" s="28"/>
    </row>
    <row r="1367" ht="15.75" customHeight="1">
      <c r="A1367" s="26" t="s">
        <v>13224</v>
      </c>
      <c r="B1367" s="28" t="s">
        <v>13225</v>
      </c>
      <c r="C1367" s="28"/>
      <c r="D1367" s="26" t="s">
        <v>13226</v>
      </c>
      <c r="E1367" s="28"/>
      <c r="F1367" s="26" t="s">
        <v>127</v>
      </c>
      <c r="G1367" s="28"/>
      <c r="H1367" s="26" t="s">
        <v>11021</v>
      </c>
      <c r="I1367" s="26" t="s">
        <v>11022</v>
      </c>
      <c r="J1367" s="26" t="s">
        <v>13099</v>
      </c>
      <c r="K1367" s="26">
        <v>4.295903763E9</v>
      </c>
      <c r="L1367" s="28" t="s">
        <v>13227</v>
      </c>
      <c r="M1367" s="26" t="s">
        <v>13228</v>
      </c>
      <c r="N1367" s="26" t="s">
        <v>13229</v>
      </c>
      <c r="O1367" s="26" t="s">
        <v>13091</v>
      </c>
      <c r="P1367" s="26" t="s">
        <v>12793</v>
      </c>
      <c r="Q1367" s="28"/>
      <c r="R1367" s="28" t="s">
        <v>13230</v>
      </c>
      <c r="S1367" s="28" t="s">
        <v>156</v>
      </c>
      <c r="T1367" s="26" t="s">
        <v>13231</v>
      </c>
      <c r="U1367" s="28"/>
      <c r="V1367" s="26" t="s">
        <v>158</v>
      </c>
      <c r="W1367" s="26" t="s">
        <v>141</v>
      </c>
      <c r="X1367" s="26" t="s">
        <v>141</v>
      </c>
      <c r="Y1367" s="26">
        <v>2006.0</v>
      </c>
      <c r="Z1367" s="28">
        <v>17.0</v>
      </c>
      <c r="AA1367" s="26" t="s">
        <v>127</v>
      </c>
      <c r="AB1367" s="30">
        <v>949.0</v>
      </c>
      <c r="AC1367" s="31" t="s">
        <v>127</v>
      </c>
      <c r="AD1367" s="31">
        <v>949.0</v>
      </c>
      <c r="AE1367" s="31" t="s">
        <v>127</v>
      </c>
      <c r="AF1367" s="31" t="s">
        <v>127</v>
      </c>
      <c r="AG1367" s="30" t="s">
        <v>127</v>
      </c>
      <c r="AH1367" s="31" t="s">
        <v>127</v>
      </c>
      <c r="AI1367" s="31" t="s">
        <v>127</v>
      </c>
      <c r="AJ1367" s="31" t="s">
        <v>127</v>
      </c>
      <c r="AK1367" s="31" t="s">
        <v>127</v>
      </c>
      <c r="AL1367" s="31" t="s">
        <v>127</v>
      </c>
      <c r="AM1367" s="26" t="s">
        <v>140</v>
      </c>
      <c r="AN1367" s="26" t="s">
        <v>13232</v>
      </c>
      <c r="AO1367" s="26" t="s">
        <v>614</v>
      </c>
      <c r="AP1367" s="31">
        <v>280.0</v>
      </c>
      <c r="AQ1367" s="26" t="s">
        <v>127</v>
      </c>
      <c r="AR1367" s="26" t="s">
        <v>127</v>
      </c>
      <c r="AS1367" s="26" t="s">
        <v>127</v>
      </c>
      <c r="AT1367" s="28" t="s">
        <v>142</v>
      </c>
      <c r="AU1367" s="32" t="s">
        <v>31</v>
      </c>
      <c r="AV1367" s="26" t="s">
        <v>7440</v>
      </c>
      <c r="AW1367" s="28"/>
      <c r="AX1367" s="28"/>
      <c r="AY1367" s="28"/>
    </row>
    <row r="1368" ht="15.75" customHeight="1">
      <c r="A1368" s="26" t="s">
        <v>13233</v>
      </c>
      <c r="B1368" s="26" t="s">
        <v>13234</v>
      </c>
      <c r="C1368" s="28"/>
      <c r="D1368" s="28"/>
      <c r="E1368" s="28"/>
      <c r="F1368" s="26" t="s">
        <v>127</v>
      </c>
      <c r="G1368" s="28"/>
      <c r="H1368" s="26" t="s">
        <v>8783</v>
      </c>
      <c r="I1368" s="26" t="s">
        <v>8784</v>
      </c>
      <c r="J1368" s="28" t="s">
        <v>12847</v>
      </c>
      <c r="K1368" s="28">
        <v>5.047422048E9</v>
      </c>
      <c r="L1368" s="26" t="s">
        <v>13235</v>
      </c>
      <c r="M1368" s="26" t="s">
        <v>13236</v>
      </c>
      <c r="N1368" s="26" t="s">
        <v>9328</v>
      </c>
      <c r="O1368" s="26" t="s">
        <v>13091</v>
      </c>
      <c r="P1368" s="26" t="s">
        <v>12793</v>
      </c>
      <c r="Q1368" s="28"/>
      <c r="R1368" s="26" t="s">
        <v>13237</v>
      </c>
      <c r="S1368" s="26" t="s">
        <v>156</v>
      </c>
      <c r="T1368" s="26" t="s">
        <v>13238</v>
      </c>
      <c r="U1368" s="28"/>
      <c r="V1368" s="26" t="s">
        <v>158</v>
      </c>
      <c r="W1368" s="26" t="s">
        <v>141</v>
      </c>
      <c r="X1368" s="26" t="s">
        <v>141</v>
      </c>
      <c r="Y1368" s="26">
        <v>1996.0</v>
      </c>
      <c r="Z1368" s="28">
        <v>27.0</v>
      </c>
      <c r="AA1368" s="26" t="s">
        <v>127</v>
      </c>
      <c r="AB1368" s="30">
        <v>908.0</v>
      </c>
      <c r="AC1368" s="31" t="s">
        <v>127</v>
      </c>
      <c r="AD1368" s="31">
        <v>908.0</v>
      </c>
      <c r="AE1368" s="31" t="s">
        <v>127</v>
      </c>
      <c r="AF1368" s="31" t="s">
        <v>127</v>
      </c>
      <c r="AG1368" s="30" t="s">
        <v>127</v>
      </c>
      <c r="AH1368" s="31" t="s">
        <v>127</v>
      </c>
      <c r="AI1368" s="31" t="s">
        <v>127</v>
      </c>
      <c r="AJ1368" s="31" t="s">
        <v>127</v>
      </c>
      <c r="AK1368" s="31" t="s">
        <v>127</v>
      </c>
      <c r="AL1368" s="31" t="s">
        <v>127</v>
      </c>
      <c r="AM1368" s="26" t="s">
        <v>159</v>
      </c>
      <c r="AN1368" s="26" t="s">
        <v>13239</v>
      </c>
      <c r="AO1368" s="32" t="s">
        <v>12853</v>
      </c>
      <c r="AP1368" s="30">
        <v>350.0</v>
      </c>
      <c r="AQ1368" s="28" t="s">
        <v>127</v>
      </c>
      <c r="AR1368" s="28" t="s">
        <v>127</v>
      </c>
      <c r="AS1368" s="26" t="s">
        <v>127</v>
      </c>
      <c r="AT1368" s="26" t="s">
        <v>142</v>
      </c>
      <c r="AU1368" s="26" t="s">
        <v>31</v>
      </c>
      <c r="AV1368" s="26" t="s">
        <v>13240</v>
      </c>
      <c r="AW1368" s="28"/>
      <c r="AX1368" s="28"/>
      <c r="AY1368" s="28"/>
    </row>
    <row r="1369" ht="15.75" customHeight="1">
      <c r="A1369" s="26" t="s">
        <v>13241</v>
      </c>
      <c r="B1369" s="26" t="s">
        <v>13242</v>
      </c>
      <c r="C1369" s="28"/>
      <c r="D1369" s="26"/>
      <c r="E1369" s="28"/>
      <c r="F1369" s="26" t="s">
        <v>127</v>
      </c>
      <c r="G1369" s="28"/>
      <c r="H1369" s="26" t="s">
        <v>13243</v>
      </c>
      <c r="I1369" s="26" t="s">
        <v>13244</v>
      </c>
      <c r="J1369" s="26" t="s">
        <v>13245</v>
      </c>
      <c r="K1369" s="26">
        <v>5.031877513E9</v>
      </c>
      <c r="L1369" s="26" t="s">
        <v>13246</v>
      </c>
      <c r="M1369" s="29" t="s">
        <v>13247</v>
      </c>
      <c r="N1369" s="26" t="s">
        <v>13248</v>
      </c>
      <c r="O1369" s="28" t="s">
        <v>13091</v>
      </c>
      <c r="P1369" s="26" t="s">
        <v>12793</v>
      </c>
      <c r="Q1369" s="26"/>
      <c r="R1369" s="26" t="s">
        <v>13249</v>
      </c>
      <c r="S1369" s="26" t="s">
        <v>156</v>
      </c>
      <c r="T1369" s="26" t="s">
        <v>13250</v>
      </c>
      <c r="U1369" s="29"/>
      <c r="V1369" s="26" t="s">
        <v>158</v>
      </c>
      <c r="W1369" s="26" t="s">
        <v>141</v>
      </c>
      <c r="X1369" s="26" t="s">
        <v>141</v>
      </c>
      <c r="Y1369" s="26">
        <v>2003.0</v>
      </c>
      <c r="Z1369" s="28">
        <v>20.0</v>
      </c>
      <c r="AA1369" s="26" t="s">
        <v>127</v>
      </c>
      <c r="AB1369" s="30">
        <v>680.38875</v>
      </c>
      <c r="AC1369" s="31" t="s">
        <v>127</v>
      </c>
      <c r="AD1369" s="31">
        <f>750*0.907185</f>
        <v>680.38875</v>
      </c>
      <c r="AE1369" s="31" t="s">
        <v>127</v>
      </c>
      <c r="AF1369" s="31" t="s">
        <v>127</v>
      </c>
      <c r="AG1369" s="30" t="s">
        <v>127</v>
      </c>
      <c r="AH1369" s="31" t="s">
        <v>127</v>
      </c>
      <c r="AI1369" s="31" t="s">
        <v>127</v>
      </c>
      <c r="AJ1369" s="31" t="s">
        <v>127</v>
      </c>
      <c r="AK1369" s="31" t="s">
        <v>127</v>
      </c>
      <c r="AL1369" s="31" t="s">
        <v>127</v>
      </c>
      <c r="AM1369" s="26" t="s">
        <v>140</v>
      </c>
      <c r="AN1369" s="26" t="s">
        <v>13251</v>
      </c>
      <c r="AO1369" s="26" t="s">
        <v>141</v>
      </c>
      <c r="AP1369" s="31">
        <v>250.0</v>
      </c>
      <c r="AQ1369" s="26" t="s">
        <v>127</v>
      </c>
      <c r="AR1369" s="26" t="s">
        <v>127</v>
      </c>
      <c r="AS1369" s="26" t="s">
        <v>127</v>
      </c>
      <c r="AT1369" s="26" t="s">
        <v>142</v>
      </c>
      <c r="AU1369" s="26" t="s">
        <v>31</v>
      </c>
      <c r="AV1369" s="26" t="s">
        <v>7541</v>
      </c>
      <c r="AW1369" s="28"/>
      <c r="AX1369" s="28"/>
      <c r="AY1369" s="28"/>
    </row>
    <row r="1370" ht="15.75" customHeight="1">
      <c r="A1370" s="26" t="s">
        <v>13252</v>
      </c>
      <c r="B1370" s="26" t="s">
        <v>13253</v>
      </c>
      <c r="C1370" s="28"/>
      <c r="D1370" s="26" t="s">
        <v>13254</v>
      </c>
      <c r="E1370" s="26"/>
      <c r="F1370" s="26" t="s">
        <v>127</v>
      </c>
      <c r="G1370" s="28"/>
      <c r="H1370" s="26" t="s">
        <v>9199</v>
      </c>
      <c r="I1370" s="26" t="s">
        <v>9200</v>
      </c>
      <c r="J1370" s="26" t="s">
        <v>13255</v>
      </c>
      <c r="K1370" s="26">
        <v>5.000142556E9</v>
      </c>
      <c r="L1370" s="26" t="s">
        <v>13256</v>
      </c>
      <c r="M1370" s="26" t="s">
        <v>13257</v>
      </c>
      <c r="N1370" s="26" t="s">
        <v>13248</v>
      </c>
      <c r="O1370" s="28" t="s">
        <v>13091</v>
      </c>
      <c r="P1370" s="26" t="s">
        <v>12793</v>
      </c>
      <c r="Q1370" s="26"/>
      <c r="R1370" s="26" t="s">
        <v>13258</v>
      </c>
      <c r="S1370" s="26" t="s">
        <v>156</v>
      </c>
      <c r="T1370" s="26" t="s">
        <v>13259</v>
      </c>
      <c r="U1370" s="26"/>
      <c r="V1370" s="26" t="s">
        <v>158</v>
      </c>
      <c r="W1370" s="26" t="s">
        <v>141</v>
      </c>
      <c r="X1370" s="26" t="s">
        <v>141</v>
      </c>
      <c r="Y1370" s="26">
        <v>1961.0</v>
      </c>
      <c r="Z1370" s="28">
        <v>62.0</v>
      </c>
      <c r="AA1370" s="26" t="s">
        <v>127</v>
      </c>
      <c r="AB1370" s="30">
        <v>794.0</v>
      </c>
      <c r="AC1370" s="31" t="s">
        <v>127</v>
      </c>
      <c r="AD1370" s="31">
        <v>794.0</v>
      </c>
      <c r="AE1370" s="31" t="s">
        <v>127</v>
      </c>
      <c r="AF1370" s="31" t="s">
        <v>127</v>
      </c>
      <c r="AG1370" s="30" t="s">
        <v>127</v>
      </c>
      <c r="AH1370" s="31" t="s">
        <v>127</v>
      </c>
      <c r="AI1370" s="31" t="s">
        <v>127</v>
      </c>
      <c r="AJ1370" s="31" t="s">
        <v>127</v>
      </c>
      <c r="AK1370" s="31" t="s">
        <v>127</v>
      </c>
      <c r="AL1370" s="31" t="s">
        <v>127</v>
      </c>
      <c r="AM1370" s="26" t="s">
        <v>140</v>
      </c>
      <c r="AN1370" s="26" t="s">
        <v>13260</v>
      </c>
      <c r="AO1370" s="26" t="s">
        <v>416</v>
      </c>
      <c r="AP1370" s="31">
        <v>350.0</v>
      </c>
      <c r="AQ1370" s="26">
        <v>2021.0</v>
      </c>
      <c r="AR1370" s="28" t="s">
        <v>127</v>
      </c>
      <c r="AS1370" s="26" t="s">
        <v>127</v>
      </c>
      <c r="AT1370" s="26" t="s">
        <v>142</v>
      </c>
      <c r="AU1370" s="32" t="s">
        <v>31</v>
      </c>
      <c r="AV1370" s="26" t="s">
        <v>13261</v>
      </c>
      <c r="AW1370" s="28"/>
      <c r="AX1370" s="28"/>
      <c r="AY1370" s="28"/>
    </row>
    <row r="1371" ht="15.75" customHeight="1">
      <c r="A1371" s="26" t="s">
        <v>13262</v>
      </c>
      <c r="B1371" s="26" t="s">
        <v>13263</v>
      </c>
      <c r="C1371" s="28"/>
      <c r="D1371" s="28"/>
      <c r="E1371" s="28"/>
      <c r="F1371" s="26" t="s">
        <v>127</v>
      </c>
      <c r="G1371" s="28"/>
      <c r="H1371" s="26" t="s">
        <v>10464</v>
      </c>
      <c r="I1371" s="26" t="s">
        <v>10465</v>
      </c>
      <c r="J1371" s="26" t="s">
        <v>13264</v>
      </c>
      <c r="K1371" s="26">
        <v>4.297264107E9</v>
      </c>
      <c r="L1371" s="26" t="s">
        <v>13265</v>
      </c>
      <c r="M1371" s="26" t="s">
        <v>13266</v>
      </c>
      <c r="N1371" s="26" t="s">
        <v>13248</v>
      </c>
      <c r="O1371" s="26" t="s">
        <v>13091</v>
      </c>
      <c r="P1371" s="26" t="s">
        <v>12793</v>
      </c>
      <c r="Q1371" s="28"/>
      <c r="R1371" s="26" t="s">
        <v>13267</v>
      </c>
      <c r="S1371" s="26" t="s">
        <v>156</v>
      </c>
      <c r="T1371" s="26" t="s">
        <v>13268</v>
      </c>
      <c r="U1371" s="28"/>
      <c r="V1371" s="26" t="s">
        <v>158</v>
      </c>
      <c r="W1371" s="26" t="s">
        <v>141</v>
      </c>
      <c r="X1371" s="26" t="s">
        <v>141</v>
      </c>
      <c r="Y1371" s="26">
        <v>2011.0</v>
      </c>
      <c r="Z1371" s="28">
        <v>12.0</v>
      </c>
      <c r="AA1371" s="26" t="s">
        <v>127</v>
      </c>
      <c r="AB1371" s="30">
        <v>573.0</v>
      </c>
      <c r="AC1371" s="31" t="s">
        <v>127</v>
      </c>
      <c r="AD1371" s="31">
        <v>573.0</v>
      </c>
      <c r="AE1371" s="31" t="s">
        <v>127</v>
      </c>
      <c r="AF1371" s="31" t="s">
        <v>127</v>
      </c>
      <c r="AG1371" s="30" t="s">
        <v>127</v>
      </c>
      <c r="AH1371" s="31" t="s">
        <v>127</v>
      </c>
      <c r="AI1371" s="31" t="s">
        <v>127</v>
      </c>
      <c r="AJ1371" s="31" t="s">
        <v>127</v>
      </c>
      <c r="AK1371" s="31" t="s">
        <v>127</v>
      </c>
      <c r="AL1371" s="31" t="s">
        <v>127</v>
      </c>
      <c r="AM1371" s="26" t="s">
        <v>278</v>
      </c>
      <c r="AN1371" s="26" t="s">
        <v>13269</v>
      </c>
      <c r="AO1371" s="26" t="s">
        <v>816</v>
      </c>
      <c r="AP1371" s="31">
        <v>545.0</v>
      </c>
      <c r="AQ1371" s="26" t="s">
        <v>127</v>
      </c>
      <c r="AR1371" s="26" t="s">
        <v>127</v>
      </c>
      <c r="AS1371" s="26" t="s">
        <v>127</v>
      </c>
      <c r="AT1371" s="26" t="s">
        <v>142</v>
      </c>
      <c r="AU1371" s="26" t="s">
        <v>31</v>
      </c>
      <c r="AV1371" s="26" t="s">
        <v>13270</v>
      </c>
      <c r="AW1371" s="28"/>
      <c r="AX1371" s="28"/>
      <c r="AY1371" s="28"/>
    </row>
    <row r="1372" ht="15.75" customHeight="1">
      <c r="A1372" s="26" t="s">
        <v>13271</v>
      </c>
      <c r="B1372" s="26" t="s">
        <v>13272</v>
      </c>
      <c r="C1372" s="28"/>
      <c r="D1372" s="26" t="s">
        <v>13273</v>
      </c>
      <c r="E1372" s="26"/>
      <c r="F1372" s="26" t="s">
        <v>127</v>
      </c>
      <c r="G1372" s="28"/>
      <c r="H1372" s="26" t="s">
        <v>11154</v>
      </c>
      <c r="I1372" s="26" t="s">
        <v>11155</v>
      </c>
      <c r="J1372" s="26" t="s">
        <v>13125</v>
      </c>
      <c r="K1372" s="26">
        <v>4.295903049E9</v>
      </c>
      <c r="L1372" s="26" t="s">
        <v>13274</v>
      </c>
      <c r="M1372" s="26" t="s">
        <v>13275</v>
      </c>
      <c r="N1372" s="26" t="s">
        <v>13248</v>
      </c>
      <c r="O1372" s="28" t="s">
        <v>13091</v>
      </c>
      <c r="P1372" s="26" t="s">
        <v>12793</v>
      </c>
      <c r="Q1372" s="26"/>
      <c r="R1372" s="26" t="s">
        <v>13276</v>
      </c>
      <c r="S1372" s="28" t="s">
        <v>156</v>
      </c>
      <c r="T1372" s="26" t="s">
        <v>13277</v>
      </c>
      <c r="U1372" s="29"/>
      <c r="V1372" s="26" t="s">
        <v>158</v>
      </c>
      <c r="W1372" s="26" t="s">
        <v>141</v>
      </c>
      <c r="X1372" s="26" t="s">
        <v>141</v>
      </c>
      <c r="Y1372" s="26">
        <v>1895.0</v>
      </c>
      <c r="Z1372" s="28">
        <v>128.0</v>
      </c>
      <c r="AA1372" s="26" t="s">
        <v>127</v>
      </c>
      <c r="AB1372" s="30">
        <v>2800.0</v>
      </c>
      <c r="AC1372" s="31">
        <v>2800.0</v>
      </c>
      <c r="AD1372" s="31" t="s">
        <v>127</v>
      </c>
      <c r="AE1372" s="31" t="s">
        <v>127</v>
      </c>
      <c r="AF1372" s="31">
        <v>2540.0</v>
      </c>
      <c r="AG1372" s="30">
        <f>1270*2</f>
        <v>2540</v>
      </c>
      <c r="AH1372" s="31" t="s">
        <v>127</v>
      </c>
      <c r="AI1372" s="31" t="s">
        <v>127</v>
      </c>
      <c r="AJ1372" s="31" t="s">
        <v>141</v>
      </c>
      <c r="AK1372" s="31" t="s">
        <v>468</v>
      </c>
      <c r="AL1372" s="31" t="s">
        <v>141</v>
      </c>
      <c r="AM1372" s="26" t="s">
        <v>278</v>
      </c>
      <c r="AN1372" s="26" t="s">
        <v>13278</v>
      </c>
      <c r="AO1372" s="26" t="s">
        <v>416</v>
      </c>
      <c r="AP1372" s="30">
        <v>2074.0</v>
      </c>
      <c r="AQ1372" s="32">
        <v>2021.0</v>
      </c>
      <c r="AR1372" s="32" t="s">
        <v>127</v>
      </c>
      <c r="AS1372" s="26" t="s">
        <v>127</v>
      </c>
      <c r="AT1372" s="26" t="s">
        <v>161</v>
      </c>
      <c r="AU1372" s="32" t="s">
        <v>263</v>
      </c>
      <c r="AV1372" s="26" t="s">
        <v>13279</v>
      </c>
      <c r="AW1372" s="28"/>
      <c r="AX1372" s="28"/>
      <c r="AY1372" s="28"/>
    </row>
    <row r="1373" ht="15.75" customHeight="1">
      <c r="A1373" s="26" t="s">
        <v>13280</v>
      </c>
      <c r="B1373" s="26" t="s">
        <v>13281</v>
      </c>
      <c r="C1373" s="28"/>
      <c r="D1373" s="26" t="s">
        <v>13282</v>
      </c>
      <c r="E1373" s="28"/>
      <c r="F1373" s="26" t="s">
        <v>127</v>
      </c>
      <c r="G1373" s="28"/>
      <c r="H1373" s="26" t="s">
        <v>607</v>
      </c>
      <c r="I1373" s="26" t="s">
        <v>608</v>
      </c>
      <c r="J1373" s="26" t="s">
        <v>10079</v>
      </c>
      <c r="K1373" s="26">
        <v>5.001068852E9</v>
      </c>
      <c r="L1373" s="26" t="s">
        <v>13283</v>
      </c>
      <c r="M1373" s="26" t="s">
        <v>13284</v>
      </c>
      <c r="N1373" s="26" t="s">
        <v>13248</v>
      </c>
      <c r="O1373" s="28" t="s">
        <v>13091</v>
      </c>
      <c r="P1373" s="26" t="s">
        <v>12793</v>
      </c>
      <c r="Q1373" s="28"/>
      <c r="R1373" s="26" t="s">
        <v>13285</v>
      </c>
      <c r="S1373" s="26" t="s">
        <v>156</v>
      </c>
      <c r="T1373" s="26" t="s">
        <v>13286</v>
      </c>
      <c r="U1373" s="28"/>
      <c r="V1373" s="26" t="s">
        <v>158</v>
      </c>
      <c r="W1373" s="26" t="s">
        <v>141</v>
      </c>
      <c r="X1373" s="26" t="s">
        <v>141</v>
      </c>
      <c r="Y1373" s="26">
        <v>1998.0</v>
      </c>
      <c r="Z1373" s="28">
        <v>25.0</v>
      </c>
      <c r="AA1373" s="26" t="s">
        <v>127</v>
      </c>
      <c r="AB1373" s="30">
        <v>725.0</v>
      </c>
      <c r="AC1373" s="31" t="s">
        <v>127</v>
      </c>
      <c r="AD1373" s="31">
        <v>725.0</v>
      </c>
      <c r="AE1373" s="31" t="s">
        <v>127</v>
      </c>
      <c r="AF1373" s="31" t="s">
        <v>127</v>
      </c>
      <c r="AG1373" s="30" t="s">
        <v>127</v>
      </c>
      <c r="AH1373" s="31" t="s">
        <v>127</v>
      </c>
      <c r="AI1373" s="31" t="s">
        <v>127</v>
      </c>
      <c r="AJ1373" s="31" t="s">
        <v>127</v>
      </c>
      <c r="AK1373" s="31" t="s">
        <v>127</v>
      </c>
      <c r="AL1373" s="31" t="s">
        <v>127</v>
      </c>
      <c r="AM1373" s="26" t="s">
        <v>159</v>
      </c>
      <c r="AN1373" s="26" t="s">
        <v>13287</v>
      </c>
      <c r="AO1373" s="26" t="s">
        <v>416</v>
      </c>
      <c r="AP1373" s="31">
        <v>800.0</v>
      </c>
      <c r="AQ1373" s="26" t="s">
        <v>127</v>
      </c>
      <c r="AR1373" s="26" t="s">
        <v>141</v>
      </c>
      <c r="AS1373" s="26" t="s">
        <v>127</v>
      </c>
      <c r="AT1373" s="26" t="s">
        <v>142</v>
      </c>
      <c r="AU1373" s="26" t="s">
        <v>31</v>
      </c>
      <c r="AV1373" s="26" t="s">
        <v>13288</v>
      </c>
      <c r="AW1373" s="47"/>
      <c r="AX1373" s="28"/>
      <c r="AY1373" s="28"/>
    </row>
    <row r="1374" ht="15.75" customHeight="1">
      <c r="A1374" s="26" t="s">
        <v>13289</v>
      </c>
      <c r="B1374" s="26" t="s">
        <v>13290</v>
      </c>
      <c r="C1374" s="28"/>
      <c r="D1374" s="26" t="s">
        <v>13291</v>
      </c>
      <c r="E1374" s="28"/>
      <c r="F1374" s="26" t="s">
        <v>127</v>
      </c>
      <c r="G1374" s="28"/>
      <c r="H1374" s="26" t="s">
        <v>13292</v>
      </c>
      <c r="I1374" s="26" t="s">
        <v>13293</v>
      </c>
      <c r="J1374" s="26" t="s">
        <v>13294</v>
      </c>
      <c r="K1374" s="26">
        <v>4.295903753E9</v>
      </c>
      <c r="L1374" s="28" t="s">
        <v>13295</v>
      </c>
      <c r="M1374" s="26" t="s">
        <v>13296</v>
      </c>
      <c r="N1374" s="26" t="s">
        <v>13248</v>
      </c>
      <c r="O1374" s="28" t="s">
        <v>13091</v>
      </c>
      <c r="P1374" s="26" t="s">
        <v>12793</v>
      </c>
      <c r="Q1374" s="28"/>
      <c r="R1374" s="28" t="s">
        <v>13297</v>
      </c>
      <c r="S1374" s="28" t="s">
        <v>156</v>
      </c>
      <c r="T1374" s="26" t="s">
        <v>13298</v>
      </c>
      <c r="U1374" s="28"/>
      <c r="V1374" s="26" t="s">
        <v>158</v>
      </c>
      <c r="W1374" s="26" t="s">
        <v>141</v>
      </c>
      <c r="X1374" s="26" t="s">
        <v>141</v>
      </c>
      <c r="Y1374" s="26">
        <v>1917.0</v>
      </c>
      <c r="Z1374" s="28">
        <v>106.0</v>
      </c>
      <c r="AA1374" s="26" t="s">
        <v>127</v>
      </c>
      <c r="AB1374" s="30">
        <v>1000.0</v>
      </c>
      <c r="AC1374" s="31">
        <v>1000.0</v>
      </c>
      <c r="AD1374" s="31" t="s">
        <v>127</v>
      </c>
      <c r="AE1374" s="31" t="s">
        <v>127</v>
      </c>
      <c r="AF1374" s="31" t="s">
        <v>127</v>
      </c>
      <c r="AG1374" s="30" t="s">
        <v>127</v>
      </c>
      <c r="AH1374" s="31" t="s">
        <v>127</v>
      </c>
      <c r="AI1374" s="31" t="s">
        <v>127</v>
      </c>
      <c r="AJ1374" s="31" t="s">
        <v>127</v>
      </c>
      <c r="AK1374" s="31" t="s">
        <v>127</v>
      </c>
      <c r="AL1374" s="31" t="s">
        <v>141</v>
      </c>
      <c r="AM1374" s="26" t="s">
        <v>140</v>
      </c>
      <c r="AN1374" s="26" t="s">
        <v>13299</v>
      </c>
      <c r="AO1374" s="26" t="s">
        <v>788</v>
      </c>
      <c r="AP1374" s="31">
        <f>10640/4</f>
        <v>2660</v>
      </c>
      <c r="AQ1374" s="26">
        <v>2020.0</v>
      </c>
      <c r="AR1374" s="28" t="s">
        <v>127</v>
      </c>
      <c r="AS1374" s="26" t="s">
        <v>127</v>
      </c>
      <c r="AT1374" s="26" t="s">
        <v>824</v>
      </c>
      <c r="AU1374" s="26" t="s">
        <v>27</v>
      </c>
      <c r="AV1374" s="26" t="s">
        <v>13300</v>
      </c>
      <c r="AW1374" s="28"/>
      <c r="AX1374" s="28"/>
      <c r="AY1374" s="28"/>
    </row>
    <row r="1375" ht="15.75" customHeight="1">
      <c r="A1375" s="26" t="s">
        <v>13301</v>
      </c>
      <c r="B1375" s="26" t="s">
        <v>13302</v>
      </c>
      <c r="C1375" s="28"/>
      <c r="D1375" s="26" t="s">
        <v>13303</v>
      </c>
      <c r="E1375" s="26"/>
      <c r="F1375" s="26" t="s">
        <v>127</v>
      </c>
      <c r="G1375" s="28"/>
      <c r="H1375" s="26" t="s">
        <v>13304</v>
      </c>
      <c r="I1375" s="26" t="s">
        <v>13305</v>
      </c>
      <c r="J1375" s="26" t="s">
        <v>13306</v>
      </c>
      <c r="K1375" s="26">
        <v>4.298217014E9</v>
      </c>
      <c r="L1375" s="26" t="s">
        <v>13307</v>
      </c>
      <c r="M1375" s="26" t="s">
        <v>13308</v>
      </c>
      <c r="N1375" s="26" t="s">
        <v>13248</v>
      </c>
      <c r="O1375" s="28" t="s">
        <v>13091</v>
      </c>
      <c r="P1375" s="26" t="s">
        <v>12793</v>
      </c>
      <c r="Q1375" s="26"/>
      <c r="R1375" s="26" t="s">
        <v>13309</v>
      </c>
      <c r="S1375" s="26" t="s">
        <v>156</v>
      </c>
      <c r="T1375" s="26" t="s">
        <v>13310</v>
      </c>
      <c r="U1375" s="29"/>
      <c r="V1375" s="26" t="s">
        <v>158</v>
      </c>
      <c r="W1375" s="26" t="s">
        <v>141</v>
      </c>
      <c r="X1375" s="26" t="s">
        <v>141</v>
      </c>
      <c r="Y1375" s="26">
        <v>2003.0</v>
      </c>
      <c r="Z1375" s="28">
        <v>20.0</v>
      </c>
      <c r="AA1375" s="26" t="s">
        <v>127</v>
      </c>
      <c r="AB1375" s="30">
        <v>1698.0</v>
      </c>
      <c r="AC1375" s="31" t="s">
        <v>127</v>
      </c>
      <c r="AD1375" s="30">
        <f>1090+608</f>
        <v>1698</v>
      </c>
      <c r="AE1375" s="31" t="s">
        <v>127</v>
      </c>
      <c r="AF1375" s="31" t="s">
        <v>127</v>
      </c>
      <c r="AG1375" s="30" t="s">
        <v>127</v>
      </c>
      <c r="AH1375" s="31" t="s">
        <v>127</v>
      </c>
      <c r="AI1375" s="31" t="s">
        <v>127</v>
      </c>
      <c r="AJ1375" s="31" t="s">
        <v>127</v>
      </c>
      <c r="AK1375" s="31" t="s">
        <v>127</v>
      </c>
      <c r="AL1375" s="31" t="s">
        <v>127</v>
      </c>
      <c r="AM1375" s="26" t="s">
        <v>159</v>
      </c>
      <c r="AN1375" s="26" t="s">
        <v>13311</v>
      </c>
      <c r="AO1375" s="26" t="s">
        <v>1749</v>
      </c>
      <c r="AP1375" s="31">
        <v>260.0</v>
      </c>
      <c r="AQ1375" s="26" t="s">
        <v>141</v>
      </c>
      <c r="AR1375" s="26" t="s">
        <v>141</v>
      </c>
      <c r="AS1375" s="26" t="s">
        <v>127</v>
      </c>
      <c r="AT1375" s="26" t="s">
        <v>142</v>
      </c>
      <c r="AU1375" s="32" t="s">
        <v>31</v>
      </c>
      <c r="AV1375" s="26" t="s">
        <v>13312</v>
      </c>
      <c r="AW1375" s="28"/>
      <c r="AX1375" s="28"/>
      <c r="AY1375" s="28"/>
    </row>
    <row r="1376" ht="15.75" customHeight="1">
      <c r="A1376" s="26" t="s">
        <v>13313</v>
      </c>
      <c r="B1376" s="26" t="s">
        <v>13314</v>
      </c>
      <c r="C1376" s="28"/>
      <c r="D1376" s="26" t="s">
        <v>13315</v>
      </c>
      <c r="E1376" s="28"/>
      <c r="F1376" s="26" t="s">
        <v>127</v>
      </c>
      <c r="G1376" s="28"/>
      <c r="H1376" s="26" t="s">
        <v>13292</v>
      </c>
      <c r="I1376" s="26" t="s">
        <v>13293</v>
      </c>
      <c r="J1376" s="26" t="s">
        <v>13294</v>
      </c>
      <c r="K1376" s="26">
        <v>4.295903753E9</v>
      </c>
      <c r="L1376" s="28" t="s">
        <v>13316</v>
      </c>
      <c r="M1376" s="26" t="s">
        <v>13317</v>
      </c>
      <c r="N1376" s="26" t="s">
        <v>13318</v>
      </c>
      <c r="O1376" s="28" t="s">
        <v>13091</v>
      </c>
      <c r="P1376" s="26" t="s">
        <v>12793</v>
      </c>
      <c r="Q1376" s="28"/>
      <c r="R1376" s="28" t="s">
        <v>13319</v>
      </c>
      <c r="S1376" s="28" t="s">
        <v>156</v>
      </c>
      <c r="T1376" s="29" t="s">
        <v>13320</v>
      </c>
      <c r="U1376" s="28"/>
      <c r="V1376" s="28" t="s">
        <v>158</v>
      </c>
      <c r="W1376" s="26" t="s">
        <v>141</v>
      </c>
      <c r="X1376" s="26" t="s">
        <v>141</v>
      </c>
      <c r="Y1376" s="28">
        <v>1964.0</v>
      </c>
      <c r="Z1376" s="28">
        <v>59.0</v>
      </c>
      <c r="AA1376" s="26" t="s">
        <v>127</v>
      </c>
      <c r="AB1376" s="30">
        <v>5000.0</v>
      </c>
      <c r="AC1376" s="30">
        <v>5000.0</v>
      </c>
      <c r="AD1376" s="31" t="s">
        <v>127</v>
      </c>
      <c r="AE1376" s="31" t="s">
        <v>127</v>
      </c>
      <c r="AF1376" s="31">
        <v>3635.0</v>
      </c>
      <c r="AG1376" s="30">
        <f>1828+1807</f>
        <v>3635</v>
      </c>
      <c r="AH1376" s="31" t="s">
        <v>127</v>
      </c>
      <c r="AI1376" s="31" t="s">
        <v>127</v>
      </c>
      <c r="AJ1376" s="31" t="s">
        <v>468</v>
      </c>
      <c r="AK1376" s="31" t="s">
        <v>468</v>
      </c>
      <c r="AL1376" s="31" t="s">
        <v>127</v>
      </c>
      <c r="AM1376" s="26" t="s">
        <v>140</v>
      </c>
      <c r="AN1376" s="28" t="s">
        <v>13321</v>
      </c>
      <c r="AO1376" s="26" t="s">
        <v>416</v>
      </c>
      <c r="AP1376" s="30">
        <v>3170.0</v>
      </c>
      <c r="AQ1376" s="26">
        <v>2021.0</v>
      </c>
      <c r="AR1376" s="28" t="s">
        <v>127</v>
      </c>
      <c r="AS1376" s="26" t="s">
        <v>127</v>
      </c>
      <c r="AT1376" s="26" t="s">
        <v>161</v>
      </c>
      <c r="AU1376" s="32" t="s">
        <v>263</v>
      </c>
      <c r="AV1376" s="26" t="s">
        <v>13322</v>
      </c>
      <c r="AW1376" s="28"/>
      <c r="AX1376" s="28"/>
      <c r="AY1376" s="28"/>
    </row>
    <row r="1377" ht="15.75" customHeight="1">
      <c r="A1377" s="26" t="s">
        <v>13323</v>
      </c>
      <c r="B1377" s="26" t="s">
        <v>13324</v>
      </c>
      <c r="C1377" s="28"/>
      <c r="D1377" s="28"/>
      <c r="E1377" s="28"/>
      <c r="F1377" s="26" t="s">
        <v>127</v>
      </c>
      <c r="G1377" s="28"/>
      <c r="H1377" s="26" t="s">
        <v>13325</v>
      </c>
      <c r="I1377" s="26" t="s">
        <v>13326</v>
      </c>
      <c r="J1377" s="26" t="s">
        <v>13327</v>
      </c>
      <c r="K1377" s="26">
        <v>4.29590801E9</v>
      </c>
      <c r="L1377" s="26" t="s">
        <v>13328</v>
      </c>
      <c r="M1377" s="26" t="s">
        <v>13329</v>
      </c>
      <c r="N1377" s="26" t="s">
        <v>13318</v>
      </c>
      <c r="O1377" s="28" t="s">
        <v>13091</v>
      </c>
      <c r="P1377" s="26" t="s">
        <v>12793</v>
      </c>
      <c r="Q1377" s="26"/>
      <c r="R1377" s="26" t="s">
        <v>13330</v>
      </c>
      <c r="S1377" s="26" t="s">
        <v>156</v>
      </c>
      <c r="T1377" s="26" t="s">
        <v>13331</v>
      </c>
      <c r="U1377" s="29"/>
      <c r="V1377" s="26" t="s">
        <v>158</v>
      </c>
      <c r="W1377" s="26" t="s">
        <v>141</v>
      </c>
      <c r="X1377" s="26" t="s">
        <v>141</v>
      </c>
      <c r="Y1377" s="26">
        <v>1996.0</v>
      </c>
      <c r="Z1377" s="28">
        <v>27.0</v>
      </c>
      <c r="AA1377" s="26" t="s">
        <v>127</v>
      </c>
      <c r="AB1377" s="30">
        <v>3000.0</v>
      </c>
      <c r="AC1377" s="31" t="s">
        <v>127</v>
      </c>
      <c r="AD1377" s="31">
        <v>3000.0</v>
      </c>
      <c r="AE1377" s="31" t="s">
        <v>127</v>
      </c>
      <c r="AF1377" s="31" t="s">
        <v>127</v>
      </c>
      <c r="AG1377" s="30" t="s">
        <v>127</v>
      </c>
      <c r="AH1377" s="31" t="s">
        <v>127</v>
      </c>
      <c r="AI1377" s="31" t="s">
        <v>127</v>
      </c>
      <c r="AJ1377" s="31" t="s">
        <v>127</v>
      </c>
      <c r="AK1377" s="31" t="s">
        <v>127</v>
      </c>
      <c r="AL1377" s="31" t="s">
        <v>127</v>
      </c>
      <c r="AM1377" s="26" t="s">
        <v>159</v>
      </c>
      <c r="AN1377" s="26" t="s">
        <v>13178</v>
      </c>
      <c r="AO1377" s="26" t="s">
        <v>416</v>
      </c>
      <c r="AP1377" s="30">
        <f t="shared" ref="AP1377:AP1378" si="14">10640/4</f>
        <v>2660</v>
      </c>
      <c r="AQ1377" s="28">
        <v>2019.0</v>
      </c>
      <c r="AR1377" s="28" t="s">
        <v>127</v>
      </c>
      <c r="AS1377" s="26" t="s">
        <v>127</v>
      </c>
      <c r="AT1377" s="26" t="s">
        <v>142</v>
      </c>
      <c r="AU1377" s="32" t="s">
        <v>31</v>
      </c>
      <c r="AV1377" s="26" t="s">
        <v>13332</v>
      </c>
      <c r="AW1377" s="28"/>
      <c r="AX1377" s="28"/>
      <c r="AY1377" s="28"/>
    </row>
    <row r="1378" ht="15.75" customHeight="1">
      <c r="A1378" s="26" t="s">
        <v>13333</v>
      </c>
      <c r="B1378" s="26" t="s">
        <v>13334</v>
      </c>
      <c r="C1378" s="28"/>
      <c r="D1378" s="28"/>
      <c r="E1378" s="28"/>
      <c r="F1378" s="26" t="s">
        <v>127</v>
      </c>
      <c r="G1378" s="28"/>
      <c r="H1378" s="26" t="s">
        <v>13325</v>
      </c>
      <c r="I1378" s="26" t="s">
        <v>13326</v>
      </c>
      <c r="J1378" s="26" t="s">
        <v>13327</v>
      </c>
      <c r="K1378" s="26">
        <v>4.29590801E9</v>
      </c>
      <c r="L1378" s="26" t="s">
        <v>13335</v>
      </c>
      <c r="M1378" s="26" t="s">
        <v>13336</v>
      </c>
      <c r="N1378" s="26" t="s">
        <v>13318</v>
      </c>
      <c r="O1378" s="26" t="s">
        <v>13091</v>
      </c>
      <c r="P1378" s="26" t="s">
        <v>12793</v>
      </c>
      <c r="Q1378" s="26"/>
      <c r="R1378" s="26" t="s">
        <v>13337</v>
      </c>
      <c r="S1378" s="26" t="s">
        <v>156</v>
      </c>
      <c r="T1378" s="29" t="s">
        <v>13338</v>
      </c>
      <c r="U1378" s="29"/>
      <c r="V1378" s="26" t="s">
        <v>158</v>
      </c>
      <c r="W1378" s="26" t="s">
        <v>141</v>
      </c>
      <c r="X1378" s="26" t="s">
        <v>141</v>
      </c>
      <c r="Y1378" s="26">
        <v>2002.0</v>
      </c>
      <c r="Z1378" s="28">
        <v>21.0</v>
      </c>
      <c r="AA1378" s="26" t="s">
        <v>127</v>
      </c>
      <c r="AB1378" s="30">
        <v>2000.0</v>
      </c>
      <c r="AC1378" s="31" t="s">
        <v>127</v>
      </c>
      <c r="AD1378" s="31">
        <v>2000.0</v>
      </c>
      <c r="AE1378" s="31" t="s">
        <v>127</v>
      </c>
      <c r="AF1378" s="31" t="s">
        <v>127</v>
      </c>
      <c r="AG1378" s="30" t="s">
        <v>127</v>
      </c>
      <c r="AH1378" s="31" t="s">
        <v>127</v>
      </c>
      <c r="AI1378" s="31" t="s">
        <v>127</v>
      </c>
      <c r="AJ1378" s="31" t="s">
        <v>127</v>
      </c>
      <c r="AK1378" s="31" t="s">
        <v>127</v>
      </c>
      <c r="AL1378" s="31" t="s">
        <v>127</v>
      </c>
      <c r="AM1378" s="26" t="s">
        <v>140</v>
      </c>
      <c r="AN1378" s="26" t="s">
        <v>13339</v>
      </c>
      <c r="AO1378" s="26" t="s">
        <v>4104</v>
      </c>
      <c r="AP1378" s="31">
        <f t="shared" si="14"/>
        <v>2660</v>
      </c>
      <c r="AQ1378" s="28" t="s">
        <v>127</v>
      </c>
      <c r="AR1378" s="28" t="s">
        <v>127</v>
      </c>
      <c r="AS1378" s="26" t="s">
        <v>127</v>
      </c>
      <c r="AT1378" s="26" t="s">
        <v>142</v>
      </c>
      <c r="AU1378" s="32" t="s">
        <v>31</v>
      </c>
      <c r="AV1378" s="26" t="s">
        <v>13340</v>
      </c>
      <c r="AW1378" s="28"/>
      <c r="AX1378" s="28"/>
      <c r="AY1378" s="28"/>
    </row>
    <row r="1379" ht="15.75" customHeight="1">
      <c r="A1379" s="26" t="s">
        <v>13341</v>
      </c>
      <c r="B1379" s="26" t="s">
        <v>13342</v>
      </c>
      <c r="C1379" s="28"/>
      <c r="D1379" s="26" t="s">
        <v>13343</v>
      </c>
      <c r="E1379" s="26"/>
      <c r="F1379" s="26" t="s">
        <v>127</v>
      </c>
      <c r="G1379" s="28"/>
      <c r="H1379" s="26" t="s">
        <v>9199</v>
      </c>
      <c r="I1379" s="26" t="s">
        <v>9200</v>
      </c>
      <c r="J1379" s="26" t="s">
        <v>13172</v>
      </c>
      <c r="K1379" s="26">
        <v>4.295904636E9</v>
      </c>
      <c r="L1379" s="26" t="s">
        <v>13344</v>
      </c>
      <c r="M1379" s="26" t="s">
        <v>13345</v>
      </c>
      <c r="N1379" s="26" t="s">
        <v>13318</v>
      </c>
      <c r="O1379" s="28" t="s">
        <v>13091</v>
      </c>
      <c r="P1379" s="26" t="s">
        <v>12793</v>
      </c>
      <c r="Q1379" s="26"/>
      <c r="R1379" s="26" t="s">
        <v>13346</v>
      </c>
      <c r="S1379" s="26" t="s">
        <v>156</v>
      </c>
      <c r="T1379" s="26" t="s">
        <v>13347</v>
      </c>
      <c r="U1379" s="26"/>
      <c r="V1379" s="26" t="s">
        <v>158</v>
      </c>
      <c r="W1379" s="26" t="s">
        <v>141</v>
      </c>
      <c r="X1379" s="26" t="s">
        <v>141</v>
      </c>
      <c r="Y1379" s="26">
        <v>1989.0</v>
      </c>
      <c r="Z1379" s="28">
        <v>34.0</v>
      </c>
      <c r="AA1379" s="26" t="s">
        <v>127</v>
      </c>
      <c r="AB1379" s="30">
        <v>2304.0</v>
      </c>
      <c r="AC1379" s="31" t="s">
        <v>127</v>
      </c>
      <c r="AD1379" s="31">
        <v>2304.0</v>
      </c>
      <c r="AE1379" s="31" t="s">
        <v>127</v>
      </c>
      <c r="AF1379" s="31" t="s">
        <v>127</v>
      </c>
      <c r="AG1379" s="30" t="s">
        <v>127</v>
      </c>
      <c r="AH1379" s="31" t="s">
        <v>127</v>
      </c>
      <c r="AI1379" s="31" t="s">
        <v>127</v>
      </c>
      <c r="AJ1379" s="31" t="s">
        <v>127</v>
      </c>
      <c r="AK1379" s="31" t="s">
        <v>127</v>
      </c>
      <c r="AL1379" s="31" t="s">
        <v>127</v>
      </c>
      <c r="AM1379" s="26" t="s">
        <v>140</v>
      </c>
      <c r="AN1379" s="26" t="s">
        <v>13178</v>
      </c>
      <c r="AO1379" s="26" t="s">
        <v>416</v>
      </c>
      <c r="AP1379" s="31">
        <v>770.0</v>
      </c>
      <c r="AQ1379" s="28">
        <v>2021.0</v>
      </c>
      <c r="AR1379" s="28" t="s">
        <v>127</v>
      </c>
      <c r="AS1379" s="26" t="s">
        <v>127</v>
      </c>
      <c r="AT1379" s="26" t="s">
        <v>142</v>
      </c>
      <c r="AU1379" s="32" t="s">
        <v>31</v>
      </c>
      <c r="AV1379" s="26" t="s">
        <v>13348</v>
      </c>
      <c r="AW1379" s="28"/>
      <c r="AX1379" s="28"/>
      <c r="AY1379" s="28"/>
    </row>
    <row r="1380" ht="15.75" customHeight="1">
      <c r="A1380" s="26" t="s">
        <v>13349</v>
      </c>
      <c r="B1380" s="26" t="s">
        <v>13350</v>
      </c>
      <c r="C1380" s="47"/>
      <c r="D1380" s="26" t="s">
        <v>13351</v>
      </c>
      <c r="E1380" s="28"/>
      <c r="F1380" s="26" t="s">
        <v>127</v>
      </c>
      <c r="G1380" s="28"/>
      <c r="H1380" s="26" t="s">
        <v>13292</v>
      </c>
      <c r="I1380" s="26" t="s">
        <v>13293</v>
      </c>
      <c r="J1380" s="26" t="s">
        <v>13294</v>
      </c>
      <c r="K1380" s="26">
        <v>4.295903753E9</v>
      </c>
      <c r="L1380" s="28" t="s">
        <v>13352</v>
      </c>
      <c r="M1380" s="26" t="s">
        <v>13353</v>
      </c>
      <c r="N1380" s="26" t="s">
        <v>13318</v>
      </c>
      <c r="O1380" s="28" t="s">
        <v>13091</v>
      </c>
      <c r="P1380" s="26" t="s">
        <v>12793</v>
      </c>
      <c r="Q1380" s="28"/>
      <c r="R1380" s="28" t="s">
        <v>13354</v>
      </c>
      <c r="S1380" s="28" t="s">
        <v>156</v>
      </c>
      <c r="T1380" s="26" t="s">
        <v>13355</v>
      </c>
      <c r="U1380" s="28"/>
      <c r="V1380" s="28" t="s">
        <v>158</v>
      </c>
      <c r="W1380" s="26" t="s">
        <v>141</v>
      </c>
      <c r="X1380" s="26" t="s">
        <v>141</v>
      </c>
      <c r="Y1380" s="26">
        <v>1901.0</v>
      </c>
      <c r="Z1380" s="28">
        <v>122.0</v>
      </c>
      <c r="AA1380" s="26" t="s">
        <v>127</v>
      </c>
      <c r="AB1380" s="30">
        <v>7254.0</v>
      </c>
      <c r="AC1380" s="31">
        <v>6800.0</v>
      </c>
      <c r="AD1380" s="31">
        <v>454.0</v>
      </c>
      <c r="AE1380" s="31" t="s">
        <v>127</v>
      </c>
      <c r="AF1380" s="31">
        <v>5236.0</v>
      </c>
      <c r="AG1380" s="31">
        <v>5236.0</v>
      </c>
      <c r="AH1380" s="31" t="s">
        <v>127</v>
      </c>
      <c r="AI1380" s="31" t="s">
        <v>127</v>
      </c>
      <c r="AJ1380" s="31" t="s">
        <v>468</v>
      </c>
      <c r="AK1380" s="31" t="s">
        <v>127</v>
      </c>
      <c r="AL1380" s="31" t="s">
        <v>127</v>
      </c>
      <c r="AM1380" s="26" t="s">
        <v>140</v>
      </c>
      <c r="AN1380" s="26" t="s">
        <v>13356</v>
      </c>
      <c r="AO1380" s="26" t="s">
        <v>2114</v>
      </c>
      <c r="AP1380" s="30">
        <v>3715.0</v>
      </c>
      <c r="AQ1380" s="26">
        <v>2021.0</v>
      </c>
      <c r="AR1380" s="28" t="s">
        <v>127</v>
      </c>
      <c r="AS1380" s="26" t="s">
        <v>127</v>
      </c>
      <c r="AT1380" s="26" t="s">
        <v>161</v>
      </c>
      <c r="AU1380" s="26" t="s">
        <v>817</v>
      </c>
      <c r="AV1380" s="26" t="s">
        <v>13357</v>
      </c>
      <c r="AW1380" s="28"/>
      <c r="AX1380" s="28"/>
      <c r="AY1380" s="28"/>
    </row>
    <row r="1381" ht="15.75" customHeight="1">
      <c r="A1381" s="26" t="s">
        <v>13358</v>
      </c>
      <c r="B1381" s="26" t="s">
        <v>13359</v>
      </c>
      <c r="C1381" s="28"/>
      <c r="D1381" s="26" t="s">
        <v>13360</v>
      </c>
      <c r="E1381" s="26"/>
      <c r="F1381" s="26" t="s">
        <v>127</v>
      </c>
      <c r="G1381" s="28"/>
      <c r="H1381" s="26" t="s">
        <v>11154</v>
      </c>
      <c r="I1381" s="26" t="s">
        <v>11155</v>
      </c>
      <c r="J1381" s="26" t="s">
        <v>13125</v>
      </c>
      <c r="K1381" s="26">
        <v>4.295903049E9</v>
      </c>
      <c r="L1381" s="26" t="s">
        <v>13361</v>
      </c>
      <c r="M1381" s="26" t="s">
        <v>13362</v>
      </c>
      <c r="N1381" s="26" t="s">
        <v>13318</v>
      </c>
      <c r="O1381" s="28" t="s">
        <v>13091</v>
      </c>
      <c r="P1381" s="26" t="s">
        <v>12793</v>
      </c>
      <c r="Q1381" s="26"/>
      <c r="R1381" s="26" t="s">
        <v>13363</v>
      </c>
      <c r="S1381" s="28" t="s">
        <v>156</v>
      </c>
      <c r="T1381" s="26" t="s">
        <v>13364</v>
      </c>
      <c r="U1381" s="29"/>
      <c r="V1381" s="26" t="s">
        <v>158</v>
      </c>
      <c r="W1381" s="26" t="s">
        <v>141</v>
      </c>
      <c r="X1381" s="26" t="s">
        <v>141</v>
      </c>
      <c r="Y1381" s="26">
        <v>1908.0</v>
      </c>
      <c r="Z1381" s="28">
        <v>115.0</v>
      </c>
      <c r="AA1381" s="26" t="s">
        <v>127</v>
      </c>
      <c r="AB1381" s="30">
        <v>7800.0</v>
      </c>
      <c r="AC1381" s="31">
        <f>3.9*2*1000</f>
        <v>7800</v>
      </c>
      <c r="AD1381" s="31" t="s">
        <v>127</v>
      </c>
      <c r="AE1381" s="31" t="s">
        <v>127</v>
      </c>
      <c r="AF1381" s="31">
        <v>6622.0</v>
      </c>
      <c r="AG1381" s="30">
        <f>1361+1360+1361+2540</f>
        <v>6622</v>
      </c>
      <c r="AH1381" s="31" t="s">
        <v>127</v>
      </c>
      <c r="AI1381" s="31" t="s">
        <v>127</v>
      </c>
      <c r="AJ1381" s="31" t="s">
        <v>468</v>
      </c>
      <c r="AK1381" s="31" t="s">
        <v>127</v>
      </c>
      <c r="AL1381" s="31" t="s">
        <v>141</v>
      </c>
      <c r="AM1381" s="26" t="s">
        <v>159</v>
      </c>
      <c r="AN1381" s="26" t="s">
        <v>13365</v>
      </c>
      <c r="AO1381" s="26" t="s">
        <v>2213</v>
      </c>
      <c r="AP1381" s="31">
        <v>4000.0</v>
      </c>
      <c r="AQ1381" s="26" t="s">
        <v>127</v>
      </c>
      <c r="AR1381" s="32" t="s">
        <v>127</v>
      </c>
      <c r="AS1381" s="26" t="s">
        <v>127</v>
      </c>
      <c r="AT1381" s="26" t="s">
        <v>161</v>
      </c>
      <c r="AU1381" s="32" t="s">
        <v>263</v>
      </c>
      <c r="AV1381" s="26" t="s">
        <v>13366</v>
      </c>
      <c r="AW1381" s="28"/>
      <c r="AX1381" s="28"/>
      <c r="AY1381" s="28"/>
    </row>
    <row r="1382" ht="15.75" customHeight="1">
      <c r="A1382" s="26" t="s">
        <v>13367</v>
      </c>
      <c r="B1382" s="26" t="s">
        <v>13368</v>
      </c>
      <c r="C1382" s="28"/>
      <c r="D1382" s="26" t="s">
        <v>13369</v>
      </c>
      <c r="E1382" s="28"/>
      <c r="F1382" s="26" t="s">
        <v>127</v>
      </c>
      <c r="G1382" s="28"/>
      <c r="H1382" s="26" t="s">
        <v>13325</v>
      </c>
      <c r="I1382" s="26" t="s">
        <v>13326</v>
      </c>
      <c r="J1382" s="32" t="s">
        <v>13327</v>
      </c>
      <c r="K1382" s="32">
        <v>4.29590801E9</v>
      </c>
      <c r="L1382" s="26" t="s">
        <v>13370</v>
      </c>
      <c r="M1382" s="26" t="s">
        <v>13371</v>
      </c>
      <c r="N1382" s="26" t="s">
        <v>13318</v>
      </c>
      <c r="O1382" s="26" t="s">
        <v>13091</v>
      </c>
      <c r="P1382" s="26" t="s">
        <v>12793</v>
      </c>
      <c r="Q1382" s="28"/>
      <c r="R1382" s="26" t="s">
        <v>13372</v>
      </c>
      <c r="S1382" s="26" t="s">
        <v>156</v>
      </c>
      <c r="T1382" s="26" t="s">
        <v>13373</v>
      </c>
      <c r="U1382" s="28"/>
      <c r="V1382" s="26" t="s">
        <v>158</v>
      </c>
      <c r="W1382" s="26" t="s">
        <v>141</v>
      </c>
      <c r="X1382" s="26" t="s">
        <v>141</v>
      </c>
      <c r="Y1382" s="26">
        <v>2004.0</v>
      </c>
      <c r="Z1382" s="28">
        <v>19.0</v>
      </c>
      <c r="AA1382" s="26" t="s">
        <v>127</v>
      </c>
      <c r="AB1382" s="30">
        <v>725.0</v>
      </c>
      <c r="AC1382" s="31" t="s">
        <v>127</v>
      </c>
      <c r="AD1382" s="31">
        <v>725.0</v>
      </c>
      <c r="AE1382" s="31" t="s">
        <v>127</v>
      </c>
      <c r="AF1382" s="31" t="s">
        <v>127</v>
      </c>
      <c r="AG1382" s="30" t="s">
        <v>127</v>
      </c>
      <c r="AH1382" s="31" t="s">
        <v>127</v>
      </c>
      <c r="AI1382" s="31" t="s">
        <v>127</v>
      </c>
      <c r="AJ1382" s="31" t="s">
        <v>127</v>
      </c>
      <c r="AK1382" s="31" t="s">
        <v>127</v>
      </c>
      <c r="AL1382" s="31" t="s">
        <v>127</v>
      </c>
      <c r="AM1382" s="26" t="s">
        <v>140</v>
      </c>
      <c r="AN1382" s="26" t="s">
        <v>13374</v>
      </c>
      <c r="AO1382" s="26" t="s">
        <v>4759</v>
      </c>
      <c r="AP1382" s="31">
        <f>10640/4</f>
        <v>2660</v>
      </c>
      <c r="AQ1382" s="26" t="s">
        <v>127</v>
      </c>
      <c r="AR1382" s="26" t="s">
        <v>127</v>
      </c>
      <c r="AS1382" s="26" t="s">
        <v>127</v>
      </c>
      <c r="AT1382" s="26" t="s">
        <v>142</v>
      </c>
      <c r="AU1382" s="26" t="s">
        <v>31</v>
      </c>
      <c r="AV1382" s="26" t="s">
        <v>13375</v>
      </c>
      <c r="AW1382" s="28"/>
      <c r="AX1382" s="28"/>
      <c r="AY1382" s="28"/>
    </row>
    <row r="1383" ht="15.75" customHeight="1">
      <c r="A1383" s="26" t="s">
        <v>13376</v>
      </c>
      <c r="B1383" s="26" t="s">
        <v>13377</v>
      </c>
      <c r="C1383" s="28"/>
      <c r="D1383" s="28"/>
      <c r="E1383" s="28"/>
      <c r="F1383" s="26" t="s">
        <v>127</v>
      </c>
      <c r="G1383" s="28"/>
      <c r="H1383" s="26" t="s">
        <v>9502</v>
      </c>
      <c r="I1383" s="26" t="s">
        <v>9503</v>
      </c>
      <c r="J1383" s="26" t="s">
        <v>13378</v>
      </c>
      <c r="K1383" s="26">
        <v>5.026095788E9</v>
      </c>
      <c r="L1383" s="26" t="s">
        <v>13379</v>
      </c>
      <c r="M1383" s="26" t="s">
        <v>13380</v>
      </c>
      <c r="N1383" s="26" t="s">
        <v>13318</v>
      </c>
      <c r="O1383" s="26" t="s">
        <v>13091</v>
      </c>
      <c r="P1383" s="26" t="s">
        <v>12793</v>
      </c>
      <c r="Q1383" s="28"/>
      <c r="R1383" s="26" t="s">
        <v>13381</v>
      </c>
      <c r="S1383" s="26" t="s">
        <v>156</v>
      </c>
      <c r="T1383" s="26" t="s">
        <v>13382</v>
      </c>
      <c r="U1383" s="28"/>
      <c r="V1383" s="26" t="s">
        <v>158</v>
      </c>
      <c r="W1383" s="26" t="s">
        <v>141</v>
      </c>
      <c r="X1383" s="26" t="s">
        <v>141</v>
      </c>
      <c r="Y1383" s="26">
        <v>1992.0</v>
      </c>
      <c r="Z1383" s="28">
        <v>31.0</v>
      </c>
      <c r="AA1383" s="26" t="s">
        <v>127</v>
      </c>
      <c r="AB1383" s="30">
        <v>770.0</v>
      </c>
      <c r="AC1383" s="31" t="s">
        <v>127</v>
      </c>
      <c r="AD1383" s="31">
        <v>770.0</v>
      </c>
      <c r="AE1383" s="31" t="s">
        <v>127</v>
      </c>
      <c r="AF1383" s="31" t="s">
        <v>127</v>
      </c>
      <c r="AG1383" s="30" t="s">
        <v>127</v>
      </c>
      <c r="AH1383" s="31" t="s">
        <v>127</v>
      </c>
      <c r="AI1383" s="31" t="s">
        <v>127</v>
      </c>
      <c r="AJ1383" s="31" t="s">
        <v>127</v>
      </c>
      <c r="AK1383" s="31" t="s">
        <v>127</v>
      </c>
      <c r="AL1383" s="31" t="s">
        <v>127</v>
      </c>
      <c r="AM1383" s="26" t="s">
        <v>140</v>
      </c>
      <c r="AN1383" s="26" t="s">
        <v>13383</v>
      </c>
      <c r="AO1383" s="26" t="s">
        <v>416</v>
      </c>
      <c r="AP1383" s="30">
        <v>380.0</v>
      </c>
      <c r="AQ1383" s="28" t="s">
        <v>127</v>
      </c>
      <c r="AR1383" s="28" t="s">
        <v>127</v>
      </c>
      <c r="AS1383" s="26" t="s">
        <v>127</v>
      </c>
      <c r="AT1383" s="26" t="s">
        <v>142</v>
      </c>
      <c r="AU1383" s="26" t="s">
        <v>31</v>
      </c>
      <c r="AV1383" s="26" t="s">
        <v>13384</v>
      </c>
      <c r="AW1383" s="28"/>
      <c r="AX1383" s="28"/>
      <c r="AY1383" s="28"/>
    </row>
    <row r="1384" ht="15.75" customHeight="1">
      <c r="A1384" s="26" t="s">
        <v>13385</v>
      </c>
      <c r="B1384" s="26" t="s">
        <v>13386</v>
      </c>
      <c r="C1384" s="28"/>
      <c r="D1384" s="26" t="s">
        <v>13387</v>
      </c>
      <c r="E1384" s="26"/>
      <c r="F1384" s="26" t="s">
        <v>127</v>
      </c>
      <c r="G1384" s="28"/>
      <c r="H1384" s="26" t="s">
        <v>10134</v>
      </c>
      <c r="I1384" s="26" t="s">
        <v>10135</v>
      </c>
      <c r="J1384" s="26" t="s">
        <v>13087</v>
      </c>
      <c r="K1384" s="26">
        <v>5.037441018E9</v>
      </c>
      <c r="L1384" s="26" t="s">
        <v>13388</v>
      </c>
      <c r="M1384" s="26" t="s">
        <v>13389</v>
      </c>
      <c r="N1384" s="26" t="s">
        <v>13390</v>
      </c>
      <c r="O1384" s="28" t="s">
        <v>13091</v>
      </c>
      <c r="P1384" s="26" t="s">
        <v>12793</v>
      </c>
      <c r="Q1384" s="26"/>
      <c r="R1384" s="26" t="s">
        <v>13391</v>
      </c>
      <c r="S1384" s="26" t="s">
        <v>156</v>
      </c>
      <c r="T1384" s="26" t="s">
        <v>13392</v>
      </c>
      <c r="U1384" s="26"/>
      <c r="V1384" s="26" t="s">
        <v>158</v>
      </c>
      <c r="W1384" s="26" t="s">
        <v>141</v>
      </c>
      <c r="X1384" s="26" t="s">
        <v>141</v>
      </c>
      <c r="Y1384" s="26">
        <v>1997.0</v>
      </c>
      <c r="Z1384" s="28">
        <v>26.0</v>
      </c>
      <c r="AA1384" s="26" t="s">
        <v>127</v>
      </c>
      <c r="AB1384" s="30">
        <v>1250.0</v>
      </c>
      <c r="AC1384" s="31" t="s">
        <v>127</v>
      </c>
      <c r="AD1384" s="31">
        <v>1250.0</v>
      </c>
      <c r="AE1384" s="31" t="s">
        <v>127</v>
      </c>
      <c r="AF1384" s="31" t="s">
        <v>127</v>
      </c>
      <c r="AG1384" s="30" t="s">
        <v>127</v>
      </c>
      <c r="AH1384" s="31" t="s">
        <v>127</v>
      </c>
      <c r="AI1384" s="31" t="s">
        <v>127</v>
      </c>
      <c r="AJ1384" s="31" t="s">
        <v>127</v>
      </c>
      <c r="AK1384" s="31" t="s">
        <v>127</v>
      </c>
      <c r="AL1384" s="31" t="s">
        <v>127</v>
      </c>
      <c r="AM1384" s="26" t="s">
        <v>2284</v>
      </c>
      <c r="AN1384" s="26" t="s">
        <v>13094</v>
      </c>
      <c r="AO1384" s="26" t="s">
        <v>1061</v>
      </c>
      <c r="AP1384" s="30">
        <v>500.0</v>
      </c>
      <c r="AQ1384" s="26">
        <v>2021.0</v>
      </c>
      <c r="AR1384" s="28" t="s">
        <v>127</v>
      </c>
      <c r="AS1384" s="26" t="s">
        <v>127</v>
      </c>
      <c r="AT1384" s="26" t="s">
        <v>142</v>
      </c>
      <c r="AU1384" s="32" t="s">
        <v>31</v>
      </c>
      <c r="AV1384" s="26" t="s">
        <v>13393</v>
      </c>
      <c r="AW1384" s="28"/>
      <c r="AX1384" s="28"/>
      <c r="AY1384" s="28"/>
    </row>
    <row r="1385" ht="15.75" customHeight="1">
      <c r="A1385" s="26" t="s">
        <v>13394</v>
      </c>
      <c r="B1385" s="26" t="s">
        <v>13395</v>
      </c>
      <c r="C1385" s="28"/>
      <c r="D1385" s="26"/>
      <c r="E1385" s="26"/>
      <c r="F1385" s="26" t="s">
        <v>127</v>
      </c>
      <c r="G1385" s="28"/>
      <c r="H1385" s="26" t="s">
        <v>9199</v>
      </c>
      <c r="I1385" s="26" t="s">
        <v>9200</v>
      </c>
      <c r="J1385" s="32" t="s">
        <v>13172</v>
      </c>
      <c r="K1385" s="32">
        <v>4.295904636E9</v>
      </c>
      <c r="L1385" s="26" t="s">
        <v>13396</v>
      </c>
      <c r="M1385" s="26" t="s">
        <v>10305</v>
      </c>
      <c r="N1385" s="26" t="s">
        <v>13397</v>
      </c>
      <c r="O1385" s="26" t="s">
        <v>13091</v>
      </c>
      <c r="P1385" s="26" t="s">
        <v>12793</v>
      </c>
      <c r="Q1385" s="26"/>
      <c r="R1385" s="26" t="s">
        <v>13398</v>
      </c>
      <c r="S1385" s="26" t="s">
        <v>156</v>
      </c>
      <c r="T1385" s="26" t="s">
        <v>13399</v>
      </c>
      <c r="U1385" s="26"/>
      <c r="V1385" s="26" t="s">
        <v>158</v>
      </c>
      <c r="W1385" s="26" t="s">
        <v>141</v>
      </c>
      <c r="X1385" s="33">
        <v>43525.0</v>
      </c>
      <c r="Y1385" s="26">
        <v>2022.0</v>
      </c>
      <c r="Z1385" s="28">
        <v>1.0</v>
      </c>
      <c r="AA1385" s="26" t="s">
        <v>127</v>
      </c>
      <c r="AB1385" s="30">
        <v>1089.0</v>
      </c>
      <c r="AC1385" s="31" t="s">
        <v>127</v>
      </c>
      <c r="AD1385" s="31">
        <v>1089.0</v>
      </c>
      <c r="AE1385" s="31" t="s">
        <v>127</v>
      </c>
      <c r="AF1385" s="31" t="s">
        <v>127</v>
      </c>
      <c r="AG1385" s="30" t="s">
        <v>127</v>
      </c>
      <c r="AH1385" s="31" t="s">
        <v>127</v>
      </c>
      <c r="AI1385" s="31" t="s">
        <v>127</v>
      </c>
      <c r="AJ1385" s="31" t="s">
        <v>127</v>
      </c>
      <c r="AK1385" s="31" t="s">
        <v>127</v>
      </c>
      <c r="AL1385" s="31" t="s">
        <v>127</v>
      </c>
      <c r="AM1385" s="26" t="s">
        <v>140</v>
      </c>
      <c r="AN1385" s="26" t="s">
        <v>13400</v>
      </c>
      <c r="AO1385" s="26" t="s">
        <v>416</v>
      </c>
      <c r="AP1385" s="31">
        <v>400.0</v>
      </c>
      <c r="AQ1385" s="28" t="s">
        <v>127</v>
      </c>
      <c r="AR1385" s="28" t="s">
        <v>127</v>
      </c>
      <c r="AS1385" s="26" t="s">
        <v>127</v>
      </c>
      <c r="AT1385" s="26" t="s">
        <v>142</v>
      </c>
      <c r="AU1385" s="32" t="s">
        <v>31</v>
      </c>
      <c r="AV1385" s="26" t="s">
        <v>13401</v>
      </c>
      <c r="AW1385" s="28"/>
      <c r="AX1385" s="28"/>
      <c r="AY1385" s="28"/>
    </row>
    <row r="1386" ht="15.75" customHeight="1">
      <c r="A1386" s="26" t="s">
        <v>13402</v>
      </c>
      <c r="B1386" s="26" t="s">
        <v>13403</v>
      </c>
      <c r="C1386" s="28"/>
      <c r="D1386" s="26" t="s">
        <v>13404</v>
      </c>
      <c r="E1386" s="26"/>
      <c r="F1386" s="26" t="s">
        <v>127</v>
      </c>
      <c r="G1386" s="28"/>
      <c r="H1386" s="26" t="s">
        <v>11248</v>
      </c>
      <c r="I1386" s="26" t="s">
        <v>11249</v>
      </c>
      <c r="J1386" s="26" t="s">
        <v>13405</v>
      </c>
      <c r="K1386" s="26">
        <v>4.298214977E9</v>
      </c>
      <c r="L1386" s="26" t="s">
        <v>13406</v>
      </c>
      <c r="M1386" s="26" t="s">
        <v>13407</v>
      </c>
      <c r="N1386" s="26" t="s">
        <v>13397</v>
      </c>
      <c r="O1386" s="26" t="s">
        <v>13091</v>
      </c>
      <c r="P1386" s="26" t="s">
        <v>12793</v>
      </c>
      <c r="Q1386" s="26"/>
      <c r="R1386" s="26" t="s">
        <v>13408</v>
      </c>
      <c r="S1386" s="26" t="s">
        <v>156</v>
      </c>
      <c r="T1386" s="26" t="s">
        <v>13409</v>
      </c>
      <c r="U1386" s="29"/>
      <c r="V1386" s="26" t="s">
        <v>158</v>
      </c>
      <c r="W1386" s="26" t="s">
        <v>141</v>
      </c>
      <c r="X1386" s="26" t="s">
        <v>141</v>
      </c>
      <c r="Y1386" s="26">
        <v>1990.0</v>
      </c>
      <c r="Z1386" s="28">
        <v>33.0</v>
      </c>
      <c r="AA1386" s="26" t="s">
        <v>127</v>
      </c>
      <c r="AB1386" s="30">
        <v>1600.0</v>
      </c>
      <c r="AC1386" s="31" t="s">
        <v>127</v>
      </c>
      <c r="AD1386" s="31">
        <v>1600.0</v>
      </c>
      <c r="AE1386" s="31" t="s">
        <v>127</v>
      </c>
      <c r="AF1386" s="31" t="s">
        <v>127</v>
      </c>
      <c r="AG1386" s="30" t="s">
        <v>127</v>
      </c>
      <c r="AH1386" s="31" t="s">
        <v>127</v>
      </c>
      <c r="AI1386" s="31" t="s">
        <v>127</v>
      </c>
      <c r="AJ1386" s="31" t="s">
        <v>127</v>
      </c>
      <c r="AK1386" s="31" t="s">
        <v>127</v>
      </c>
      <c r="AL1386" s="31" t="s">
        <v>127</v>
      </c>
      <c r="AM1386" s="26" t="s">
        <v>140</v>
      </c>
      <c r="AN1386" s="26" t="s">
        <v>13410</v>
      </c>
      <c r="AO1386" s="26" t="s">
        <v>141</v>
      </c>
      <c r="AP1386" s="31">
        <v>1600.0</v>
      </c>
      <c r="AQ1386" s="26">
        <v>2020.0</v>
      </c>
      <c r="AR1386" s="28" t="s">
        <v>127</v>
      </c>
      <c r="AS1386" s="26" t="s">
        <v>127</v>
      </c>
      <c r="AT1386" s="26" t="s">
        <v>142</v>
      </c>
      <c r="AU1386" s="32" t="s">
        <v>31</v>
      </c>
      <c r="AV1386" s="26" t="s">
        <v>13411</v>
      </c>
      <c r="AW1386" s="28"/>
      <c r="AX1386" s="28"/>
      <c r="AY1386" s="28"/>
    </row>
    <row r="1387" ht="15.75" customHeight="1">
      <c r="A1387" s="26" t="s">
        <v>13412</v>
      </c>
      <c r="B1387" s="26" t="s">
        <v>13413</v>
      </c>
      <c r="C1387" s="28"/>
      <c r="D1387" s="26" t="s">
        <v>13414</v>
      </c>
      <c r="E1387" s="26"/>
      <c r="F1387" s="26" t="s">
        <v>127</v>
      </c>
      <c r="G1387" s="28"/>
      <c r="H1387" s="26" t="s">
        <v>9199</v>
      </c>
      <c r="I1387" s="26" t="s">
        <v>9200</v>
      </c>
      <c r="J1387" s="32" t="s">
        <v>13172</v>
      </c>
      <c r="K1387" s="32">
        <v>4.295904636E9</v>
      </c>
      <c r="L1387" s="26" t="s">
        <v>13415</v>
      </c>
      <c r="M1387" s="26" t="s">
        <v>13407</v>
      </c>
      <c r="N1387" s="26" t="s">
        <v>13397</v>
      </c>
      <c r="O1387" s="28" t="s">
        <v>13091</v>
      </c>
      <c r="P1387" s="26" t="s">
        <v>12793</v>
      </c>
      <c r="Q1387" s="26"/>
      <c r="R1387" s="26" t="s">
        <v>13416</v>
      </c>
      <c r="S1387" s="26" t="s">
        <v>156</v>
      </c>
      <c r="T1387" s="29" t="s">
        <v>13417</v>
      </c>
      <c r="U1387" s="29"/>
      <c r="V1387" s="26" t="s">
        <v>158</v>
      </c>
      <c r="W1387" s="26" t="s">
        <v>141</v>
      </c>
      <c r="X1387" s="26" t="s">
        <v>141</v>
      </c>
      <c r="Y1387" s="26">
        <v>2022.0</v>
      </c>
      <c r="Z1387" s="28">
        <v>1.0</v>
      </c>
      <c r="AA1387" s="26" t="s">
        <v>127</v>
      </c>
      <c r="AB1387" s="30">
        <v>1271.0</v>
      </c>
      <c r="AC1387" s="31" t="s">
        <v>127</v>
      </c>
      <c r="AD1387" s="31">
        <v>1271.0</v>
      </c>
      <c r="AE1387" s="31" t="s">
        <v>127</v>
      </c>
      <c r="AF1387" s="31" t="s">
        <v>127</v>
      </c>
      <c r="AG1387" s="30" t="s">
        <v>127</v>
      </c>
      <c r="AH1387" s="31" t="s">
        <v>127</v>
      </c>
      <c r="AI1387" s="31" t="s">
        <v>127</v>
      </c>
      <c r="AJ1387" s="31" t="s">
        <v>127</v>
      </c>
      <c r="AK1387" s="31" t="s">
        <v>127</v>
      </c>
      <c r="AL1387" s="31" t="s">
        <v>127</v>
      </c>
      <c r="AM1387" s="26" t="s">
        <v>140</v>
      </c>
      <c r="AN1387" s="26" t="s">
        <v>13418</v>
      </c>
      <c r="AO1387" s="26" t="s">
        <v>416</v>
      </c>
      <c r="AP1387" s="31">
        <v>145.0</v>
      </c>
      <c r="AQ1387" s="26" t="s">
        <v>127</v>
      </c>
      <c r="AR1387" s="26" t="s">
        <v>127</v>
      </c>
      <c r="AS1387" s="26" t="s">
        <v>127</v>
      </c>
      <c r="AT1387" s="26" t="s">
        <v>142</v>
      </c>
      <c r="AU1387" s="32" t="s">
        <v>31</v>
      </c>
      <c r="AV1387" s="26" t="s">
        <v>31</v>
      </c>
      <c r="AW1387" s="28"/>
      <c r="AX1387" s="28"/>
      <c r="AY1387" s="28"/>
    </row>
    <row r="1388" ht="15.75" customHeight="1">
      <c r="A1388" s="26" t="s">
        <v>13419</v>
      </c>
      <c r="B1388" s="26" t="s">
        <v>13420</v>
      </c>
      <c r="C1388" s="28"/>
      <c r="D1388" s="26" t="s">
        <v>13414</v>
      </c>
      <c r="E1388" s="26"/>
      <c r="F1388" s="26" t="s">
        <v>127</v>
      </c>
      <c r="G1388" s="28"/>
      <c r="H1388" s="26" t="s">
        <v>9199</v>
      </c>
      <c r="I1388" s="26" t="s">
        <v>9200</v>
      </c>
      <c r="J1388" s="32" t="s">
        <v>13172</v>
      </c>
      <c r="K1388" s="32">
        <v>4.295904636E9</v>
      </c>
      <c r="L1388" s="26" t="s">
        <v>13415</v>
      </c>
      <c r="M1388" s="26" t="s">
        <v>13407</v>
      </c>
      <c r="N1388" s="26" t="s">
        <v>13397</v>
      </c>
      <c r="O1388" s="28" t="s">
        <v>13091</v>
      </c>
      <c r="P1388" s="26" t="s">
        <v>12793</v>
      </c>
      <c r="Q1388" s="26"/>
      <c r="R1388" s="26" t="s">
        <v>13416</v>
      </c>
      <c r="S1388" s="26" t="s">
        <v>156</v>
      </c>
      <c r="T1388" s="29" t="s">
        <v>13417</v>
      </c>
      <c r="U1388" s="29"/>
      <c r="V1388" s="26" t="s">
        <v>158</v>
      </c>
      <c r="W1388" s="26" t="s">
        <v>141</v>
      </c>
      <c r="X1388" s="26" t="s">
        <v>141</v>
      </c>
      <c r="Y1388" s="26">
        <v>1995.0</v>
      </c>
      <c r="Z1388" s="28">
        <v>28.0</v>
      </c>
      <c r="AA1388" s="26" t="s">
        <v>127</v>
      </c>
      <c r="AB1388" s="30">
        <v>1452.0</v>
      </c>
      <c r="AC1388" s="31" t="s">
        <v>127</v>
      </c>
      <c r="AD1388" s="31">
        <v>1452.0</v>
      </c>
      <c r="AE1388" s="31" t="s">
        <v>127</v>
      </c>
      <c r="AF1388" s="31" t="s">
        <v>127</v>
      </c>
      <c r="AG1388" s="30" t="s">
        <v>127</v>
      </c>
      <c r="AH1388" s="31" t="s">
        <v>127</v>
      </c>
      <c r="AI1388" s="31" t="s">
        <v>127</v>
      </c>
      <c r="AJ1388" s="31" t="s">
        <v>127</v>
      </c>
      <c r="AK1388" s="31" t="s">
        <v>127</v>
      </c>
      <c r="AL1388" s="31" t="s">
        <v>127</v>
      </c>
      <c r="AM1388" s="26" t="s">
        <v>140</v>
      </c>
      <c r="AN1388" s="26" t="s">
        <v>13418</v>
      </c>
      <c r="AO1388" s="26" t="s">
        <v>416</v>
      </c>
      <c r="AP1388" s="30">
        <f>2000/4</f>
        <v>500</v>
      </c>
      <c r="AQ1388" s="28">
        <v>2020.0</v>
      </c>
      <c r="AR1388" s="28" t="s">
        <v>127</v>
      </c>
      <c r="AS1388" s="26" t="s">
        <v>127</v>
      </c>
      <c r="AT1388" s="26" t="s">
        <v>142</v>
      </c>
      <c r="AU1388" s="32" t="s">
        <v>31</v>
      </c>
      <c r="AV1388" s="26" t="s">
        <v>13421</v>
      </c>
      <c r="AW1388" s="28"/>
      <c r="AX1388" s="28"/>
      <c r="AY1388" s="28"/>
    </row>
    <row r="1389" ht="15.75" customHeight="1">
      <c r="A1389" s="26" t="s">
        <v>13422</v>
      </c>
      <c r="B1389" s="26" t="s">
        <v>13423</v>
      </c>
      <c r="C1389" s="28"/>
      <c r="D1389" s="26" t="s">
        <v>13424</v>
      </c>
      <c r="E1389" s="28"/>
      <c r="F1389" s="26" t="s">
        <v>127</v>
      </c>
      <c r="G1389" s="28"/>
      <c r="H1389" s="26" t="s">
        <v>9199</v>
      </c>
      <c r="I1389" s="26" t="s">
        <v>9200</v>
      </c>
      <c r="J1389" s="26" t="s">
        <v>13425</v>
      </c>
      <c r="K1389" s="26">
        <v>5.038083191E9</v>
      </c>
      <c r="L1389" s="26" t="s">
        <v>13426</v>
      </c>
      <c r="M1389" s="26" t="s">
        <v>13427</v>
      </c>
      <c r="N1389" s="26" t="s">
        <v>13428</v>
      </c>
      <c r="O1389" s="26" t="s">
        <v>13091</v>
      </c>
      <c r="P1389" s="26" t="s">
        <v>12793</v>
      </c>
      <c r="Q1389" s="43"/>
      <c r="R1389" s="26" t="s">
        <v>13429</v>
      </c>
      <c r="S1389" s="26" t="s">
        <v>156</v>
      </c>
      <c r="T1389" s="26" t="s">
        <v>13430</v>
      </c>
      <c r="U1389" s="28"/>
      <c r="V1389" s="26" t="s">
        <v>158</v>
      </c>
      <c r="W1389" s="26" t="s">
        <v>141</v>
      </c>
      <c r="X1389" s="26" t="s">
        <v>141</v>
      </c>
      <c r="Y1389" s="26">
        <v>2013.0</v>
      </c>
      <c r="Z1389" s="28">
        <v>10.0</v>
      </c>
      <c r="AA1389" s="26" t="s">
        <v>127</v>
      </c>
      <c r="AB1389" s="30" t="s">
        <v>127</v>
      </c>
      <c r="AC1389" s="31" t="s">
        <v>127</v>
      </c>
      <c r="AD1389" s="31" t="s">
        <v>127</v>
      </c>
      <c r="AE1389" s="31" t="s">
        <v>127</v>
      </c>
      <c r="AF1389" s="31">
        <v>2500.0</v>
      </c>
      <c r="AG1389" s="30" t="s">
        <v>127</v>
      </c>
      <c r="AH1389" s="31">
        <v>2500.0</v>
      </c>
      <c r="AI1389" s="31" t="s">
        <v>127</v>
      </c>
      <c r="AJ1389" s="31" t="s">
        <v>141</v>
      </c>
      <c r="AK1389" s="31" t="s">
        <v>127</v>
      </c>
      <c r="AL1389" s="31" t="s">
        <v>127</v>
      </c>
      <c r="AM1389" s="26" t="s">
        <v>3315</v>
      </c>
      <c r="AN1389" s="26" t="s">
        <v>6894</v>
      </c>
      <c r="AO1389" s="26" t="s">
        <v>141</v>
      </c>
      <c r="AP1389" s="31">
        <v>150.0</v>
      </c>
      <c r="AQ1389" s="26">
        <v>2022.0</v>
      </c>
      <c r="AR1389" s="28" t="s">
        <v>127</v>
      </c>
      <c r="AS1389" s="26" t="s">
        <v>127</v>
      </c>
      <c r="AT1389" s="26" t="s">
        <v>167</v>
      </c>
      <c r="AU1389" s="32" t="s">
        <v>29</v>
      </c>
      <c r="AV1389" s="26" t="s">
        <v>13431</v>
      </c>
      <c r="AW1389" s="28"/>
      <c r="AX1389" s="28"/>
      <c r="AY1389" s="28"/>
    </row>
    <row r="1390" ht="15.75" customHeight="1">
      <c r="A1390" s="26" t="s">
        <v>13432</v>
      </c>
      <c r="B1390" s="26" t="s">
        <v>13433</v>
      </c>
      <c r="C1390" s="28"/>
      <c r="D1390" s="26" t="s">
        <v>13434</v>
      </c>
      <c r="E1390" s="28"/>
      <c r="F1390" s="26" t="s">
        <v>127</v>
      </c>
      <c r="G1390" s="28"/>
      <c r="H1390" s="26" t="s">
        <v>13292</v>
      </c>
      <c r="I1390" s="26" t="s">
        <v>13293</v>
      </c>
      <c r="J1390" s="26" t="s">
        <v>13294</v>
      </c>
      <c r="K1390" s="26">
        <v>4.295903753E9</v>
      </c>
      <c r="L1390" s="26" t="s">
        <v>13435</v>
      </c>
      <c r="M1390" s="26" t="s">
        <v>13436</v>
      </c>
      <c r="N1390" s="26" t="s">
        <v>13437</v>
      </c>
      <c r="O1390" s="28" t="s">
        <v>13091</v>
      </c>
      <c r="P1390" s="26" t="s">
        <v>12793</v>
      </c>
      <c r="Q1390" s="28"/>
      <c r="R1390" s="28" t="s">
        <v>13438</v>
      </c>
      <c r="S1390" s="28" t="s">
        <v>156</v>
      </c>
      <c r="T1390" s="26" t="s">
        <v>13439</v>
      </c>
      <c r="U1390" s="29"/>
      <c r="V1390" s="26" t="s">
        <v>158</v>
      </c>
      <c r="W1390" s="26" t="s">
        <v>141</v>
      </c>
      <c r="X1390" s="26" t="s">
        <v>141</v>
      </c>
      <c r="Y1390" s="26">
        <v>1920.0</v>
      </c>
      <c r="Z1390" s="28">
        <v>103.0</v>
      </c>
      <c r="AA1390" s="26" t="s">
        <v>127</v>
      </c>
      <c r="AB1390" s="30">
        <v>3000.0</v>
      </c>
      <c r="AC1390" s="31">
        <v>3000.0</v>
      </c>
      <c r="AD1390" s="31" t="s">
        <v>127</v>
      </c>
      <c r="AE1390" s="31" t="s">
        <v>127</v>
      </c>
      <c r="AF1390" s="31">
        <v>2500.0</v>
      </c>
      <c r="AG1390" s="31">
        <v>2500.0</v>
      </c>
      <c r="AH1390" s="31" t="s">
        <v>127</v>
      </c>
      <c r="AI1390" s="31" t="s">
        <v>127</v>
      </c>
      <c r="AJ1390" s="31" t="s">
        <v>141</v>
      </c>
      <c r="AK1390" s="31" t="s">
        <v>127</v>
      </c>
      <c r="AL1390" s="31" t="s">
        <v>141</v>
      </c>
      <c r="AM1390" s="26" t="s">
        <v>159</v>
      </c>
      <c r="AN1390" s="26" t="s">
        <v>13440</v>
      </c>
      <c r="AO1390" s="26" t="s">
        <v>7660</v>
      </c>
      <c r="AP1390" s="30">
        <v>1325.0</v>
      </c>
      <c r="AQ1390" s="26">
        <v>2018.0</v>
      </c>
      <c r="AR1390" s="28" t="s">
        <v>127</v>
      </c>
      <c r="AS1390" s="26" t="s">
        <v>127</v>
      </c>
      <c r="AT1390" s="26" t="s">
        <v>161</v>
      </c>
      <c r="AU1390" s="32" t="s">
        <v>263</v>
      </c>
      <c r="AV1390" s="26" t="s">
        <v>13441</v>
      </c>
      <c r="AW1390" s="28"/>
      <c r="AX1390" s="28"/>
      <c r="AY1390" s="28"/>
    </row>
    <row r="1391" ht="15.75" customHeight="1">
      <c r="A1391" s="26" t="s">
        <v>13442</v>
      </c>
      <c r="B1391" s="26" t="s">
        <v>13443</v>
      </c>
      <c r="C1391" s="28"/>
      <c r="D1391" s="26" t="s">
        <v>13444</v>
      </c>
      <c r="E1391" s="26"/>
      <c r="F1391" s="26" t="s">
        <v>127</v>
      </c>
      <c r="G1391" s="28"/>
      <c r="H1391" s="26" t="s">
        <v>11154</v>
      </c>
      <c r="I1391" s="26" t="s">
        <v>11155</v>
      </c>
      <c r="J1391" s="26" t="s">
        <v>13125</v>
      </c>
      <c r="K1391" s="26">
        <v>4.295903049E9</v>
      </c>
      <c r="L1391" s="26" t="s">
        <v>13445</v>
      </c>
      <c r="M1391" s="26" t="s">
        <v>13446</v>
      </c>
      <c r="N1391" s="26" t="s">
        <v>13437</v>
      </c>
      <c r="O1391" s="28" t="s">
        <v>13091</v>
      </c>
      <c r="P1391" s="26" t="s">
        <v>12793</v>
      </c>
      <c r="Q1391" s="26"/>
      <c r="R1391" s="26" t="s">
        <v>13447</v>
      </c>
      <c r="S1391" s="28" t="s">
        <v>156</v>
      </c>
      <c r="T1391" s="29" t="s">
        <v>13448</v>
      </c>
      <c r="U1391" s="29"/>
      <c r="V1391" s="26" t="s">
        <v>553</v>
      </c>
      <c r="W1391" s="26" t="s">
        <v>141</v>
      </c>
      <c r="X1391" s="26" t="s">
        <v>141</v>
      </c>
      <c r="Y1391" s="26">
        <v>1902.0</v>
      </c>
      <c r="Z1391" s="28">
        <v>121.0</v>
      </c>
      <c r="AA1391" s="26">
        <v>2020.0</v>
      </c>
      <c r="AB1391" s="30">
        <v>3500.0</v>
      </c>
      <c r="AC1391" s="31">
        <v>3500.0</v>
      </c>
      <c r="AD1391" s="31" t="s">
        <v>127</v>
      </c>
      <c r="AE1391" s="31" t="s">
        <v>127</v>
      </c>
      <c r="AF1391" s="31">
        <v>2486.0</v>
      </c>
      <c r="AG1391" s="30">
        <f>1216+1270</f>
        <v>2486</v>
      </c>
      <c r="AH1391" s="31" t="s">
        <v>127</v>
      </c>
      <c r="AI1391" s="31" t="s">
        <v>127</v>
      </c>
      <c r="AJ1391" s="31" t="s">
        <v>141</v>
      </c>
      <c r="AK1391" s="31" t="s">
        <v>141</v>
      </c>
      <c r="AL1391" s="31" t="s">
        <v>141</v>
      </c>
      <c r="AM1391" s="26" t="s">
        <v>159</v>
      </c>
      <c r="AN1391" s="26" t="s">
        <v>13278</v>
      </c>
      <c r="AO1391" s="26" t="s">
        <v>6979</v>
      </c>
      <c r="AP1391" s="30">
        <v>500.0</v>
      </c>
      <c r="AQ1391" s="32">
        <v>2021.0</v>
      </c>
      <c r="AR1391" s="32" t="s">
        <v>127</v>
      </c>
      <c r="AS1391" s="26" t="s">
        <v>127</v>
      </c>
      <c r="AT1391" s="26" t="s">
        <v>161</v>
      </c>
      <c r="AU1391" s="32" t="s">
        <v>263</v>
      </c>
      <c r="AV1391" s="26" t="s">
        <v>13449</v>
      </c>
      <c r="AW1391" s="28"/>
      <c r="AX1391" s="28"/>
      <c r="AY1391" s="28"/>
    </row>
    <row r="1392" ht="15.75" customHeight="1">
      <c r="A1392" s="26" t="s">
        <v>13450</v>
      </c>
      <c r="B1392" s="26" t="s">
        <v>13451</v>
      </c>
      <c r="C1392" s="28"/>
      <c r="D1392" s="28"/>
      <c r="E1392" s="28"/>
      <c r="F1392" s="26" t="s">
        <v>127</v>
      </c>
      <c r="G1392" s="28"/>
      <c r="H1392" s="26" t="s">
        <v>8783</v>
      </c>
      <c r="I1392" s="26" t="s">
        <v>8784</v>
      </c>
      <c r="J1392" s="26" t="s">
        <v>13197</v>
      </c>
      <c r="K1392" s="26">
        <v>5.035931883E9</v>
      </c>
      <c r="L1392" s="26" t="s">
        <v>13452</v>
      </c>
      <c r="M1392" s="26" t="s">
        <v>13453</v>
      </c>
      <c r="N1392" s="26" t="s">
        <v>13437</v>
      </c>
      <c r="O1392" s="26" t="s">
        <v>13091</v>
      </c>
      <c r="P1392" s="26" t="s">
        <v>12793</v>
      </c>
      <c r="Q1392" s="28"/>
      <c r="R1392" s="26" t="s">
        <v>13454</v>
      </c>
      <c r="S1392" s="26" t="s">
        <v>156</v>
      </c>
      <c r="T1392" s="26" t="s">
        <v>13455</v>
      </c>
      <c r="U1392" s="28"/>
      <c r="V1392" s="26" t="s">
        <v>158</v>
      </c>
      <c r="W1392" s="26" t="s">
        <v>141</v>
      </c>
      <c r="X1392" s="26" t="s">
        <v>141</v>
      </c>
      <c r="Y1392" s="26">
        <v>1980.0</v>
      </c>
      <c r="Z1392" s="28">
        <v>43.0</v>
      </c>
      <c r="AA1392" s="26" t="s">
        <v>127</v>
      </c>
      <c r="AB1392" s="30">
        <v>771.0</v>
      </c>
      <c r="AC1392" s="31" t="s">
        <v>127</v>
      </c>
      <c r="AD1392" s="31">
        <v>771.0</v>
      </c>
      <c r="AE1392" s="31" t="s">
        <v>127</v>
      </c>
      <c r="AF1392" s="31" t="s">
        <v>127</v>
      </c>
      <c r="AG1392" s="30" t="s">
        <v>127</v>
      </c>
      <c r="AH1392" s="31" t="s">
        <v>127</v>
      </c>
      <c r="AI1392" s="31" t="s">
        <v>127</v>
      </c>
      <c r="AJ1392" s="31" t="s">
        <v>127</v>
      </c>
      <c r="AK1392" s="31" t="s">
        <v>127</v>
      </c>
      <c r="AL1392" s="31" t="s">
        <v>127</v>
      </c>
      <c r="AM1392" s="26" t="s">
        <v>159</v>
      </c>
      <c r="AN1392" s="26" t="s">
        <v>141</v>
      </c>
      <c r="AO1392" s="32" t="s">
        <v>12853</v>
      </c>
      <c r="AP1392" s="31">
        <v>488.0</v>
      </c>
      <c r="AQ1392" s="28" t="s">
        <v>127</v>
      </c>
      <c r="AR1392" s="28" t="s">
        <v>127</v>
      </c>
      <c r="AS1392" s="26" t="s">
        <v>127</v>
      </c>
      <c r="AT1392" s="26" t="s">
        <v>142</v>
      </c>
      <c r="AU1392" s="26" t="s">
        <v>31</v>
      </c>
      <c r="AV1392" s="26" t="s">
        <v>13456</v>
      </c>
      <c r="AW1392" s="28"/>
      <c r="AX1392" s="28"/>
      <c r="AY1392" s="28"/>
    </row>
    <row r="1393" ht="15.75" customHeight="1">
      <c r="A1393" s="26" t="s">
        <v>13457</v>
      </c>
      <c r="B1393" s="26" t="s">
        <v>13458</v>
      </c>
      <c r="C1393" s="28"/>
      <c r="D1393" s="28"/>
      <c r="E1393" s="28"/>
      <c r="F1393" s="26" t="s">
        <v>127</v>
      </c>
      <c r="G1393" s="28"/>
      <c r="H1393" s="26" t="s">
        <v>8783</v>
      </c>
      <c r="I1393" s="26" t="s">
        <v>8784</v>
      </c>
      <c r="J1393" s="28" t="s">
        <v>12847</v>
      </c>
      <c r="K1393" s="28">
        <v>5.047422048E9</v>
      </c>
      <c r="L1393" s="26" t="s">
        <v>13459</v>
      </c>
      <c r="M1393" s="26" t="s">
        <v>13460</v>
      </c>
      <c r="N1393" s="26" t="s">
        <v>13461</v>
      </c>
      <c r="O1393" s="26" t="s">
        <v>13091</v>
      </c>
      <c r="P1393" s="26" t="s">
        <v>12793</v>
      </c>
      <c r="Q1393" s="28"/>
      <c r="R1393" s="26" t="s">
        <v>13462</v>
      </c>
      <c r="S1393" s="26" t="s">
        <v>156</v>
      </c>
      <c r="T1393" s="26" t="s">
        <v>13463</v>
      </c>
      <c r="U1393" s="28"/>
      <c r="V1393" s="26" t="s">
        <v>553</v>
      </c>
      <c r="W1393" s="26" t="s">
        <v>141</v>
      </c>
      <c r="X1393" s="26" t="s">
        <v>141</v>
      </c>
      <c r="Y1393" s="26">
        <v>1965.0</v>
      </c>
      <c r="Z1393" s="28">
        <v>58.0</v>
      </c>
      <c r="AA1393" s="26">
        <v>2020.0</v>
      </c>
      <c r="AB1393" s="30">
        <v>560.0</v>
      </c>
      <c r="AC1393" s="31" t="s">
        <v>127</v>
      </c>
      <c r="AD1393" s="31">
        <v>560.0</v>
      </c>
      <c r="AE1393" s="31" t="s">
        <v>127</v>
      </c>
      <c r="AF1393" s="31" t="s">
        <v>127</v>
      </c>
      <c r="AG1393" s="30" t="s">
        <v>127</v>
      </c>
      <c r="AH1393" s="31" t="s">
        <v>127</v>
      </c>
      <c r="AI1393" s="31" t="s">
        <v>127</v>
      </c>
      <c r="AJ1393" s="31" t="s">
        <v>127</v>
      </c>
      <c r="AK1393" s="31" t="s">
        <v>127</v>
      </c>
      <c r="AL1393" s="31" t="s">
        <v>127</v>
      </c>
      <c r="AM1393" s="26" t="s">
        <v>159</v>
      </c>
      <c r="AN1393" s="26" t="s">
        <v>13464</v>
      </c>
      <c r="AO1393" s="32" t="s">
        <v>12853</v>
      </c>
      <c r="AP1393" s="30">
        <f>300-222</f>
        <v>78</v>
      </c>
      <c r="AQ1393" s="28" t="s">
        <v>127</v>
      </c>
      <c r="AR1393" s="28" t="s">
        <v>127</v>
      </c>
      <c r="AS1393" s="26" t="s">
        <v>127</v>
      </c>
      <c r="AT1393" s="26" t="s">
        <v>142</v>
      </c>
      <c r="AU1393" s="26" t="s">
        <v>31</v>
      </c>
      <c r="AV1393" s="26" t="s">
        <v>13465</v>
      </c>
      <c r="AW1393" s="28"/>
      <c r="AX1393" s="28"/>
      <c r="AY1393" s="28"/>
    </row>
    <row r="1394" ht="15.75" customHeight="1">
      <c r="A1394" s="26" t="s">
        <v>13466</v>
      </c>
      <c r="B1394" s="26" t="s">
        <v>13467</v>
      </c>
      <c r="C1394" s="28"/>
      <c r="D1394" s="26" t="s">
        <v>13468</v>
      </c>
      <c r="E1394" s="28"/>
      <c r="F1394" s="26" t="s">
        <v>127</v>
      </c>
      <c r="G1394" s="28"/>
      <c r="H1394" s="26" t="s">
        <v>13325</v>
      </c>
      <c r="I1394" s="26" t="s">
        <v>13326</v>
      </c>
      <c r="J1394" s="26" t="s">
        <v>13327</v>
      </c>
      <c r="K1394" s="26">
        <v>4.29590801E9</v>
      </c>
      <c r="L1394" s="26" t="s">
        <v>13469</v>
      </c>
      <c r="M1394" s="26" t="s">
        <v>13470</v>
      </c>
      <c r="N1394" s="26" t="s">
        <v>13471</v>
      </c>
      <c r="O1394" s="28" t="s">
        <v>13091</v>
      </c>
      <c r="P1394" s="26" t="s">
        <v>12793</v>
      </c>
      <c r="Q1394" s="26"/>
      <c r="R1394" s="26" t="s">
        <v>13472</v>
      </c>
      <c r="S1394" s="26" t="s">
        <v>156</v>
      </c>
      <c r="T1394" s="26" t="s">
        <v>13473</v>
      </c>
      <c r="U1394" s="29"/>
      <c r="V1394" s="26" t="s">
        <v>158</v>
      </c>
      <c r="W1394" s="26" t="s">
        <v>141</v>
      </c>
      <c r="X1394" s="26" t="s">
        <v>141</v>
      </c>
      <c r="Y1394" s="26">
        <v>2007.0</v>
      </c>
      <c r="Z1394" s="28">
        <v>16.0</v>
      </c>
      <c r="AA1394" s="26" t="s">
        <v>127</v>
      </c>
      <c r="AB1394" s="30">
        <v>3400.0</v>
      </c>
      <c r="AC1394" s="31" t="s">
        <v>127</v>
      </c>
      <c r="AD1394" s="31">
        <v>3400.0</v>
      </c>
      <c r="AE1394" s="31" t="s">
        <v>127</v>
      </c>
      <c r="AF1394" s="31" t="s">
        <v>127</v>
      </c>
      <c r="AG1394" s="30" t="s">
        <v>127</v>
      </c>
      <c r="AH1394" s="31" t="s">
        <v>127</v>
      </c>
      <c r="AI1394" s="31" t="s">
        <v>127</v>
      </c>
      <c r="AJ1394" s="31" t="s">
        <v>127</v>
      </c>
      <c r="AK1394" s="31" t="s">
        <v>127</v>
      </c>
      <c r="AL1394" s="31" t="s">
        <v>127</v>
      </c>
      <c r="AM1394" s="26" t="s">
        <v>159</v>
      </c>
      <c r="AN1394" s="26" t="s">
        <v>13339</v>
      </c>
      <c r="AO1394" s="26" t="s">
        <v>416</v>
      </c>
      <c r="AP1394" s="30">
        <v>700.0</v>
      </c>
      <c r="AQ1394" s="26">
        <v>2022.0</v>
      </c>
      <c r="AR1394" s="28" t="s">
        <v>127</v>
      </c>
      <c r="AS1394" s="26" t="s">
        <v>127</v>
      </c>
      <c r="AT1394" s="26" t="s">
        <v>142</v>
      </c>
      <c r="AU1394" s="32" t="s">
        <v>31</v>
      </c>
      <c r="AV1394" s="26" t="s">
        <v>13474</v>
      </c>
      <c r="AW1394" s="28"/>
      <c r="AX1394" s="28"/>
      <c r="AY1394" s="28"/>
    </row>
    <row r="1395" ht="15.75" customHeight="1">
      <c r="A1395" s="26" t="s">
        <v>13475</v>
      </c>
      <c r="B1395" s="26" t="s">
        <v>13476</v>
      </c>
      <c r="C1395" s="28"/>
      <c r="D1395" s="26" t="s">
        <v>13477</v>
      </c>
      <c r="E1395" s="26"/>
      <c r="F1395" s="26" t="s">
        <v>127</v>
      </c>
      <c r="G1395" s="28"/>
      <c r="H1395" s="26" t="s">
        <v>9199</v>
      </c>
      <c r="I1395" s="26" t="s">
        <v>9200</v>
      </c>
      <c r="J1395" s="32" t="s">
        <v>13172</v>
      </c>
      <c r="K1395" s="32">
        <v>4.295904636E9</v>
      </c>
      <c r="L1395" s="26" t="s">
        <v>13478</v>
      </c>
      <c r="M1395" s="26" t="s">
        <v>13479</v>
      </c>
      <c r="N1395" s="26" t="s">
        <v>13480</v>
      </c>
      <c r="O1395" s="28" t="s">
        <v>13091</v>
      </c>
      <c r="P1395" s="26" t="s">
        <v>12793</v>
      </c>
      <c r="Q1395" s="26"/>
      <c r="R1395" s="26" t="s">
        <v>13481</v>
      </c>
      <c r="S1395" s="26" t="s">
        <v>156</v>
      </c>
      <c r="T1395" s="26" t="s">
        <v>13482</v>
      </c>
      <c r="U1395" s="26"/>
      <c r="V1395" s="26" t="s">
        <v>158</v>
      </c>
      <c r="W1395" s="26" t="s">
        <v>141</v>
      </c>
      <c r="X1395" s="26" t="s">
        <v>141</v>
      </c>
      <c r="Y1395" s="26">
        <v>1979.0</v>
      </c>
      <c r="Z1395" s="28">
        <v>44.0</v>
      </c>
      <c r="AA1395" s="26" t="s">
        <v>127</v>
      </c>
      <c r="AB1395" s="30">
        <v>1134.0</v>
      </c>
      <c r="AC1395" s="31" t="s">
        <v>127</v>
      </c>
      <c r="AD1395" s="31">
        <v>1134.0</v>
      </c>
      <c r="AE1395" s="31" t="s">
        <v>127</v>
      </c>
      <c r="AF1395" s="31" t="s">
        <v>127</v>
      </c>
      <c r="AG1395" s="30" t="s">
        <v>127</v>
      </c>
      <c r="AH1395" s="31" t="s">
        <v>127</v>
      </c>
      <c r="AI1395" s="31" t="s">
        <v>127</v>
      </c>
      <c r="AJ1395" s="31" t="s">
        <v>127</v>
      </c>
      <c r="AK1395" s="31" t="s">
        <v>127</v>
      </c>
      <c r="AL1395" s="31" t="s">
        <v>127</v>
      </c>
      <c r="AM1395" s="26" t="s">
        <v>140</v>
      </c>
      <c r="AN1395" s="26" t="s">
        <v>13483</v>
      </c>
      <c r="AO1395" s="26" t="s">
        <v>416</v>
      </c>
      <c r="AP1395" s="30">
        <v>500.0</v>
      </c>
      <c r="AQ1395" s="28">
        <v>2020.0</v>
      </c>
      <c r="AR1395" s="28" t="s">
        <v>127</v>
      </c>
      <c r="AS1395" s="26" t="s">
        <v>127</v>
      </c>
      <c r="AT1395" s="26" t="s">
        <v>142</v>
      </c>
      <c r="AU1395" s="32" t="s">
        <v>31</v>
      </c>
      <c r="AV1395" s="26" t="s">
        <v>13393</v>
      </c>
      <c r="AW1395" s="28"/>
      <c r="AX1395" s="28"/>
      <c r="AY1395" s="28"/>
    </row>
    <row r="1396" ht="15.75" customHeight="1">
      <c r="A1396" s="26" t="s">
        <v>13484</v>
      </c>
      <c r="B1396" s="28" t="s">
        <v>13485</v>
      </c>
      <c r="C1396" s="28"/>
      <c r="D1396" s="26" t="s">
        <v>13486</v>
      </c>
      <c r="E1396" s="28"/>
      <c r="F1396" s="26" t="s">
        <v>127</v>
      </c>
      <c r="G1396" s="28"/>
      <c r="H1396" s="26" t="s">
        <v>11021</v>
      </c>
      <c r="I1396" s="26" t="s">
        <v>11022</v>
      </c>
      <c r="J1396" s="26" t="s">
        <v>13099</v>
      </c>
      <c r="K1396" s="26">
        <v>4.295903763E9</v>
      </c>
      <c r="L1396" s="28" t="s">
        <v>13487</v>
      </c>
      <c r="M1396" s="26" t="s">
        <v>13488</v>
      </c>
      <c r="N1396" s="26" t="s">
        <v>13489</v>
      </c>
      <c r="O1396" s="26" t="s">
        <v>13091</v>
      </c>
      <c r="P1396" s="26" t="s">
        <v>12793</v>
      </c>
      <c r="Q1396" s="28"/>
      <c r="R1396" s="28" t="s">
        <v>13490</v>
      </c>
      <c r="S1396" s="28" t="s">
        <v>156</v>
      </c>
      <c r="T1396" s="26" t="s">
        <v>13491</v>
      </c>
      <c r="U1396" s="28"/>
      <c r="V1396" s="26" t="s">
        <v>158</v>
      </c>
      <c r="W1396" s="26" t="s">
        <v>141</v>
      </c>
      <c r="X1396" s="26" t="s">
        <v>141</v>
      </c>
      <c r="Y1396" s="26">
        <v>1994.0</v>
      </c>
      <c r="Z1396" s="28">
        <v>29.0</v>
      </c>
      <c r="AA1396" s="26" t="s">
        <v>127</v>
      </c>
      <c r="AB1396" s="30">
        <v>653.0</v>
      </c>
      <c r="AC1396" s="31" t="s">
        <v>127</v>
      </c>
      <c r="AD1396" s="31">
        <v>653.0</v>
      </c>
      <c r="AE1396" s="31" t="s">
        <v>127</v>
      </c>
      <c r="AF1396" s="31" t="s">
        <v>127</v>
      </c>
      <c r="AG1396" s="30" t="s">
        <v>127</v>
      </c>
      <c r="AH1396" s="31" t="s">
        <v>127</v>
      </c>
      <c r="AI1396" s="31" t="s">
        <v>127</v>
      </c>
      <c r="AJ1396" s="31" t="s">
        <v>127</v>
      </c>
      <c r="AK1396" s="31" t="s">
        <v>127</v>
      </c>
      <c r="AL1396" s="31" t="s">
        <v>127</v>
      </c>
      <c r="AM1396" s="26" t="s">
        <v>140</v>
      </c>
      <c r="AN1396" s="26" t="s">
        <v>13492</v>
      </c>
      <c r="AO1396" s="26" t="s">
        <v>614</v>
      </c>
      <c r="AP1396" s="31">
        <f>8946/10</f>
        <v>894.6</v>
      </c>
      <c r="AQ1396" s="26" t="s">
        <v>127</v>
      </c>
      <c r="AR1396" s="26" t="s">
        <v>127</v>
      </c>
      <c r="AS1396" s="26" t="s">
        <v>127</v>
      </c>
      <c r="AT1396" s="28" t="s">
        <v>142</v>
      </c>
      <c r="AU1396" s="32" t="s">
        <v>31</v>
      </c>
      <c r="AV1396" s="26" t="s">
        <v>13165</v>
      </c>
      <c r="AW1396" s="28"/>
      <c r="AX1396" s="28"/>
      <c r="AY1396" s="28"/>
    </row>
    <row r="1397" ht="15.75" customHeight="1">
      <c r="A1397" s="26" t="s">
        <v>13493</v>
      </c>
      <c r="B1397" s="26" t="s">
        <v>13494</v>
      </c>
      <c r="C1397" s="28"/>
      <c r="D1397" s="26" t="s">
        <v>13495</v>
      </c>
      <c r="E1397" s="26"/>
      <c r="F1397" s="26" t="s">
        <v>127</v>
      </c>
      <c r="G1397" s="28"/>
      <c r="H1397" s="26" t="s">
        <v>9199</v>
      </c>
      <c r="I1397" s="26" t="s">
        <v>9200</v>
      </c>
      <c r="J1397" s="26" t="s">
        <v>13172</v>
      </c>
      <c r="K1397" s="26">
        <v>4.295904636E9</v>
      </c>
      <c r="L1397" s="26" t="s">
        <v>13496</v>
      </c>
      <c r="M1397" s="26" t="s">
        <v>13497</v>
      </c>
      <c r="N1397" s="26" t="s">
        <v>13498</v>
      </c>
      <c r="O1397" s="28" t="s">
        <v>13091</v>
      </c>
      <c r="P1397" s="26" t="s">
        <v>12793</v>
      </c>
      <c r="Q1397" s="26"/>
      <c r="R1397" s="26" t="s">
        <v>13499</v>
      </c>
      <c r="S1397" s="26" t="s">
        <v>156</v>
      </c>
      <c r="T1397" s="26" t="s">
        <v>13500</v>
      </c>
      <c r="U1397" s="29"/>
      <c r="V1397" s="26" t="s">
        <v>158</v>
      </c>
      <c r="W1397" s="26" t="s">
        <v>141</v>
      </c>
      <c r="X1397" s="26" t="s">
        <v>141</v>
      </c>
      <c r="Y1397" s="26">
        <v>2000.0</v>
      </c>
      <c r="Z1397" s="28">
        <v>23.0</v>
      </c>
      <c r="AA1397" s="26" t="s">
        <v>127</v>
      </c>
      <c r="AB1397" s="30">
        <v>1542.0</v>
      </c>
      <c r="AC1397" s="31" t="s">
        <v>127</v>
      </c>
      <c r="AD1397" s="31">
        <v>1542.0</v>
      </c>
      <c r="AE1397" s="31" t="s">
        <v>127</v>
      </c>
      <c r="AF1397" s="31" t="s">
        <v>127</v>
      </c>
      <c r="AG1397" s="30" t="s">
        <v>127</v>
      </c>
      <c r="AH1397" s="31" t="s">
        <v>127</v>
      </c>
      <c r="AI1397" s="31" t="s">
        <v>127</v>
      </c>
      <c r="AJ1397" s="31" t="s">
        <v>127</v>
      </c>
      <c r="AK1397" s="31" t="s">
        <v>127</v>
      </c>
      <c r="AL1397" s="31" t="s">
        <v>127</v>
      </c>
      <c r="AM1397" s="26" t="s">
        <v>2284</v>
      </c>
      <c r="AN1397" s="26" t="s">
        <v>7379</v>
      </c>
      <c r="AO1397" s="26" t="s">
        <v>416</v>
      </c>
      <c r="AP1397" s="31">
        <v>133.0</v>
      </c>
      <c r="AQ1397" s="28">
        <v>2021.0</v>
      </c>
      <c r="AR1397" s="28" t="s">
        <v>127</v>
      </c>
      <c r="AS1397" s="26" t="s">
        <v>127</v>
      </c>
      <c r="AT1397" s="26" t="s">
        <v>142</v>
      </c>
      <c r="AU1397" s="32" t="s">
        <v>31</v>
      </c>
      <c r="AV1397" s="26" t="s">
        <v>13501</v>
      </c>
      <c r="AW1397" s="28"/>
      <c r="AX1397" s="28"/>
      <c r="AY1397" s="28"/>
    </row>
    <row r="1398" ht="15.75" customHeight="1">
      <c r="A1398" s="26" t="s">
        <v>13502</v>
      </c>
      <c r="B1398" s="26" t="s">
        <v>13503</v>
      </c>
      <c r="C1398" s="28"/>
      <c r="D1398" s="26" t="s">
        <v>13504</v>
      </c>
      <c r="E1398" s="26"/>
      <c r="F1398" s="26" t="s">
        <v>127</v>
      </c>
      <c r="G1398" s="28"/>
      <c r="H1398" s="26" t="s">
        <v>13505</v>
      </c>
      <c r="I1398" s="26" t="s">
        <v>13506</v>
      </c>
      <c r="J1398" s="26" t="s">
        <v>13507</v>
      </c>
      <c r="K1398" s="26">
        <v>4.29821937E9</v>
      </c>
      <c r="L1398" s="26" t="s">
        <v>13508</v>
      </c>
      <c r="M1398" s="26" t="s">
        <v>13509</v>
      </c>
      <c r="N1398" s="26" t="s">
        <v>13510</v>
      </c>
      <c r="O1398" s="28" t="s">
        <v>13091</v>
      </c>
      <c r="P1398" s="26" t="s">
        <v>12793</v>
      </c>
      <c r="Q1398" s="26"/>
      <c r="R1398" s="26" t="s">
        <v>13511</v>
      </c>
      <c r="S1398" s="26" t="s">
        <v>156</v>
      </c>
      <c r="T1398" s="26" t="s">
        <v>13512</v>
      </c>
      <c r="U1398" s="29"/>
      <c r="V1398" s="26" t="s">
        <v>158</v>
      </c>
      <c r="W1398" s="26" t="s">
        <v>141</v>
      </c>
      <c r="X1398" s="26" t="s">
        <v>141</v>
      </c>
      <c r="Y1398" s="26">
        <v>1886.0</v>
      </c>
      <c r="Z1398" s="28">
        <v>137.0</v>
      </c>
      <c r="AA1398" s="26" t="s">
        <v>127</v>
      </c>
      <c r="AB1398" s="30">
        <v>1092.0</v>
      </c>
      <c r="AC1398" s="31" t="s">
        <v>127</v>
      </c>
      <c r="AD1398" s="30">
        <f>820+272</f>
        <v>1092</v>
      </c>
      <c r="AE1398" s="31" t="s">
        <v>127</v>
      </c>
      <c r="AF1398" s="31" t="s">
        <v>127</v>
      </c>
      <c r="AG1398" s="30" t="s">
        <v>127</v>
      </c>
      <c r="AH1398" s="31" t="s">
        <v>127</v>
      </c>
      <c r="AI1398" s="31" t="s">
        <v>127</v>
      </c>
      <c r="AJ1398" s="31" t="s">
        <v>127</v>
      </c>
      <c r="AK1398" s="31" t="s">
        <v>127</v>
      </c>
      <c r="AL1398" s="31" t="s">
        <v>127</v>
      </c>
      <c r="AM1398" s="26" t="s">
        <v>159</v>
      </c>
      <c r="AN1398" s="26" t="s">
        <v>13513</v>
      </c>
      <c r="AO1398" s="26" t="s">
        <v>771</v>
      </c>
      <c r="AP1398" s="31">
        <v>600.0</v>
      </c>
      <c r="AQ1398" s="28" t="s">
        <v>127</v>
      </c>
      <c r="AR1398" s="28" t="s">
        <v>127</v>
      </c>
      <c r="AS1398" s="26" t="s">
        <v>127</v>
      </c>
      <c r="AT1398" s="26" t="s">
        <v>142</v>
      </c>
      <c r="AU1398" s="32" t="s">
        <v>31</v>
      </c>
      <c r="AV1398" s="26" t="s">
        <v>13514</v>
      </c>
      <c r="AW1398" s="28"/>
      <c r="AX1398" s="28"/>
      <c r="AY1398" s="28"/>
    </row>
    <row r="1399" ht="15.75" customHeight="1">
      <c r="A1399" s="26" t="s">
        <v>13515</v>
      </c>
      <c r="B1399" s="26" t="s">
        <v>13516</v>
      </c>
      <c r="C1399" s="28"/>
      <c r="D1399" s="28"/>
      <c r="E1399" s="28"/>
      <c r="F1399" s="26" t="s">
        <v>127</v>
      </c>
      <c r="G1399" s="28"/>
      <c r="H1399" s="26" t="s">
        <v>13517</v>
      </c>
      <c r="I1399" s="26" t="s">
        <v>13518</v>
      </c>
      <c r="J1399" s="26" t="s">
        <v>13519</v>
      </c>
      <c r="K1399" s="26">
        <v>5.041076804E9</v>
      </c>
      <c r="L1399" s="26" t="s">
        <v>13520</v>
      </c>
      <c r="M1399" s="26" t="s">
        <v>13509</v>
      </c>
      <c r="N1399" s="26" t="s">
        <v>13510</v>
      </c>
      <c r="O1399" s="26" t="s">
        <v>13091</v>
      </c>
      <c r="P1399" s="26" t="s">
        <v>12793</v>
      </c>
      <c r="Q1399" s="26"/>
      <c r="R1399" s="26" t="s">
        <v>13521</v>
      </c>
      <c r="S1399" s="26" t="s">
        <v>156</v>
      </c>
      <c r="T1399" s="26" t="s">
        <v>13522</v>
      </c>
      <c r="U1399" s="29"/>
      <c r="V1399" s="26" t="s">
        <v>553</v>
      </c>
      <c r="W1399" s="26" t="s">
        <v>141</v>
      </c>
      <c r="X1399" s="26" t="s">
        <v>141</v>
      </c>
      <c r="Y1399" s="26">
        <v>1916.0</v>
      </c>
      <c r="Z1399" s="28">
        <v>107.0</v>
      </c>
      <c r="AA1399" s="26">
        <v>2021.0</v>
      </c>
      <c r="AB1399" s="30">
        <v>800.0</v>
      </c>
      <c r="AC1399" s="31" t="s">
        <v>127</v>
      </c>
      <c r="AD1399" s="31">
        <v>800.0</v>
      </c>
      <c r="AE1399" s="31" t="s">
        <v>127</v>
      </c>
      <c r="AF1399" s="31" t="s">
        <v>127</v>
      </c>
      <c r="AG1399" s="30" t="s">
        <v>127</v>
      </c>
      <c r="AH1399" s="31" t="s">
        <v>127</v>
      </c>
      <c r="AI1399" s="31" t="s">
        <v>127</v>
      </c>
      <c r="AJ1399" s="31" t="s">
        <v>127</v>
      </c>
      <c r="AK1399" s="31" t="s">
        <v>127</v>
      </c>
      <c r="AL1399" s="31" t="s">
        <v>127</v>
      </c>
      <c r="AM1399" s="26" t="s">
        <v>159</v>
      </c>
      <c r="AN1399" s="26" t="s">
        <v>13523</v>
      </c>
      <c r="AO1399" s="26" t="s">
        <v>1966</v>
      </c>
      <c r="AP1399" s="31">
        <v>600.0</v>
      </c>
      <c r="AQ1399" s="26">
        <v>2021.0</v>
      </c>
      <c r="AR1399" s="32" t="s">
        <v>127</v>
      </c>
      <c r="AS1399" s="26" t="s">
        <v>127</v>
      </c>
      <c r="AT1399" s="26" t="s">
        <v>142</v>
      </c>
      <c r="AU1399" s="32" t="s">
        <v>31</v>
      </c>
      <c r="AV1399" s="26" t="s">
        <v>13524</v>
      </c>
      <c r="AW1399" s="28"/>
      <c r="AX1399" s="28"/>
      <c r="AY1399" s="28"/>
    </row>
    <row r="1400" ht="15.75" customHeight="1">
      <c r="A1400" s="26" t="s">
        <v>13525</v>
      </c>
      <c r="B1400" s="26" t="s">
        <v>13526</v>
      </c>
      <c r="C1400" s="28"/>
      <c r="D1400" s="28"/>
      <c r="E1400" s="28"/>
      <c r="F1400" s="26" t="s">
        <v>127</v>
      </c>
      <c r="G1400" s="28"/>
      <c r="H1400" s="26" t="s">
        <v>13517</v>
      </c>
      <c r="I1400" s="26" t="s">
        <v>13518</v>
      </c>
      <c r="J1400" s="26" t="s">
        <v>13519</v>
      </c>
      <c r="K1400" s="26">
        <v>5.041076804E9</v>
      </c>
      <c r="L1400" s="26" t="s">
        <v>13527</v>
      </c>
      <c r="M1400" s="26" t="s">
        <v>13509</v>
      </c>
      <c r="N1400" s="26" t="s">
        <v>13510</v>
      </c>
      <c r="O1400" s="28" t="s">
        <v>13091</v>
      </c>
      <c r="P1400" s="26" t="s">
        <v>12793</v>
      </c>
      <c r="Q1400" s="26"/>
      <c r="R1400" s="26" t="s">
        <v>13528</v>
      </c>
      <c r="S1400" s="26" t="s">
        <v>156</v>
      </c>
      <c r="T1400" s="26" t="s">
        <v>13529</v>
      </c>
      <c r="U1400" s="29"/>
      <c r="V1400" s="26" t="s">
        <v>158</v>
      </c>
      <c r="W1400" s="26" t="s">
        <v>141</v>
      </c>
      <c r="X1400" s="26" t="s">
        <v>141</v>
      </c>
      <c r="Y1400" s="26">
        <v>1917.0</v>
      </c>
      <c r="Z1400" s="28">
        <v>106.0</v>
      </c>
      <c r="AA1400" s="26" t="s">
        <v>127</v>
      </c>
      <c r="AB1400" s="30">
        <v>1200.0</v>
      </c>
      <c r="AC1400" s="31" t="s">
        <v>127</v>
      </c>
      <c r="AD1400" s="31">
        <v>1200.0</v>
      </c>
      <c r="AE1400" s="31" t="s">
        <v>127</v>
      </c>
      <c r="AF1400" s="31" t="s">
        <v>127</v>
      </c>
      <c r="AG1400" s="30" t="s">
        <v>127</v>
      </c>
      <c r="AH1400" s="31" t="s">
        <v>127</v>
      </c>
      <c r="AI1400" s="31" t="s">
        <v>127</v>
      </c>
      <c r="AJ1400" s="31" t="s">
        <v>127</v>
      </c>
      <c r="AK1400" s="31" t="s">
        <v>127</v>
      </c>
      <c r="AL1400" s="31" t="s">
        <v>127</v>
      </c>
      <c r="AM1400" s="26" t="s">
        <v>159</v>
      </c>
      <c r="AN1400" s="26" t="s">
        <v>13523</v>
      </c>
      <c r="AO1400" s="26" t="s">
        <v>1966</v>
      </c>
      <c r="AP1400" s="31">
        <v>350.0</v>
      </c>
      <c r="AQ1400" s="32">
        <v>2021.0</v>
      </c>
      <c r="AR1400" s="32" t="s">
        <v>127</v>
      </c>
      <c r="AS1400" s="26" t="s">
        <v>127</v>
      </c>
      <c r="AT1400" s="26" t="s">
        <v>142</v>
      </c>
      <c r="AU1400" s="32" t="s">
        <v>31</v>
      </c>
      <c r="AV1400" s="26" t="s">
        <v>13530</v>
      </c>
      <c r="AW1400" s="28"/>
      <c r="AX1400" s="28"/>
      <c r="AY1400" s="28"/>
    </row>
    <row r="1401" ht="15.75" customHeight="1">
      <c r="A1401" s="26" t="s">
        <v>13531</v>
      </c>
      <c r="B1401" s="26" t="s">
        <v>13532</v>
      </c>
      <c r="C1401" s="28"/>
      <c r="D1401" s="26" t="s">
        <v>13533</v>
      </c>
      <c r="E1401" s="28"/>
      <c r="F1401" s="26" t="s">
        <v>127</v>
      </c>
      <c r="G1401" s="28"/>
      <c r="H1401" s="26" t="s">
        <v>13292</v>
      </c>
      <c r="I1401" s="26" t="s">
        <v>13293</v>
      </c>
      <c r="J1401" s="26" t="s">
        <v>13294</v>
      </c>
      <c r="K1401" s="26">
        <v>4.295903753E9</v>
      </c>
      <c r="L1401" s="26" t="s">
        <v>13534</v>
      </c>
      <c r="M1401" s="26" t="s">
        <v>13535</v>
      </c>
      <c r="N1401" s="26" t="s">
        <v>13510</v>
      </c>
      <c r="O1401" s="28" t="s">
        <v>13091</v>
      </c>
      <c r="P1401" s="26" t="s">
        <v>12793</v>
      </c>
      <c r="Q1401" s="28"/>
      <c r="R1401" s="28" t="s">
        <v>13536</v>
      </c>
      <c r="S1401" s="28" t="s">
        <v>156</v>
      </c>
      <c r="T1401" s="26" t="s">
        <v>13537</v>
      </c>
      <c r="U1401" s="28"/>
      <c r="V1401" s="28" t="s">
        <v>158</v>
      </c>
      <c r="W1401" s="26" t="s">
        <v>141</v>
      </c>
      <c r="X1401" s="26" t="s">
        <v>141</v>
      </c>
      <c r="Y1401" s="28">
        <v>1913.0</v>
      </c>
      <c r="Z1401" s="28">
        <v>110.0</v>
      </c>
      <c r="AA1401" s="26" t="s">
        <v>127</v>
      </c>
      <c r="AB1401" s="30">
        <v>4100.0</v>
      </c>
      <c r="AC1401" s="30">
        <f>2300+1800</f>
        <v>4100</v>
      </c>
      <c r="AD1401" s="31" t="s">
        <v>127</v>
      </c>
      <c r="AE1401" s="31" t="s">
        <v>127</v>
      </c>
      <c r="AF1401" s="31">
        <v>2810.0</v>
      </c>
      <c r="AG1401" s="30">
        <v>2810.0</v>
      </c>
      <c r="AH1401" s="31" t="s">
        <v>127</v>
      </c>
      <c r="AI1401" s="31" t="s">
        <v>127</v>
      </c>
      <c r="AJ1401" s="31" t="s">
        <v>127</v>
      </c>
      <c r="AK1401" s="31" t="s">
        <v>468</v>
      </c>
      <c r="AL1401" s="31" t="s">
        <v>127</v>
      </c>
      <c r="AM1401" s="26" t="s">
        <v>159</v>
      </c>
      <c r="AN1401" s="28" t="s">
        <v>13538</v>
      </c>
      <c r="AO1401" s="26" t="s">
        <v>416</v>
      </c>
      <c r="AP1401" s="30">
        <v>1730.0</v>
      </c>
      <c r="AQ1401" s="26">
        <v>2020.0</v>
      </c>
      <c r="AR1401" s="28" t="s">
        <v>127</v>
      </c>
      <c r="AS1401" s="26" t="s">
        <v>127</v>
      </c>
      <c r="AT1401" s="26" t="s">
        <v>161</v>
      </c>
      <c r="AU1401" s="32" t="s">
        <v>263</v>
      </c>
      <c r="AV1401" s="26" t="s">
        <v>13539</v>
      </c>
      <c r="AW1401" s="28"/>
      <c r="AX1401" s="28"/>
      <c r="AY1401" s="26" t="s">
        <v>13540</v>
      </c>
    </row>
    <row r="1402" ht="15.75" customHeight="1">
      <c r="A1402" s="26" t="s">
        <v>13541</v>
      </c>
      <c r="B1402" s="26" t="s">
        <v>13542</v>
      </c>
      <c r="C1402" s="28"/>
      <c r="D1402" s="28"/>
      <c r="E1402" s="28"/>
      <c r="F1402" s="26" t="s">
        <v>127</v>
      </c>
      <c r="G1402" s="28"/>
      <c r="H1402" s="26" t="s">
        <v>13543</v>
      </c>
      <c r="I1402" s="26" t="s">
        <v>13544</v>
      </c>
      <c r="J1402" s="26" t="s">
        <v>13545</v>
      </c>
      <c r="K1402" s="26">
        <v>4.296566392E9</v>
      </c>
      <c r="L1402" s="26" t="s">
        <v>13546</v>
      </c>
      <c r="M1402" s="26" t="s">
        <v>13547</v>
      </c>
      <c r="N1402" s="26" t="s">
        <v>13510</v>
      </c>
      <c r="O1402" s="26" t="s">
        <v>13091</v>
      </c>
      <c r="P1402" s="26" t="s">
        <v>12793</v>
      </c>
      <c r="Q1402" s="28"/>
      <c r="R1402" s="26" t="s">
        <v>13548</v>
      </c>
      <c r="S1402" s="26" t="s">
        <v>156</v>
      </c>
      <c r="T1402" s="26" t="s">
        <v>13549</v>
      </c>
      <c r="U1402" s="28"/>
      <c r="V1402" s="26" t="s">
        <v>158</v>
      </c>
      <c r="W1402" s="26" t="s">
        <v>141</v>
      </c>
      <c r="X1402" s="26" t="s">
        <v>141</v>
      </c>
      <c r="Y1402" s="26">
        <v>2006.0</v>
      </c>
      <c r="Z1402" s="28">
        <v>17.0</v>
      </c>
      <c r="AA1402" s="26" t="s">
        <v>127</v>
      </c>
      <c r="AB1402" s="30">
        <v>635.0</v>
      </c>
      <c r="AC1402" s="31" t="s">
        <v>127</v>
      </c>
      <c r="AD1402" s="31">
        <v>635.0</v>
      </c>
      <c r="AE1402" s="31" t="s">
        <v>127</v>
      </c>
      <c r="AF1402" s="31" t="s">
        <v>127</v>
      </c>
      <c r="AG1402" s="30" t="s">
        <v>127</v>
      </c>
      <c r="AH1402" s="31" t="s">
        <v>127</v>
      </c>
      <c r="AI1402" s="31" t="s">
        <v>127</v>
      </c>
      <c r="AJ1402" s="31" t="s">
        <v>127</v>
      </c>
      <c r="AK1402" s="31" t="s">
        <v>127</v>
      </c>
      <c r="AL1402" s="31" t="s">
        <v>127</v>
      </c>
      <c r="AM1402" s="26" t="s">
        <v>159</v>
      </c>
      <c r="AN1402" s="26" t="s">
        <v>13550</v>
      </c>
      <c r="AO1402" s="26" t="s">
        <v>141</v>
      </c>
      <c r="AP1402" s="31">
        <v>410.0</v>
      </c>
      <c r="AQ1402" s="26">
        <v>2021.0</v>
      </c>
      <c r="AR1402" s="26">
        <v>2020.0</v>
      </c>
      <c r="AS1402" s="26" t="s">
        <v>127</v>
      </c>
      <c r="AT1402" s="26" t="s">
        <v>142</v>
      </c>
      <c r="AU1402" s="26" t="s">
        <v>31</v>
      </c>
      <c r="AV1402" s="26" t="s">
        <v>13551</v>
      </c>
      <c r="AW1402" s="28"/>
      <c r="AX1402" s="28"/>
      <c r="AY1402" s="28"/>
    </row>
    <row r="1403" ht="15.75" customHeight="1">
      <c r="A1403" s="26" t="s">
        <v>13552</v>
      </c>
      <c r="B1403" s="26" t="s">
        <v>13553</v>
      </c>
      <c r="C1403" s="28"/>
      <c r="D1403" s="28"/>
      <c r="E1403" s="28"/>
      <c r="F1403" s="26" t="s">
        <v>127</v>
      </c>
      <c r="G1403" s="28"/>
      <c r="H1403" s="26" t="s">
        <v>592</v>
      </c>
      <c r="I1403" s="26" t="s">
        <v>593</v>
      </c>
      <c r="J1403" s="26" t="s">
        <v>13554</v>
      </c>
      <c r="K1403" s="26">
        <v>4.297319386E9</v>
      </c>
      <c r="L1403" s="26" t="s">
        <v>13555</v>
      </c>
      <c r="M1403" s="26" t="s">
        <v>13556</v>
      </c>
      <c r="N1403" s="26" t="s">
        <v>13510</v>
      </c>
      <c r="O1403" s="28" t="s">
        <v>13091</v>
      </c>
      <c r="P1403" s="26" t="s">
        <v>12793</v>
      </c>
      <c r="Q1403" s="26"/>
      <c r="R1403" s="26" t="s">
        <v>13557</v>
      </c>
      <c r="S1403" s="26" t="s">
        <v>156</v>
      </c>
      <c r="T1403" s="26" t="s">
        <v>13558</v>
      </c>
      <c r="U1403" s="29"/>
      <c r="V1403" s="26" t="s">
        <v>158</v>
      </c>
      <c r="W1403" s="26" t="s">
        <v>141</v>
      </c>
      <c r="X1403" s="26" t="s">
        <v>141</v>
      </c>
      <c r="Y1403" s="26">
        <v>2022.0</v>
      </c>
      <c r="Z1403" s="28">
        <v>1.0</v>
      </c>
      <c r="AA1403" s="26" t="s">
        <v>127</v>
      </c>
      <c r="AB1403" s="30">
        <v>850.0</v>
      </c>
      <c r="AC1403" s="31" t="s">
        <v>127</v>
      </c>
      <c r="AD1403" s="31">
        <v>850.0</v>
      </c>
      <c r="AE1403" s="31" t="s">
        <v>127</v>
      </c>
      <c r="AF1403" s="31" t="s">
        <v>127</v>
      </c>
      <c r="AG1403" s="30" t="s">
        <v>127</v>
      </c>
      <c r="AH1403" s="31" t="s">
        <v>127</v>
      </c>
      <c r="AI1403" s="31" t="s">
        <v>127</v>
      </c>
      <c r="AJ1403" s="31" t="s">
        <v>127</v>
      </c>
      <c r="AK1403" s="31" t="s">
        <v>127</v>
      </c>
      <c r="AL1403" s="31" t="s">
        <v>127</v>
      </c>
      <c r="AM1403" s="26" t="s">
        <v>140</v>
      </c>
      <c r="AN1403" s="26" t="s">
        <v>13559</v>
      </c>
      <c r="AO1403" s="26" t="s">
        <v>7660</v>
      </c>
      <c r="AP1403" s="31">
        <v>100.0</v>
      </c>
      <c r="AQ1403" s="26" t="s">
        <v>127</v>
      </c>
      <c r="AR1403" s="26" t="s">
        <v>127</v>
      </c>
      <c r="AS1403" s="26" t="s">
        <v>127</v>
      </c>
      <c r="AT1403" s="26" t="s">
        <v>142</v>
      </c>
      <c r="AU1403" s="26" t="s">
        <v>31</v>
      </c>
      <c r="AV1403" s="26" t="s">
        <v>13560</v>
      </c>
      <c r="AW1403" s="28"/>
      <c r="AX1403" s="28"/>
      <c r="AY1403" s="28"/>
    </row>
    <row r="1404" ht="15.75" customHeight="1">
      <c r="A1404" s="26" t="s">
        <v>13561</v>
      </c>
      <c r="B1404" s="26" t="s">
        <v>13562</v>
      </c>
      <c r="C1404" s="28"/>
      <c r="D1404" s="28"/>
      <c r="E1404" s="28"/>
      <c r="F1404" s="26" t="s">
        <v>127</v>
      </c>
      <c r="G1404" s="28"/>
      <c r="H1404" s="26" t="s">
        <v>592</v>
      </c>
      <c r="I1404" s="26" t="s">
        <v>593</v>
      </c>
      <c r="J1404" s="26" t="s">
        <v>13554</v>
      </c>
      <c r="K1404" s="26">
        <v>4.297319386E9</v>
      </c>
      <c r="L1404" s="26" t="s">
        <v>13555</v>
      </c>
      <c r="M1404" s="26" t="s">
        <v>13556</v>
      </c>
      <c r="N1404" s="26" t="s">
        <v>13510</v>
      </c>
      <c r="O1404" s="28" t="s">
        <v>13091</v>
      </c>
      <c r="P1404" s="26" t="s">
        <v>12793</v>
      </c>
      <c r="Q1404" s="26"/>
      <c r="R1404" s="26" t="s">
        <v>13557</v>
      </c>
      <c r="S1404" s="26" t="s">
        <v>156</v>
      </c>
      <c r="T1404" s="26" t="s">
        <v>13558</v>
      </c>
      <c r="U1404" s="29"/>
      <c r="V1404" s="26" t="s">
        <v>158</v>
      </c>
      <c r="W1404" s="26" t="s">
        <v>141</v>
      </c>
      <c r="X1404" s="26" t="s">
        <v>141</v>
      </c>
      <c r="Y1404" s="26">
        <v>1996.0</v>
      </c>
      <c r="Z1404" s="28">
        <v>27.0</v>
      </c>
      <c r="AA1404" s="26" t="s">
        <v>127</v>
      </c>
      <c r="AB1404" s="30">
        <v>2183.0</v>
      </c>
      <c r="AC1404" s="31" t="s">
        <v>127</v>
      </c>
      <c r="AD1404" s="31">
        <v>2183.0</v>
      </c>
      <c r="AE1404" s="31" t="s">
        <v>127</v>
      </c>
      <c r="AF1404" s="31" t="s">
        <v>127</v>
      </c>
      <c r="AG1404" s="30" t="s">
        <v>127</v>
      </c>
      <c r="AH1404" s="31" t="s">
        <v>127</v>
      </c>
      <c r="AI1404" s="31" t="s">
        <v>127</v>
      </c>
      <c r="AJ1404" s="31" t="s">
        <v>127</v>
      </c>
      <c r="AK1404" s="31" t="s">
        <v>127</v>
      </c>
      <c r="AL1404" s="31" t="s">
        <v>127</v>
      </c>
      <c r="AM1404" s="26" t="s">
        <v>140</v>
      </c>
      <c r="AN1404" s="26" t="s">
        <v>13559</v>
      </c>
      <c r="AO1404" s="26" t="s">
        <v>7660</v>
      </c>
      <c r="AP1404" s="30">
        <v>345.0</v>
      </c>
      <c r="AQ1404" s="28">
        <v>2020.0</v>
      </c>
      <c r="AR1404" s="28" t="s">
        <v>127</v>
      </c>
      <c r="AS1404" s="26" t="s">
        <v>127</v>
      </c>
      <c r="AT1404" s="26" t="s">
        <v>142</v>
      </c>
      <c r="AU1404" s="32" t="s">
        <v>31</v>
      </c>
      <c r="AV1404" s="26" t="s">
        <v>10393</v>
      </c>
      <c r="AW1404" s="28"/>
      <c r="AX1404" s="28"/>
      <c r="AY1404" s="28"/>
    </row>
    <row r="1405" ht="15.75" customHeight="1">
      <c r="A1405" s="26" t="s">
        <v>13563</v>
      </c>
      <c r="B1405" s="26" t="s">
        <v>13564</v>
      </c>
      <c r="C1405" s="28"/>
      <c r="D1405" s="26" t="s">
        <v>13565</v>
      </c>
      <c r="E1405" s="26"/>
      <c r="F1405" s="26" t="s">
        <v>127</v>
      </c>
      <c r="G1405" s="28"/>
      <c r="H1405" s="26" t="s">
        <v>13505</v>
      </c>
      <c r="I1405" s="26" t="s">
        <v>13506</v>
      </c>
      <c r="J1405" s="26" t="s">
        <v>13507</v>
      </c>
      <c r="K1405" s="26">
        <v>4.29821937E9</v>
      </c>
      <c r="L1405" s="26" t="s">
        <v>13566</v>
      </c>
      <c r="M1405" s="26" t="s">
        <v>13567</v>
      </c>
      <c r="N1405" s="26" t="s">
        <v>13510</v>
      </c>
      <c r="O1405" s="28" t="s">
        <v>13091</v>
      </c>
      <c r="P1405" s="26" t="s">
        <v>12793</v>
      </c>
      <c r="Q1405" s="26"/>
      <c r="R1405" s="26" t="s">
        <v>13568</v>
      </c>
      <c r="S1405" s="26" t="s">
        <v>156</v>
      </c>
      <c r="T1405" s="26" t="s">
        <v>13569</v>
      </c>
      <c r="U1405" s="29"/>
      <c r="V1405" s="26" t="s">
        <v>261</v>
      </c>
      <c r="W1405" s="26" t="s">
        <v>141</v>
      </c>
      <c r="X1405" s="26" t="s">
        <v>141</v>
      </c>
      <c r="Y1405" s="26">
        <v>1895.0</v>
      </c>
      <c r="Z1405" s="28">
        <v>128.0</v>
      </c>
      <c r="AA1405" s="26">
        <v>2016.0</v>
      </c>
      <c r="AB1405" s="30">
        <v>907.0</v>
      </c>
      <c r="AC1405" s="31" t="s">
        <v>127</v>
      </c>
      <c r="AD1405" s="31">
        <v>907.0</v>
      </c>
      <c r="AE1405" s="31" t="s">
        <v>127</v>
      </c>
      <c r="AF1405" s="31" t="s">
        <v>127</v>
      </c>
      <c r="AG1405" s="31" t="s">
        <v>127</v>
      </c>
      <c r="AH1405" s="31" t="s">
        <v>127</v>
      </c>
      <c r="AI1405" s="31" t="s">
        <v>127</v>
      </c>
      <c r="AJ1405" s="31" t="s">
        <v>127</v>
      </c>
      <c r="AK1405" s="31" t="s">
        <v>127</v>
      </c>
      <c r="AL1405" s="31" t="s">
        <v>127</v>
      </c>
      <c r="AM1405" s="26" t="s">
        <v>159</v>
      </c>
      <c r="AN1405" s="26" t="s">
        <v>13513</v>
      </c>
      <c r="AO1405" s="26" t="s">
        <v>771</v>
      </c>
      <c r="AP1405" s="30">
        <v>60.0</v>
      </c>
      <c r="AQ1405" s="28" t="s">
        <v>127</v>
      </c>
      <c r="AR1405" s="28" t="s">
        <v>127</v>
      </c>
      <c r="AS1405" s="26" t="s">
        <v>127</v>
      </c>
      <c r="AT1405" s="26" t="s">
        <v>142</v>
      </c>
      <c r="AU1405" s="32" t="s">
        <v>31</v>
      </c>
      <c r="AV1405" s="26" t="s">
        <v>13570</v>
      </c>
      <c r="AW1405" s="28"/>
      <c r="AX1405" s="28"/>
      <c r="AY1405" s="28"/>
    </row>
    <row r="1406" ht="15.75" customHeight="1">
      <c r="A1406" s="26" t="s">
        <v>13571</v>
      </c>
      <c r="B1406" s="26" t="s">
        <v>13572</v>
      </c>
      <c r="C1406" s="28"/>
      <c r="D1406" s="26" t="s">
        <v>13573</v>
      </c>
      <c r="E1406" s="28"/>
      <c r="F1406" s="26" t="s">
        <v>127</v>
      </c>
      <c r="G1406" s="28"/>
      <c r="H1406" s="26" t="s">
        <v>13292</v>
      </c>
      <c r="I1406" s="26" t="s">
        <v>13293</v>
      </c>
      <c r="J1406" s="26" t="s">
        <v>13294</v>
      </c>
      <c r="K1406" s="26">
        <v>4.295903753E9</v>
      </c>
      <c r="L1406" s="26" t="s">
        <v>13574</v>
      </c>
      <c r="M1406" s="26" t="s">
        <v>13575</v>
      </c>
      <c r="N1406" s="26" t="s">
        <v>13510</v>
      </c>
      <c r="O1406" s="26" t="s">
        <v>13091</v>
      </c>
      <c r="P1406" s="26" t="s">
        <v>12793</v>
      </c>
      <c r="Q1406" s="28"/>
      <c r="R1406" s="26" t="s">
        <v>13576</v>
      </c>
      <c r="S1406" s="26" t="s">
        <v>156</v>
      </c>
      <c r="T1406" s="26" t="s">
        <v>13577</v>
      </c>
      <c r="U1406" s="28"/>
      <c r="V1406" s="26" t="s">
        <v>158</v>
      </c>
      <c r="W1406" s="26" t="s">
        <v>141</v>
      </c>
      <c r="X1406" s="26" t="s">
        <v>141</v>
      </c>
      <c r="Y1406" s="26">
        <v>1924.0</v>
      </c>
      <c r="Z1406" s="28">
        <v>99.0</v>
      </c>
      <c r="AA1406" s="26" t="s">
        <v>127</v>
      </c>
      <c r="AB1406" s="30">
        <v>600.0</v>
      </c>
      <c r="AC1406" s="31" t="s">
        <v>127</v>
      </c>
      <c r="AD1406" s="31">
        <v>600.0</v>
      </c>
      <c r="AE1406" s="31" t="s">
        <v>127</v>
      </c>
      <c r="AF1406" s="31" t="s">
        <v>127</v>
      </c>
      <c r="AG1406" s="30" t="s">
        <v>127</v>
      </c>
      <c r="AH1406" s="31" t="s">
        <v>127</v>
      </c>
      <c r="AI1406" s="31" t="s">
        <v>127</v>
      </c>
      <c r="AJ1406" s="31" t="s">
        <v>127</v>
      </c>
      <c r="AK1406" s="31" t="s">
        <v>127</v>
      </c>
      <c r="AL1406" s="31" t="s">
        <v>127</v>
      </c>
      <c r="AM1406" s="26" t="s">
        <v>159</v>
      </c>
      <c r="AN1406" s="26" t="s">
        <v>13578</v>
      </c>
      <c r="AO1406" s="26" t="s">
        <v>788</v>
      </c>
      <c r="AP1406" s="31">
        <v>395.0</v>
      </c>
      <c r="AQ1406" s="26">
        <v>2020.0</v>
      </c>
      <c r="AR1406" s="26" t="s">
        <v>127</v>
      </c>
      <c r="AS1406" s="26" t="s">
        <v>127</v>
      </c>
      <c r="AT1406" s="26" t="s">
        <v>142</v>
      </c>
      <c r="AU1406" s="26" t="s">
        <v>31</v>
      </c>
      <c r="AV1406" s="26" t="s">
        <v>13579</v>
      </c>
      <c r="AW1406" s="28"/>
      <c r="AX1406" s="28"/>
      <c r="AY1406" s="28"/>
    </row>
    <row r="1407" ht="15.75" customHeight="1">
      <c r="A1407" s="26" t="s">
        <v>13580</v>
      </c>
      <c r="B1407" s="26" t="s">
        <v>13581</v>
      </c>
      <c r="C1407" s="28"/>
      <c r="D1407" s="26" t="s">
        <v>13582</v>
      </c>
      <c r="E1407" s="28"/>
      <c r="F1407" s="26" t="s">
        <v>127</v>
      </c>
      <c r="G1407" s="28"/>
      <c r="H1407" s="26" t="s">
        <v>13292</v>
      </c>
      <c r="I1407" s="26" t="s">
        <v>13293</v>
      </c>
      <c r="J1407" s="26" t="s">
        <v>13294</v>
      </c>
      <c r="K1407" s="26">
        <v>4.295903753E9</v>
      </c>
      <c r="L1407" s="28" t="s">
        <v>13583</v>
      </c>
      <c r="M1407" s="26" t="s">
        <v>13584</v>
      </c>
      <c r="N1407" s="26" t="s">
        <v>13510</v>
      </c>
      <c r="O1407" s="28" t="s">
        <v>13091</v>
      </c>
      <c r="P1407" s="26" t="s">
        <v>12793</v>
      </c>
      <c r="Q1407" s="28"/>
      <c r="R1407" s="28" t="s">
        <v>13585</v>
      </c>
      <c r="S1407" s="28" t="s">
        <v>156</v>
      </c>
      <c r="T1407" s="26" t="s">
        <v>13586</v>
      </c>
      <c r="U1407" s="29"/>
      <c r="V1407" s="26" t="s">
        <v>158</v>
      </c>
      <c r="W1407" s="26" t="s">
        <v>141</v>
      </c>
      <c r="X1407" s="26" t="s">
        <v>141</v>
      </c>
      <c r="Y1407" s="26">
        <v>1901.0</v>
      </c>
      <c r="Z1407" s="28">
        <v>122.0</v>
      </c>
      <c r="AA1407" s="26" t="s">
        <v>127</v>
      </c>
      <c r="AB1407" s="30">
        <v>3000.0</v>
      </c>
      <c r="AC1407" s="31">
        <v>3000.0</v>
      </c>
      <c r="AD1407" s="31" t="s">
        <v>127</v>
      </c>
      <c r="AE1407" s="31" t="s">
        <v>127</v>
      </c>
      <c r="AF1407" s="31">
        <v>2090.0</v>
      </c>
      <c r="AG1407" s="30">
        <v>2090.0</v>
      </c>
      <c r="AH1407" s="31" t="s">
        <v>127</v>
      </c>
      <c r="AI1407" s="31" t="s">
        <v>127</v>
      </c>
      <c r="AJ1407" s="31" t="s">
        <v>141</v>
      </c>
      <c r="AK1407" s="31" t="s">
        <v>468</v>
      </c>
      <c r="AL1407" s="31" t="s">
        <v>141</v>
      </c>
      <c r="AM1407" s="26" t="s">
        <v>159</v>
      </c>
      <c r="AN1407" s="26" t="s">
        <v>13587</v>
      </c>
      <c r="AO1407" s="26" t="s">
        <v>2017</v>
      </c>
      <c r="AP1407" s="31">
        <v>2215.0</v>
      </c>
      <c r="AQ1407" s="26">
        <v>2022.0</v>
      </c>
      <c r="AR1407" s="28" t="s">
        <v>127</v>
      </c>
      <c r="AS1407" s="26" t="s">
        <v>127</v>
      </c>
      <c r="AT1407" s="26" t="s">
        <v>161</v>
      </c>
      <c r="AU1407" s="32" t="s">
        <v>263</v>
      </c>
      <c r="AV1407" s="26" t="s">
        <v>13588</v>
      </c>
      <c r="AW1407" s="28"/>
      <c r="AX1407" s="28"/>
      <c r="AY1407" s="28"/>
    </row>
    <row r="1408" ht="15.75" customHeight="1">
      <c r="A1408" s="26" t="s">
        <v>13589</v>
      </c>
      <c r="B1408" s="26" t="s">
        <v>13590</v>
      </c>
      <c r="C1408" s="28"/>
      <c r="D1408" s="26" t="s">
        <v>13591</v>
      </c>
      <c r="E1408" s="26"/>
      <c r="F1408" s="26" t="s">
        <v>127</v>
      </c>
      <c r="G1408" s="28"/>
      <c r="H1408" s="26" t="s">
        <v>6618</v>
      </c>
      <c r="I1408" s="26" t="s">
        <v>6619</v>
      </c>
      <c r="J1408" s="26" t="s">
        <v>13592</v>
      </c>
      <c r="K1408" s="26">
        <v>5.052546618E9</v>
      </c>
      <c r="L1408" s="26" t="s">
        <v>13593</v>
      </c>
      <c r="M1408" s="26" t="s">
        <v>13594</v>
      </c>
      <c r="N1408" s="26" t="s">
        <v>13510</v>
      </c>
      <c r="O1408" s="28" t="s">
        <v>13091</v>
      </c>
      <c r="P1408" s="26" t="s">
        <v>12793</v>
      </c>
      <c r="Q1408" s="26"/>
      <c r="R1408" s="26" t="s">
        <v>13595</v>
      </c>
      <c r="S1408" s="26" t="s">
        <v>156</v>
      </c>
      <c r="T1408" s="26" t="s">
        <v>13596</v>
      </c>
      <c r="U1408" s="29"/>
      <c r="V1408" s="26" t="s">
        <v>158</v>
      </c>
      <c r="W1408" s="26" t="s">
        <v>141</v>
      </c>
      <c r="X1408" s="26" t="s">
        <v>141</v>
      </c>
      <c r="Y1408" s="26">
        <v>2018.0</v>
      </c>
      <c r="Z1408" s="28">
        <v>5.0</v>
      </c>
      <c r="AA1408" s="26" t="s">
        <v>127</v>
      </c>
      <c r="AB1408" s="30">
        <v>1500.0</v>
      </c>
      <c r="AC1408" s="31" t="s">
        <v>127</v>
      </c>
      <c r="AD1408" s="31">
        <v>1500.0</v>
      </c>
      <c r="AE1408" s="31" t="s">
        <v>127</v>
      </c>
      <c r="AF1408" s="31" t="s">
        <v>127</v>
      </c>
      <c r="AG1408" s="30" t="s">
        <v>127</v>
      </c>
      <c r="AH1408" s="31" t="s">
        <v>127</v>
      </c>
      <c r="AI1408" s="31" t="s">
        <v>127</v>
      </c>
      <c r="AJ1408" s="31" t="s">
        <v>127</v>
      </c>
      <c r="AK1408" s="31" t="s">
        <v>127</v>
      </c>
      <c r="AL1408" s="31" t="s">
        <v>127</v>
      </c>
      <c r="AM1408" s="26" t="s">
        <v>140</v>
      </c>
      <c r="AN1408" s="26" t="s">
        <v>13597</v>
      </c>
      <c r="AO1408" s="26" t="s">
        <v>13598</v>
      </c>
      <c r="AP1408" s="31">
        <v>160.0</v>
      </c>
      <c r="AQ1408" s="26" t="s">
        <v>127</v>
      </c>
      <c r="AR1408" s="26" t="s">
        <v>127</v>
      </c>
      <c r="AS1408" s="26" t="s">
        <v>127</v>
      </c>
      <c r="AT1408" s="26" t="s">
        <v>142</v>
      </c>
      <c r="AU1408" s="32" t="s">
        <v>31</v>
      </c>
      <c r="AV1408" s="26" t="s">
        <v>13599</v>
      </c>
      <c r="AW1408" s="28"/>
      <c r="AX1408" s="28"/>
      <c r="AY1408" s="28"/>
    </row>
    <row r="1409" ht="15.75" customHeight="1">
      <c r="A1409" s="26" t="s">
        <v>13600</v>
      </c>
      <c r="B1409" s="26" t="s">
        <v>13601</v>
      </c>
      <c r="C1409" s="28"/>
      <c r="D1409" s="28"/>
      <c r="E1409" s="28"/>
      <c r="F1409" s="26" t="s">
        <v>127</v>
      </c>
      <c r="G1409" s="28"/>
      <c r="H1409" s="26" t="s">
        <v>13292</v>
      </c>
      <c r="I1409" s="26" t="s">
        <v>13293</v>
      </c>
      <c r="J1409" s="26" t="s">
        <v>13294</v>
      </c>
      <c r="K1409" s="26">
        <v>4.295903753E9</v>
      </c>
      <c r="L1409" s="26" t="s">
        <v>13602</v>
      </c>
      <c r="M1409" s="26" t="s">
        <v>13603</v>
      </c>
      <c r="N1409" s="26" t="s">
        <v>13510</v>
      </c>
      <c r="O1409" s="26" t="s">
        <v>13091</v>
      </c>
      <c r="P1409" s="26" t="s">
        <v>12793</v>
      </c>
      <c r="Q1409" s="26"/>
      <c r="R1409" s="26" t="s">
        <v>13604</v>
      </c>
      <c r="S1409" s="26" t="s">
        <v>156</v>
      </c>
      <c r="T1409" s="29" t="s">
        <v>13605</v>
      </c>
      <c r="U1409" s="26"/>
      <c r="V1409" s="26" t="s">
        <v>158</v>
      </c>
      <c r="W1409" s="26" t="s">
        <v>141</v>
      </c>
      <c r="X1409" s="26" t="s">
        <v>141</v>
      </c>
      <c r="Y1409" s="26">
        <v>2020.0</v>
      </c>
      <c r="Z1409" s="28">
        <v>3.0</v>
      </c>
      <c r="AA1409" s="26" t="s">
        <v>127</v>
      </c>
      <c r="AB1409" s="30" t="s">
        <v>127</v>
      </c>
      <c r="AC1409" s="31" t="s">
        <v>127</v>
      </c>
      <c r="AD1409" s="31" t="s">
        <v>127</v>
      </c>
      <c r="AE1409" s="31" t="s">
        <v>127</v>
      </c>
      <c r="AF1409" s="31">
        <v>1900.0</v>
      </c>
      <c r="AG1409" s="30" t="s">
        <v>127</v>
      </c>
      <c r="AH1409" s="31">
        <v>1900.0</v>
      </c>
      <c r="AI1409" s="31" t="s">
        <v>127</v>
      </c>
      <c r="AJ1409" s="31" t="s">
        <v>141</v>
      </c>
      <c r="AK1409" s="31" t="s">
        <v>127</v>
      </c>
      <c r="AL1409" s="31" t="s">
        <v>141</v>
      </c>
      <c r="AM1409" s="26" t="s">
        <v>3315</v>
      </c>
      <c r="AN1409" s="26" t="s">
        <v>33</v>
      </c>
      <c r="AO1409" s="26" t="s">
        <v>141</v>
      </c>
      <c r="AP1409" s="31">
        <v>170.0</v>
      </c>
      <c r="AQ1409" s="26" t="s">
        <v>127</v>
      </c>
      <c r="AR1409" s="26" t="s">
        <v>127</v>
      </c>
      <c r="AS1409" s="26" t="s">
        <v>127</v>
      </c>
      <c r="AT1409" s="26" t="s">
        <v>167</v>
      </c>
      <c r="AU1409" s="32" t="s">
        <v>29</v>
      </c>
      <c r="AV1409" s="26" t="s">
        <v>13606</v>
      </c>
      <c r="AW1409" s="28"/>
      <c r="AX1409" s="28"/>
      <c r="AY1409" s="28"/>
    </row>
    <row r="1410" ht="15.75" customHeight="1">
      <c r="A1410" s="26" t="s">
        <v>13607</v>
      </c>
      <c r="B1410" s="26" t="s">
        <v>13608</v>
      </c>
      <c r="C1410" s="28"/>
      <c r="D1410" s="26" t="s">
        <v>13609</v>
      </c>
      <c r="E1410" s="28"/>
      <c r="F1410" s="26" t="s">
        <v>127</v>
      </c>
      <c r="G1410" s="28"/>
      <c r="H1410" s="26" t="s">
        <v>13610</v>
      </c>
      <c r="I1410" s="26" t="s">
        <v>13611</v>
      </c>
      <c r="J1410" s="26" t="s">
        <v>13612</v>
      </c>
      <c r="K1410" s="26">
        <v>4.298218085E9</v>
      </c>
      <c r="L1410" s="26" t="s">
        <v>13613</v>
      </c>
      <c r="M1410" s="26" t="s">
        <v>13614</v>
      </c>
      <c r="N1410" s="26" t="s">
        <v>13510</v>
      </c>
      <c r="O1410" s="26" t="s">
        <v>13091</v>
      </c>
      <c r="P1410" s="26" t="s">
        <v>12793</v>
      </c>
      <c r="Q1410" s="28"/>
      <c r="R1410" s="26" t="s">
        <v>13615</v>
      </c>
      <c r="S1410" s="26" t="s">
        <v>156</v>
      </c>
      <c r="T1410" s="26" t="s">
        <v>13616</v>
      </c>
      <c r="U1410" s="28"/>
      <c r="V1410" s="26" t="s">
        <v>158</v>
      </c>
      <c r="W1410" s="26" t="s">
        <v>141</v>
      </c>
      <c r="X1410" s="26" t="s">
        <v>141</v>
      </c>
      <c r="Y1410" s="26">
        <v>1985.0</v>
      </c>
      <c r="Z1410" s="28">
        <v>38.0</v>
      </c>
      <c r="AA1410" s="26" t="s">
        <v>127</v>
      </c>
      <c r="AB1410" s="30">
        <v>694.0</v>
      </c>
      <c r="AC1410" s="31" t="s">
        <v>127</v>
      </c>
      <c r="AD1410" s="31">
        <v>694.0</v>
      </c>
      <c r="AE1410" s="31" t="s">
        <v>127</v>
      </c>
      <c r="AF1410" s="31" t="s">
        <v>127</v>
      </c>
      <c r="AG1410" s="30" t="s">
        <v>127</v>
      </c>
      <c r="AH1410" s="31" t="s">
        <v>127</v>
      </c>
      <c r="AI1410" s="31" t="s">
        <v>127</v>
      </c>
      <c r="AJ1410" s="31" t="s">
        <v>127</v>
      </c>
      <c r="AK1410" s="31" t="s">
        <v>127</v>
      </c>
      <c r="AL1410" s="31" t="s">
        <v>127</v>
      </c>
      <c r="AM1410" s="26" t="s">
        <v>140</v>
      </c>
      <c r="AN1410" s="26" t="s">
        <v>13617</v>
      </c>
      <c r="AO1410" s="26" t="s">
        <v>696</v>
      </c>
      <c r="AP1410" s="31">
        <v>260.0</v>
      </c>
      <c r="AQ1410" s="26" t="s">
        <v>327</v>
      </c>
      <c r="AR1410" s="26" t="s">
        <v>127</v>
      </c>
      <c r="AS1410" s="26" t="s">
        <v>127</v>
      </c>
      <c r="AT1410" s="26" t="s">
        <v>142</v>
      </c>
      <c r="AU1410" s="26" t="s">
        <v>31</v>
      </c>
      <c r="AV1410" s="26" t="s">
        <v>13618</v>
      </c>
      <c r="AW1410" s="26" t="s">
        <v>13619</v>
      </c>
      <c r="AX1410" s="28"/>
      <c r="AY1410" s="28"/>
    </row>
    <row r="1411" ht="15.75" customHeight="1">
      <c r="A1411" s="26" t="s">
        <v>13620</v>
      </c>
      <c r="B1411" s="26" t="s">
        <v>13621</v>
      </c>
      <c r="C1411" s="28"/>
      <c r="D1411" s="28"/>
      <c r="E1411" s="28"/>
      <c r="F1411" s="26" t="s">
        <v>127</v>
      </c>
      <c r="G1411" s="28"/>
      <c r="H1411" s="26" t="s">
        <v>13622</v>
      </c>
      <c r="I1411" s="26" t="s">
        <v>13623</v>
      </c>
      <c r="J1411" s="26" t="s">
        <v>13624</v>
      </c>
      <c r="K1411" s="26">
        <v>4.296356119E9</v>
      </c>
      <c r="L1411" s="26" t="s">
        <v>13625</v>
      </c>
      <c r="M1411" s="26" t="s">
        <v>13626</v>
      </c>
      <c r="N1411" s="26" t="s">
        <v>13627</v>
      </c>
      <c r="O1411" s="26" t="s">
        <v>13091</v>
      </c>
      <c r="P1411" s="26" t="s">
        <v>12793</v>
      </c>
      <c r="Q1411" s="28"/>
      <c r="R1411" s="26" t="s">
        <v>13628</v>
      </c>
      <c r="S1411" s="26" t="s">
        <v>156</v>
      </c>
      <c r="T1411" s="26" t="s">
        <v>13629</v>
      </c>
      <c r="U1411" s="28"/>
      <c r="V1411" s="26" t="s">
        <v>158</v>
      </c>
      <c r="W1411" s="26" t="s">
        <v>141</v>
      </c>
      <c r="X1411" s="26" t="s">
        <v>141</v>
      </c>
      <c r="Y1411" s="26">
        <v>1968.0</v>
      </c>
      <c r="Z1411" s="28">
        <v>55.0</v>
      </c>
      <c r="AA1411" s="26" t="s">
        <v>127</v>
      </c>
      <c r="AB1411" s="30">
        <v>860.0</v>
      </c>
      <c r="AC1411" s="31" t="s">
        <v>127</v>
      </c>
      <c r="AD1411" s="31">
        <v>860.0</v>
      </c>
      <c r="AE1411" s="31" t="s">
        <v>127</v>
      </c>
      <c r="AF1411" s="31" t="s">
        <v>127</v>
      </c>
      <c r="AG1411" s="30" t="s">
        <v>127</v>
      </c>
      <c r="AH1411" s="31" t="s">
        <v>127</v>
      </c>
      <c r="AI1411" s="31" t="s">
        <v>127</v>
      </c>
      <c r="AJ1411" s="31" t="s">
        <v>127</v>
      </c>
      <c r="AK1411" s="31" t="s">
        <v>127</v>
      </c>
      <c r="AL1411" s="31" t="s">
        <v>127</v>
      </c>
      <c r="AM1411" s="26" t="s">
        <v>159</v>
      </c>
      <c r="AN1411" s="26" t="s">
        <v>8867</v>
      </c>
      <c r="AO1411" s="26" t="s">
        <v>696</v>
      </c>
      <c r="AP1411" s="31">
        <v>415.0</v>
      </c>
      <c r="AQ1411" s="28" t="s">
        <v>127</v>
      </c>
      <c r="AR1411" s="28" t="s">
        <v>127</v>
      </c>
      <c r="AS1411" s="26" t="s">
        <v>127</v>
      </c>
      <c r="AT1411" s="26" t="s">
        <v>142</v>
      </c>
      <c r="AU1411" s="26" t="s">
        <v>31</v>
      </c>
      <c r="AV1411" s="26" t="s">
        <v>13630</v>
      </c>
      <c r="AW1411" s="28"/>
      <c r="AX1411" s="28"/>
      <c r="AY1411" s="28"/>
    </row>
    <row r="1412" ht="15.75" customHeight="1">
      <c r="A1412" s="26" t="s">
        <v>13631</v>
      </c>
      <c r="B1412" s="26" t="s">
        <v>13632</v>
      </c>
      <c r="C1412" s="28"/>
      <c r="D1412" s="26" t="s">
        <v>13633</v>
      </c>
      <c r="E1412" s="26"/>
      <c r="F1412" s="26" t="s">
        <v>127</v>
      </c>
      <c r="G1412" s="28"/>
      <c r="H1412" s="26" t="s">
        <v>11154</v>
      </c>
      <c r="I1412" s="26" t="s">
        <v>11155</v>
      </c>
      <c r="J1412" s="26" t="s">
        <v>13125</v>
      </c>
      <c r="K1412" s="26">
        <v>4.295903049E9</v>
      </c>
      <c r="L1412" s="26" t="s">
        <v>13634</v>
      </c>
      <c r="M1412" s="26" t="s">
        <v>13635</v>
      </c>
      <c r="N1412" s="26" t="s">
        <v>13636</v>
      </c>
      <c r="O1412" s="28" t="s">
        <v>13091</v>
      </c>
      <c r="P1412" s="26" t="s">
        <v>12793</v>
      </c>
      <c r="Q1412" s="26"/>
      <c r="R1412" s="26" t="s">
        <v>13637</v>
      </c>
      <c r="S1412" s="28" t="s">
        <v>156</v>
      </c>
      <c r="T1412" s="29" t="s">
        <v>13638</v>
      </c>
      <c r="U1412" s="29"/>
      <c r="V1412" s="26" t="s">
        <v>158</v>
      </c>
      <c r="W1412" s="26" t="s">
        <v>141</v>
      </c>
      <c r="X1412" s="26" t="s">
        <v>141</v>
      </c>
      <c r="Y1412" s="26">
        <v>1875.0</v>
      </c>
      <c r="Z1412" s="28">
        <v>148.0</v>
      </c>
      <c r="AA1412" s="26" t="s">
        <v>127</v>
      </c>
      <c r="AB1412" s="30">
        <v>2900.0</v>
      </c>
      <c r="AC1412" s="31">
        <v>2900.0</v>
      </c>
      <c r="AD1412" s="31" t="s">
        <v>127</v>
      </c>
      <c r="AE1412" s="31" t="s">
        <v>127</v>
      </c>
      <c r="AF1412" s="31">
        <v>2078.0</v>
      </c>
      <c r="AG1412" s="31">
        <v>2078.0</v>
      </c>
      <c r="AH1412" s="31" t="s">
        <v>127</v>
      </c>
      <c r="AI1412" s="31" t="s">
        <v>127</v>
      </c>
      <c r="AJ1412" s="31" t="s">
        <v>141</v>
      </c>
      <c r="AK1412" s="31" t="s">
        <v>127</v>
      </c>
      <c r="AL1412" s="31" t="s">
        <v>141</v>
      </c>
      <c r="AM1412" s="26" t="s">
        <v>3315</v>
      </c>
      <c r="AN1412" s="26" t="s">
        <v>9026</v>
      </c>
      <c r="AO1412" s="26" t="s">
        <v>7303</v>
      </c>
      <c r="AP1412" s="31">
        <v>400.0</v>
      </c>
      <c r="AQ1412" s="32">
        <v>2019.0</v>
      </c>
      <c r="AR1412" s="32" t="s">
        <v>127</v>
      </c>
      <c r="AS1412" s="26" t="s">
        <v>127</v>
      </c>
      <c r="AT1412" s="26" t="s">
        <v>161</v>
      </c>
      <c r="AU1412" s="32" t="s">
        <v>263</v>
      </c>
      <c r="AV1412" s="26" t="s">
        <v>13639</v>
      </c>
      <c r="AW1412" s="28"/>
      <c r="AX1412" s="28"/>
      <c r="AY1412" s="26" t="s">
        <v>13640</v>
      </c>
    </row>
    <row r="1413" ht="15.75" customHeight="1">
      <c r="A1413" s="26" t="s">
        <v>13641</v>
      </c>
      <c r="B1413" s="26" t="s">
        <v>13642</v>
      </c>
      <c r="C1413" s="28"/>
      <c r="D1413" s="26" t="s">
        <v>13643</v>
      </c>
      <c r="E1413" s="28"/>
      <c r="F1413" s="26" t="s">
        <v>127</v>
      </c>
      <c r="G1413" s="28"/>
      <c r="H1413" s="26" t="s">
        <v>13292</v>
      </c>
      <c r="I1413" s="26" t="s">
        <v>13293</v>
      </c>
      <c r="J1413" s="26" t="s">
        <v>13294</v>
      </c>
      <c r="K1413" s="26">
        <v>4.295903753E9</v>
      </c>
      <c r="L1413" s="26" t="s">
        <v>13644</v>
      </c>
      <c r="M1413" s="26" t="s">
        <v>13645</v>
      </c>
      <c r="N1413" s="26" t="s">
        <v>13636</v>
      </c>
      <c r="O1413" s="28" t="s">
        <v>13091</v>
      </c>
      <c r="P1413" s="26" t="s">
        <v>12793</v>
      </c>
      <c r="Q1413" s="28"/>
      <c r="R1413" s="28" t="s">
        <v>13646</v>
      </c>
      <c r="S1413" s="28" t="s">
        <v>156</v>
      </c>
      <c r="T1413" s="26" t="s">
        <v>13647</v>
      </c>
      <c r="U1413" s="28"/>
      <c r="V1413" s="26" t="s">
        <v>158</v>
      </c>
      <c r="W1413" s="26" t="s">
        <v>141</v>
      </c>
      <c r="X1413" s="26" t="s">
        <v>141</v>
      </c>
      <c r="Y1413" s="28">
        <v>1810.0</v>
      </c>
      <c r="Z1413" s="28">
        <v>213.0</v>
      </c>
      <c r="AA1413" s="26" t="s">
        <v>127</v>
      </c>
      <c r="AB1413" s="30">
        <v>800.0</v>
      </c>
      <c r="AC1413" s="31" t="s">
        <v>127</v>
      </c>
      <c r="AD1413" s="30">
        <v>800.0</v>
      </c>
      <c r="AE1413" s="31" t="s">
        <v>127</v>
      </c>
      <c r="AF1413" s="31" t="s">
        <v>127</v>
      </c>
      <c r="AG1413" s="30" t="s">
        <v>127</v>
      </c>
      <c r="AH1413" s="31" t="s">
        <v>127</v>
      </c>
      <c r="AI1413" s="31" t="s">
        <v>127</v>
      </c>
      <c r="AJ1413" s="31" t="s">
        <v>127</v>
      </c>
      <c r="AK1413" s="31" t="s">
        <v>127</v>
      </c>
      <c r="AL1413" s="31" t="s">
        <v>127</v>
      </c>
      <c r="AM1413" s="26" t="s">
        <v>159</v>
      </c>
      <c r="AN1413" s="28" t="s">
        <v>13648</v>
      </c>
      <c r="AO1413" s="26" t="s">
        <v>614</v>
      </c>
      <c r="AP1413" s="31">
        <v>615.0</v>
      </c>
      <c r="AQ1413" s="26">
        <v>2019.0</v>
      </c>
      <c r="AR1413" s="26" t="s">
        <v>127</v>
      </c>
      <c r="AS1413" s="26" t="s">
        <v>127</v>
      </c>
      <c r="AT1413" s="28" t="s">
        <v>142</v>
      </c>
      <c r="AU1413" s="32" t="s">
        <v>31</v>
      </c>
      <c r="AV1413" s="26" t="s">
        <v>13649</v>
      </c>
      <c r="AW1413" s="28"/>
      <c r="AX1413" s="28"/>
      <c r="AY1413" s="28"/>
    </row>
    <row r="1414" ht="15.75" customHeight="1">
      <c r="A1414" s="26" t="s">
        <v>13650</v>
      </c>
      <c r="B1414" s="26" t="s">
        <v>13651</v>
      </c>
      <c r="C1414" s="28"/>
      <c r="D1414" s="26" t="s">
        <v>13652</v>
      </c>
      <c r="E1414" s="28"/>
      <c r="F1414" s="26" t="s">
        <v>127</v>
      </c>
      <c r="G1414" s="28"/>
      <c r="H1414" s="26" t="s">
        <v>13292</v>
      </c>
      <c r="I1414" s="26" t="s">
        <v>13293</v>
      </c>
      <c r="J1414" s="26" t="s">
        <v>13294</v>
      </c>
      <c r="K1414" s="26">
        <v>4.295903753E9</v>
      </c>
      <c r="L1414" s="26" t="s">
        <v>13653</v>
      </c>
      <c r="M1414" s="26" t="s">
        <v>13654</v>
      </c>
      <c r="N1414" s="26" t="s">
        <v>13636</v>
      </c>
      <c r="O1414" s="28" t="s">
        <v>13091</v>
      </c>
      <c r="P1414" s="26" t="s">
        <v>12793</v>
      </c>
      <c r="Q1414" s="28"/>
      <c r="R1414" s="28" t="s">
        <v>13655</v>
      </c>
      <c r="S1414" s="28" t="s">
        <v>156</v>
      </c>
      <c r="T1414" s="26" t="s">
        <v>13656</v>
      </c>
      <c r="U1414" s="26"/>
      <c r="V1414" s="26" t="s">
        <v>158</v>
      </c>
      <c r="W1414" s="26" t="s">
        <v>141</v>
      </c>
      <c r="X1414" s="26" t="s">
        <v>141</v>
      </c>
      <c r="Y1414" s="26">
        <v>1908.0</v>
      </c>
      <c r="Z1414" s="28">
        <v>115.0</v>
      </c>
      <c r="AA1414" s="26" t="s">
        <v>127</v>
      </c>
      <c r="AB1414" s="30">
        <v>1000.0</v>
      </c>
      <c r="AC1414" s="31" t="s">
        <v>127</v>
      </c>
      <c r="AD1414" s="31">
        <v>1000.0</v>
      </c>
      <c r="AE1414" s="31" t="s">
        <v>127</v>
      </c>
      <c r="AF1414" s="31" t="s">
        <v>127</v>
      </c>
      <c r="AG1414" s="30" t="s">
        <v>127</v>
      </c>
      <c r="AH1414" s="31" t="s">
        <v>127</v>
      </c>
      <c r="AI1414" s="31" t="s">
        <v>127</v>
      </c>
      <c r="AJ1414" s="31" t="s">
        <v>127</v>
      </c>
      <c r="AK1414" s="31" t="s">
        <v>127</v>
      </c>
      <c r="AL1414" s="31" t="s">
        <v>127</v>
      </c>
      <c r="AM1414" s="26" t="s">
        <v>159</v>
      </c>
      <c r="AN1414" s="26" t="s">
        <v>13657</v>
      </c>
      <c r="AO1414" s="26" t="s">
        <v>7216</v>
      </c>
      <c r="AP1414" s="31">
        <v>1130.0</v>
      </c>
      <c r="AQ1414" s="26">
        <v>2021.0</v>
      </c>
      <c r="AR1414" s="26" t="s">
        <v>127</v>
      </c>
      <c r="AS1414" s="26" t="s">
        <v>127</v>
      </c>
      <c r="AT1414" s="28" t="s">
        <v>142</v>
      </c>
      <c r="AU1414" s="32" t="s">
        <v>31</v>
      </c>
      <c r="AV1414" s="26" t="s">
        <v>13658</v>
      </c>
      <c r="AW1414" s="28"/>
      <c r="AX1414" s="28"/>
      <c r="AY1414" s="28"/>
    </row>
    <row r="1415" ht="15.75" customHeight="1">
      <c r="A1415" s="26" t="s">
        <v>13659</v>
      </c>
      <c r="B1415" s="26" t="s">
        <v>13660</v>
      </c>
      <c r="C1415" s="28"/>
      <c r="D1415" s="26" t="s">
        <v>13661</v>
      </c>
      <c r="E1415" s="28"/>
      <c r="F1415" s="26" t="s">
        <v>127</v>
      </c>
      <c r="G1415" s="28"/>
      <c r="H1415" s="26" t="s">
        <v>13292</v>
      </c>
      <c r="I1415" s="26" t="s">
        <v>13293</v>
      </c>
      <c r="J1415" s="26" t="s">
        <v>13294</v>
      </c>
      <c r="K1415" s="26">
        <v>4.295903753E9</v>
      </c>
      <c r="L1415" s="28" t="s">
        <v>13662</v>
      </c>
      <c r="M1415" s="26" t="s">
        <v>13663</v>
      </c>
      <c r="N1415" s="26" t="s">
        <v>13636</v>
      </c>
      <c r="O1415" s="28" t="s">
        <v>13091</v>
      </c>
      <c r="P1415" s="26" t="s">
        <v>12793</v>
      </c>
      <c r="Q1415" s="28"/>
      <c r="R1415" s="28" t="s">
        <v>13664</v>
      </c>
      <c r="S1415" s="28" t="s">
        <v>156</v>
      </c>
      <c r="T1415" s="26" t="s">
        <v>13665</v>
      </c>
      <c r="U1415" s="28"/>
      <c r="V1415" s="28" t="s">
        <v>158</v>
      </c>
      <c r="W1415" s="26" t="s">
        <v>141</v>
      </c>
      <c r="X1415" s="26" t="s">
        <v>141</v>
      </c>
      <c r="Y1415" s="26">
        <v>1866.0</v>
      </c>
      <c r="Z1415" s="28">
        <v>157.0</v>
      </c>
      <c r="AA1415" s="26" t="s">
        <v>127</v>
      </c>
      <c r="AB1415" s="30">
        <v>1000.0</v>
      </c>
      <c r="AC1415" s="31" t="s">
        <v>127</v>
      </c>
      <c r="AD1415" s="31">
        <v>1000.0</v>
      </c>
      <c r="AE1415" s="31" t="s">
        <v>127</v>
      </c>
      <c r="AF1415" s="31" t="s">
        <v>127</v>
      </c>
      <c r="AG1415" s="30" t="s">
        <v>127</v>
      </c>
      <c r="AH1415" s="31" t="s">
        <v>127</v>
      </c>
      <c r="AI1415" s="31" t="s">
        <v>127</v>
      </c>
      <c r="AJ1415" s="31" t="s">
        <v>127</v>
      </c>
      <c r="AK1415" s="31" t="s">
        <v>127</v>
      </c>
      <c r="AL1415" s="31" t="s">
        <v>127</v>
      </c>
      <c r="AM1415" s="26" t="s">
        <v>159</v>
      </c>
      <c r="AN1415" s="28" t="s">
        <v>13666</v>
      </c>
      <c r="AO1415" s="26" t="s">
        <v>11766</v>
      </c>
      <c r="AP1415" s="31">
        <v>450.0</v>
      </c>
      <c r="AQ1415" s="26">
        <v>2019.0</v>
      </c>
      <c r="AR1415" s="28" t="s">
        <v>127</v>
      </c>
      <c r="AS1415" s="26" t="s">
        <v>127</v>
      </c>
      <c r="AT1415" s="28" t="s">
        <v>142</v>
      </c>
      <c r="AU1415" s="32" t="s">
        <v>31</v>
      </c>
      <c r="AV1415" s="26" t="s">
        <v>13667</v>
      </c>
      <c r="AW1415" s="28"/>
      <c r="AX1415" s="28"/>
      <c r="AY1415" s="28"/>
    </row>
    <row r="1416" ht="15.75" customHeight="1">
      <c r="A1416" s="26" t="s">
        <v>13668</v>
      </c>
      <c r="B1416" s="26" t="s">
        <v>13669</v>
      </c>
      <c r="C1416" s="28"/>
      <c r="D1416" s="26" t="s">
        <v>13670</v>
      </c>
      <c r="E1416" s="28"/>
      <c r="F1416" s="26" t="s">
        <v>127</v>
      </c>
      <c r="G1416" s="28"/>
      <c r="H1416" s="26" t="s">
        <v>11021</v>
      </c>
      <c r="I1416" s="26" t="s">
        <v>11022</v>
      </c>
      <c r="J1416" s="26" t="s">
        <v>13099</v>
      </c>
      <c r="K1416" s="26">
        <v>4.295903763E9</v>
      </c>
      <c r="L1416" s="26" t="s">
        <v>13671</v>
      </c>
      <c r="M1416" s="26" t="s">
        <v>13672</v>
      </c>
      <c r="N1416" s="26" t="s">
        <v>13673</v>
      </c>
      <c r="O1416" s="26" t="s">
        <v>13091</v>
      </c>
      <c r="P1416" s="26" t="s">
        <v>12793</v>
      </c>
      <c r="Q1416" s="28"/>
      <c r="R1416" s="26" t="s">
        <v>13674</v>
      </c>
      <c r="S1416" s="26" t="s">
        <v>156</v>
      </c>
      <c r="T1416" s="26" t="s">
        <v>13675</v>
      </c>
      <c r="U1416" s="28"/>
      <c r="V1416" s="26" t="s">
        <v>158</v>
      </c>
      <c r="W1416" s="26" t="s">
        <v>141</v>
      </c>
      <c r="X1416" s="26" t="s">
        <v>141</v>
      </c>
      <c r="Y1416" s="26">
        <v>1992.0</v>
      </c>
      <c r="Z1416" s="28">
        <v>31.0</v>
      </c>
      <c r="AA1416" s="26" t="s">
        <v>127</v>
      </c>
      <c r="AB1416" s="30">
        <v>776.0</v>
      </c>
      <c r="AC1416" s="31" t="s">
        <v>127</v>
      </c>
      <c r="AD1416" s="31">
        <v>776.0</v>
      </c>
      <c r="AE1416" s="31" t="s">
        <v>127</v>
      </c>
      <c r="AF1416" s="31" t="s">
        <v>127</v>
      </c>
      <c r="AG1416" s="30" t="s">
        <v>127</v>
      </c>
      <c r="AH1416" s="31" t="s">
        <v>127</v>
      </c>
      <c r="AI1416" s="31" t="s">
        <v>127</v>
      </c>
      <c r="AJ1416" s="31" t="s">
        <v>127</v>
      </c>
      <c r="AK1416" s="31" t="s">
        <v>127</v>
      </c>
      <c r="AL1416" s="31" t="s">
        <v>127</v>
      </c>
      <c r="AM1416" s="26" t="s">
        <v>140</v>
      </c>
      <c r="AN1416" s="26" t="s">
        <v>13676</v>
      </c>
      <c r="AO1416" s="26" t="s">
        <v>614</v>
      </c>
      <c r="AP1416" s="31">
        <f>8946/10</f>
        <v>894.6</v>
      </c>
      <c r="AQ1416" s="26" t="s">
        <v>127</v>
      </c>
      <c r="AR1416" s="26" t="s">
        <v>127</v>
      </c>
      <c r="AS1416" s="26" t="s">
        <v>127</v>
      </c>
      <c r="AT1416" s="28" t="s">
        <v>142</v>
      </c>
      <c r="AU1416" s="32" t="s">
        <v>31</v>
      </c>
      <c r="AV1416" s="26" t="s">
        <v>13677</v>
      </c>
      <c r="AW1416" s="28"/>
      <c r="AX1416" s="28"/>
      <c r="AY1416" s="28"/>
    </row>
    <row r="1417" ht="15.75" customHeight="1">
      <c r="A1417" s="26" t="s">
        <v>13678</v>
      </c>
      <c r="B1417" s="26" t="s">
        <v>13679</v>
      </c>
      <c r="C1417" s="28"/>
      <c r="D1417" s="26" t="s">
        <v>13680</v>
      </c>
      <c r="E1417" s="26"/>
      <c r="F1417" s="26" t="s">
        <v>127</v>
      </c>
      <c r="G1417" s="28"/>
      <c r="H1417" s="26" t="s">
        <v>9199</v>
      </c>
      <c r="I1417" s="26" t="s">
        <v>9200</v>
      </c>
      <c r="J1417" s="26" t="s">
        <v>13172</v>
      </c>
      <c r="K1417" s="26">
        <v>4.295904636E9</v>
      </c>
      <c r="L1417" s="26" t="s">
        <v>13681</v>
      </c>
      <c r="M1417" s="26" t="s">
        <v>13682</v>
      </c>
      <c r="N1417" s="26" t="s">
        <v>13673</v>
      </c>
      <c r="O1417" s="28" t="s">
        <v>13091</v>
      </c>
      <c r="P1417" s="26" t="s">
        <v>12793</v>
      </c>
      <c r="Q1417" s="26"/>
      <c r="R1417" s="26" t="s">
        <v>13683</v>
      </c>
      <c r="S1417" s="26" t="s">
        <v>156</v>
      </c>
      <c r="T1417" s="26" t="s">
        <v>13684</v>
      </c>
      <c r="U1417" s="26"/>
      <c r="V1417" s="26" t="s">
        <v>158</v>
      </c>
      <c r="W1417" s="26" t="s">
        <v>141</v>
      </c>
      <c r="X1417" s="26" t="s">
        <v>141</v>
      </c>
      <c r="Y1417" s="26">
        <v>1969.0</v>
      </c>
      <c r="Z1417" s="28">
        <v>54.0</v>
      </c>
      <c r="AA1417" s="26" t="s">
        <v>127</v>
      </c>
      <c r="AB1417" s="30">
        <v>907.0</v>
      </c>
      <c r="AC1417" s="31" t="s">
        <v>127</v>
      </c>
      <c r="AD1417" s="31">
        <v>907.0</v>
      </c>
      <c r="AE1417" s="31" t="s">
        <v>127</v>
      </c>
      <c r="AF1417" s="31" t="s">
        <v>127</v>
      </c>
      <c r="AG1417" s="30" t="s">
        <v>127</v>
      </c>
      <c r="AH1417" s="31" t="s">
        <v>127</v>
      </c>
      <c r="AI1417" s="31" t="s">
        <v>127</v>
      </c>
      <c r="AJ1417" s="31" t="s">
        <v>127</v>
      </c>
      <c r="AK1417" s="31" t="s">
        <v>127</v>
      </c>
      <c r="AL1417" s="31" t="s">
        <v>127</v>
      </c>
      <c r="AM1417" s="26" t="s">
        <v>140</v>
      </c>
      <c r="AN1417" s="26" t="s">
        <v>13685</v>
      </c>
      <c r="AO1417" s="26" t="s">
        <v>416</v>
      </c>
      <c r="AP1417" s="31">
        <v>470.0</v>
      </c>
      <c r="AQ1417" s="26">
        <v>2021.0</v>
      </c>
      <c r="AR1417" s="28" t="s">
        <v>127</v>
      </c>
      <c r="AS1417" s="26" t="s">
        <v>127</v>
      </c>
      <c r="AT1417" s="26" t="s">
        <v>142</v>
      </c>
      <c r="AU1417" s="32" t="s">
        <v>31</v>
      </c>
      <c r="AV1417" s="26" t="s">
        <v>13686</v>
      </c>
      <c r="AW1417" s="28"/>
      <c r="AX1417" s="28"/>
      <c r="AY1417" s="28"/>
    </row>
    <row r="1418" ht="15.75" customHeight="1">
      <c r="A1418" s="26" t="s">
        <v>13687</v>
      </c>
      <c r="B1418" s="26" t="s">
        <v>13688</v>
      </c>
      <c r="C1418" s="28"/>
      <c r="D1418" s="28"/>
      <c r="E1418" s="28"/>
      <c r="F1418" s="26" t="s">
        <v>127</v>
      </c>
      <c r="G1418" s="28"/>
      <c r="H1418" s="26" t="s">
        <v>607</v>
      </c>
      <c r="I1418" s="26" t="s">
        <v>608</v>
      </c>
      <c r="J1418" s="26" t="s">
        <v>10079</v>
      </c>
      <c r="K1418" s="26">
        <v>5.001068852E9</v>
      </c>
      <c r="L1418" s="26" t="s">
        <v>13689</v>
      </c>
      <c r="M1418" s="26" t="s">
        <v>13690</v>
      </c>
      <c r="N1418" s="26" t="s">
        <v>13673</v>
      </c>
      <c r="O1418" s="28" t="s">
        <v>13091</v>
      </c>
      <c r="P1418" s="26" t="s">
        <v>12793</v>
      </c>
      <c r="Q1418" s="28"/>
      <c r="R1418" s="26" t="s">
        <v>13691</v>
      </c>
      <c r="S1418" s="26" t="s">
        <v>156</v>
      </c>
      <c r="T1418" s="26" t="s">
        <v>13692</v>
      </c>
      <c r="U1418" s="28"/>
      <c r="V1418" s="26" t="s">
        <v>158</v>
      </c>
      <c r="W1418" s="26" t="s">
        <v>141</v>
      </c>
      <c r="X1418" s="26" t="s">
        <v>141</v>
      </c>
      <c r="Y1418" s="26">
        <v>1969.0</v>
      </c>
      <c r="Z1418" s="28">
        <v>54.0</v>
      </c>
      <c r="AA1418" s="26" t="s">
        <v>127</v>
      </c>
      <c r="AB1418" s="30">
        <v>908.0</v>
      </c>
      <c r="AC1418" s="31" t="s">
        <v>127</v>
      </c>
      <c r="AD1418" s="30">
        <f>454*2</f>
        <v>908</v>
      </c>
      <c r="AE1418" s="31" t="s">
        <v>127</v>
      </c>
      <c r="AF1418" s="31" t="s">
        <v>127</v>
      </c>
      <c r="AG1418" s="30" t="s">
        <v>127</v>
      </c>
      <c r="AH1418" s="31" t="s">
        <v>127</v>
      </c>
      <c r="AI1418" s="31" t="s">
        <v>127</v>
      </c>
      <c r="AJ1418" s="31" t="s">
        <v>127</v>
      </c>
      <c r="AK1418" s="31" t="s">
        <v>127</v>
      </c>
      <c r="AL1418" s="31" t="s">
        <v>127</v>
      </c>
      <c r="AM1418" s="26" t="s">
        <v>159</v>
      </c>
      <c r="AN1418" s="26" t="s">
        <v>13287</v>
      </c>
      <c r="AO1418" s="26" t="s">
        <v>416</v>
      </c>
      <c r="AP1418" s="31">
        <v>65.0</v>
      </c>
      <c r="AQ1418" s="26" t="s">
        <v>127</v>
      </c>
      <c r="AR1418" s="26" t="s">
        <v>141</v>
      </c>
      <c r="AS1418" s="26" t="s">
        <v>127</v>
      </c>
      <c r="AT1418" s="26" t="s">
        <v>142</v>
      </c>
      <c r="AU1418" s="26" t="s">
        <v>31</v>
      </c>
      <c r="AV1418" s="26" t="s">
        <v>13693</v>
      </c>
      <c r="AW1418" s="28"/>
      <c r="AX1418" s="28"/>
      <c r="AY1418" s="28"/>
    </row>
    <row r="1419" ht="15.75" customHeight="1">
      <c r="A1419" s="26" t="s">
        <v>13694</v>
      </c>
      <c r="B1419" s="26" t="s">
        <v>13695</v>
      </c>
      <c r="C1419" s="28"/>
      <c r="D1419" s="28"/>
      <c r="E1419" s="28"/>
      <c r="F1419" s="26" t="s">
        <v>127</v>
      </c>
      <c r="G1419" s="28"/>
      <c r="H1419" s="26" t="s">
        <v>9199</v>
      </c>
      <c r="I1419" s="26" t="s">
        <v>9200</v>
      </c>
      <c r="J1419" s="26" t="s">
        <v>13172</v>
      </c>
      <c r="K1419" s="26">
        <v>4.295904636E9</v>
      </c>
      <c r="L1419" s="26" t="s">
        <v>13696</v>
      </c>
      <c r="M1419" s="26" t="s">
        <v>13697</v>
      </c>
      <c r="N1419" s="26" t="s">
        <v>13673</v>
      </c>
      <c r="O1419" s="28" t="s">
        <v>13091</v>
      </c>
      <c r="P1419" s="26" t="s">
        <v>12793</v>
      </c>
      <c r="Q1419" s="26"/>
      <c r="R1419" s="26" t="s">
        <v>13698</v>
      </c>
      <c r="S1419" s="26" t="s">
        <v>156</v>
      </c>
      <c r="T1419" s="26" t="s">
        <v>13699</v>
      </c>
      <c r="U1419" s="29"/>
      <c r="V1419" s="26" t="s">
        <v>158</v>
      </c>
      <c r="W1419" s="26" t="s">
        <v>141</v>
      </c>
      <c r="X1419" s="26" t="s">
        <v>141</v>
      </c>
      <c r="Y1419" s="26">
        <v>1996.0</v>
      </c>
      <c r="Z1419" s="28">
        <v>27.0</v>
      </c>
      <c r="AA1419" s="26" t="s">
        <v>127</v>
      </c>
      <c r="AB1419" s="30">
        <v>2956.0</v>
      </c>
      <c r="AC1419" s="31" t="s">
        <v>127</v>
      </c>
      <c r="AD1419" s="31">
        <v>2956.0</v>
      </c>
      <c r="AE1419" s="31" t="s">
        <v>127</v>
      </c>
      <c r="AF1419" s="31" t="s">
        <v>127</v>
      </c>
      <c r="AG1419" s="30" t="s">
        <v>127</v>
      </c>
      <c r="AH1419" s="31" t="s">
        <v>127</v>
      </c>
      <c r="AI1419" s="31" t="s">
        <v>127</v>
      </c>
      <c r="AJ1419" s="31" t="s">
        <v>127</v>
      </c>
      <c r="AK1419" s="31" t="s">
        <v>127</v>
      </c>
      <c r="AL1419" s="31" t="s">
        <v>127</v>
      </c>
      <c r="AM1419" s="26" t="s">
        <v>140</v>
      </c>
      <c r="AN1419" s="26" t="s">
        <v>13700</v>
      </c>
      <c r="AO1419" s="26" t="s">
        <v>416</v>
      </c>
      <c r="AP1419" s="30">
        <f>2100/6</f>
        <v>350</v>
      </c>
      <c r="AQ1419" s="26">
        <v>2021.0</v>
      </c>
      <c r="AR1419" s="28" t="s">
        <v>127</v>
      </c>
      <c r="AS1419" s="26" t="s">
        <v>127</v>
      </c>
      <c r="AT1419" s="26" t="s">
        <v>142</v>
      </c>
      <c r="AU1419" s="32" t="s">
        <v>31</v>
      </c>
      <c r="AV1419" s="26" t="s">
        <v>13701</v>
      </c>
      <c r="AW1419" s="28"/>
      <c r="AX1419" s="28"/>
      <c r="AY1419" s="28"/>
    </row>
    <row r="1420" ht="15.75" customHeight="1">
      <c r="A1420" s="26" t="s">
        <v>13702</v>
      </c>
      <c r="B1420" s="26" t="s">
        <v>13703</v>
      </c>
      <c r="C1420" s="28"/>
      <c r="D1420" s="26" t="s">
        <v>13704</v>
      </c>
      <c r="E1420" s="28"/>
      <c r="F1420" s="26" t="s">
        <v>127</v>
      </c>
      <c r="G1420" s="28"/>
      <c r="H1420" s="26" t="s">
        <v>11021</v>
      </c>
      <c r="I1420" s="26" t="s">
        <v>11022</v>
      </c>
      <c r="J1420" s="26" t="s">
        <v>13099</v>
      </c>
      <c r="K1420" s="26">
        <v>4.295903763E9</v>
      </c>
      <c r="L1420" s="26" t="s">
        <v>13705</v>
      </c>
      <c r="M1420" s="26" t="s">
        <v>13706</v>
      </c>
      <c r="N1420" s="26" t="s">
        <v>13707</v>
      </c>
      <c r="O1420" s="26" t="s">
        <v>13091</v>
      </c>
      <c r="P1420" s="26" t="s">
        <v>12793</v>
      </c>
      <c r="Q1420" s="28"/>
      <c r="R1420" s="26" t="s">
        <v>13708</v>
      </c>
      <c r="S1420" s="26" t="s">
        <v>156</v>
      </c>
      <c r="T1420" s="26" t="s">
        <v>13709</v>
      </c>
      <c r="U1420" s="28"/>
      <c r="V1420" s="26" t="s">
        <v>158</v>
      </c>
      <c r="W1420" s="26" t="s">
        <v>141</v>
      </c>
      <c r="X1420" s="26" t="s">
        <v>141</v>
      </c>
      <c r="Y1420" s="26">
        <v>2000.0</v>
      </c>
      <c r="Z1420" s="28">
        <v>23.0</v>
      </c>
      <c r="AA1420" s="26" t="s">
        <v>127</v>
      </c>
      <c r="AB1420" s="30">
        <v>544.0</v>
      </c>
      <c r="AC1420" s="31" t="s">
        <v>127</v>
      </c>
      <c r="AD1420" s="31">
        <v>544.0</v>
      </c>
      <c r="AE1420" s="31" t="s">
        <v>127</v>
      </c>
      <c r="AF1420" s="31" t="s">
        <v>127</v>
      </c>
      <c r="AG1420" s="30" t="s">
        <v>127</v>
      </c>
      <c r="AH1420" s="31" t="s">
        <v>127</v>
      </c>
      <c r="AI1420" s="31" t="s">
        <v>127</v>
      </c>
      <c r="AJ1420" s="31" t="s">
        <v>127</v>
      </c>
      <c r="AK1420" s="31" t="s">
        <v>127</v>
      </c>
      <c r="AL1420" s="31" t="s">
        <v>127</v>
      </c>
      <c r="AM1420" s="26" t="s">
        <v>140</v>
      </c>
      <c r="AN1420" s="26" t="s">
        <v>298</v>
      </c>
      <c r="AO1420" s="26" t="s">
        <v>614</v>
      </c>
      <c r="AP1420" s="31">
        <f>8946/10</f>
        <v>894.6</v>
      </c>
      <c r="AQ1420" s="26" t="s">
        <v>127</v>
      </c>
      <c r="AR1420" s="26" t="s">
        <v>127</v>
      </c>
      <c r="AS1420" s="26" t="s">
        <v>127</v>
      </c>
      <c r="AT1420" s="28" t="s">
        <v>142</v>
      </c>
      <c r="AU1420" s="32" t="s">
        <v>31</v>
      </c>
      <c r="AV1420" s="26" t="s">
        <v>13710</v>
      </c>
      <c r="AW1420" s="28"/>
      <c r="AX1420" s="28"/>
      <c r="AY1420" s="28"/>
    </row>
    <row r="1421" ht="15.75" customHeight="1">
      <c r="A1421" s="26" t="s">
        <v>13711</v>
      </c>
      <c r="B1421" s="26" t="s">
        <v>13712</v>
      </c>
      <c r="C1421" s="28"/>
      <c r="D1421" s="26" t="s">
        <v>13713</v>
      </c>
      <c r="E1421" s="26"/>
      <c r="F1421" s="26" t="s">
        <v>127</v>
      </c>
      <c r="G1421" s="28"/>
      <c r="H1421" s="26" t="s">
        <v>9199</v>
      </c>
      <c r="I1421" s="26" t="s">
        <v>9200</v>
      </c>
      <c r="J1421" s="26" t="s">
        <v>13714</v>
      </c>
      <c r="K1421" s="26">
        <v>5.000210642E9</v>
      </c>
      <c r="L1421" s="26" t="s">
        <v>13715</v>
      </c>
      <c r="M1421" s="26" t="s">
        <v>13716</v>
      </c>
      <c r="N1421" s="26" t="s">
        <v>13707</v>
      </c>
      <c r="O1421" s="28" t="s">
        <v>13091</v>
      </c>
      <c r="P1421" s="26" t="s">
        <v>12793</v>
      </c>
      <c r="Q1421" s="26"/>
      <c r="R1421" s="26" t="s">
        <v>13717</v>
      </c>
      <c r="S1421" s="26" t="s">
        <v>156</v>
      </c>
      <c r="T1421" s="26" t="s">
        <v>13718</v>
      </c>
      <c r="U1421" s="26"/>
      <c r="V1421" s="26" t="s">
        <v>158</v>
      </c>
      <c r="W1421" s="26" t="s">
        <v>141</v>
      </c>
      <c r="X1421" s="26" t="s">
        <v>141</v>
      </c>
      <c r="Y1421" s="26">
        <v>2008.0</v>
      </c>
      <c r="Z1421" s="28">
        <v>15.0</v>
      </c>
      <c r="AA1421" s="26" t="s">
        <v>127</v>
      </c>
      <c r="AB1421" s="30">
        <v>891.0</v>
      </c>
      <c r="AC1421" s="31" t="s">
        <v>127</v>
      </c>
      <c r="AD1421" s="31">
        <v>891.0</v>
      </c>
      <c r="AE1421" s="31" t="s">
        <v>127</v>
      </c>
      <c r="AF1421" s="31" t="s">
        <v>127</v>
      </c>
      <c r="AG1421" s="30" t="s">
        <v>127</v>
      </c>
      <c r="AH1421" s="31" t="s">
        <v>127</v>
      </c>
      <c r="AI1421" s="31" t="s">
        <v>127</v>
      </c>
      <c r="AJ1421" s="31" t="s">
        <v>127</v>
      </c>
      <c r="AK1421" s="31" t="s">
        <v>127</v>
      </c>
      <c r="AL1421" s="31" t="s">
        <v>127</v>
      </c>
      <c r="AM1421" s="26" t="s">
        <v>140</v>
      </c>
      <c r="AN1421" s="26" t="s">
        <v>13483</v>
      </c>
      <c r="AO1421" s="26" t="s">
        <v>416</v>
      </c>
      <c r="AP1421" s="31">
        <v>450.0</v>
      </c>
      <c r="AQ1421" s="28">
        <v>2020.0</v>
      </c>
      <c r="AR1421" s="28" t="s">
        <v>127</v>
      </c>
      <c r="AS1421" s="26" t="s">
        <v>127</v>
      </c>
      <c r="AT1421" s="26" t="s">
        <v>142</v>
      </c>
      <c r="AU1421" s="32" t="s">
        <v>31</v>
      </c>
      <c r="AV1421" s="26" t="s">
        <v>13719</v>
      </c>
      <c r="AW1421" s="28"/>
      <c r="AX1421" s="28"/>
      <c r="AY1421" s="28"/>
    </row>
    <row r="1422" ht="15.75" customHeight="1">
      <c r="A1422" s="26" t="s">
        <v>13720</v>
      </c>
      <c r="B1422" s="26" t="s">
        <v>13721</v>
      </c>
      <c r="C1422" s="28"/>
      <c r="D1422" s="28"/>
      <c r="E1422" s="28"/>
      <c r="F1422" s="26" t="s">
        <v>127</v>
      </c>
      <c r="G1422" s="28"/>
      <c r="H1422" s="26" t="s">
        <v>13722</v>
      </c>
      <c r="I1422" s="26" t="s">
        <v>13723</v>
      </c>
      <c r="J1422" s="26" t="s">
        <v>13724</v>
      </c>
      <c r="K1422" s="26">
        <v>5.070866564E9</v>
      </c>
      <c r="L1422" s="26" t="s">
        <v>13725</v>
      </c>
      <c r="M1422" s="26" t="s">
        <v>13726</v>
      </c>
      <c r="N1422" s="26" t="s">
        <v>13727</v>
      </c>
      <c r="O1422" s="26" t="s">
        <v>13091</v>
      </c>
      <c r="P1422" s="26" t="s">
        <v>12793</v>
      </c>
      <c r="Q1422" s="28"/>
      <c r="R1422" s="26" t="s">
        <v>13728</v>
      </c>
      <c r="S1422" s="26" t="s">
        <v>156</v>
      </c>
      <c r="T1422" s="26" t="s">
        <v>13729</v>
      </c>
      <c r="U1422" s="28"/>
      <c r="V1422" s="26" t="s">
        <v>158</v>
      </c>
      <c r="W1422" s="26" t="s">
        <v>141</v>
      </c>
      <c r="X1422" s="26" t="s">
        <v>141</v>
      </c>
      <c r="Y1422" s="26">
        <f>2018-42</f>
        <v>1976</v>
      </c>
      <c r="Z1422" s="28">
        <v>47.0</v>
      </c>
      <c r="AA1422" s="26" t="s">
        <v>127</v>
      </c>
      <c r="AB1422" s="30">
        <v>700.0</v>
      </c>
      <c r="AC1422" s="31" t="s">
        <v>127</v>
      </c>
      <c r="AD1422" s="31">
        <v>700.0</v>
      </c>
      <c r="AE1422" s="31" t="s">
        <v>127</v>
      </c>
      <c r="AF1422" s="31" t="s">
        <v>127</v>
      </c>
      <c r="AG1422" s="30" t="s">
        <v>127</v>
      </c>
      <c r="AH1422" s="31" t="s">
        <v>127</v>
      </c>
      <c r="AI1422" s="31" t="s">
        <v>127</v>
      </c>
      <c r="AJ1422" s="31" t="s">
        <v>127</v>
      </c>
      <c r="AK1422" s="31" t="s">
        <v>127</v>
      </c>
      <c r="AL1422" s="31" t="s">
        <v>127</v>
      </c>
      <c r="AM1422" s="26" t="s">
        <v>159</v>
      </c>
      <c r="AN1422" s="26" t="s">
        <v>13730</v>
      </c>
      <c r="AO1422" s="26" t="s">
        <v>416</v>
      </c>
      <c r="AP1422" s="30">
        <v>311.0</v>
      </c>
      <c r="AQ1422" s="28" t="s">
        <v>127</v>
      </c>
      <c r="AR1422" s="28" t="s">
        <v>127</v>
      </c>
      <c r="AS1422" s="26" t="s">
        <v>127</v>
      </c>
      <c r="AT1422" s="26" t="s">
        <v>142</v>
      </c>
      <c r="AU1422" s="26" t="s">
        <v>31</v>
      </c>
      <c r="AV1422" s="26" t="s">
        <v>13731</v>
      </c>
      <c r="AW1422" s="28"/>
      <c r="AX1422" s="28"/>
      <c r="AY1422" s="28"/>
    </row>
    <row r="1423" ht="15.75" customHeight="1">
      <c r="A1423" s="26" t="s">
        <v>13732</v>
      </c>
      <c r="B1423" s="26" t="s">
        <v>13733</v>
      </c>
      <c r="C1423" s="28"/>
      <c r="D1423" s="26" t="s">
        <v>13734</v>
      </c>
      <c r="E1423" s="26"/>
      <c r="F1423" s="26" t="s">
        <v>127</v>
      </c>
      <c r="G1423" s="28"/>
      <c r="H1423" s="26" t="s">
        <v>9199</v>
      </c>
      <c r="I1423" s="26" t="s">
        <v>9200</v>
      </c>
      <c r="J1423" s="32" t="s">
        <v>13172</v>
      </c>
      <c r="K1423" s="32">
        <v>4.295904636E9</v>
      </c>
      <c r="L1423" s="26" t="s">
        <v>13735</v>
      </c>
      <c r="M1423" s="26" t="s">
        <v>13736</v>
      </c>
      <c r="N1423" s="26" t="s">
        <v>13727</v>
      </c>
      <c r="O1423" s="28" t="s">
        <v>13091</v>
      </c>
      <c r="P1423" s="26" t="s">
        <v>12793</v>
      </c>
      <c r="Q1423" s="26"/>
      <c r="R1423" s="26" t="s">
        <v>13737</v>
      </c>
      <c r="S1423" s="26" t="s">
        <v>156</v>
      </c>
      <c r="T1423" s="26" t="s">
        <v>13738</v>
      </c>
      <c r="U1423" s="26"/>
      <c r="V1423" s="26" t="s">
        <v>158</v>
      </c>
      <c r="W1423" s="26" t="s">
        <v>141</v>
      </c>
      <c r="X1423" s="26" t="s">
        <v>141</v>
      </c>
      <c r="Y1423" s="26">
        <v>1975.0</v>
      </c>
      <c r="Z1423" s="28">
        <v>48.0</v>
      </c>
      <c r="AA1423" s="26" t="s">
        <v>127</v>
      </c>
      <c r="AB1423" s="30">
        <v>907.0</v>
      </c>
      <c r="AC1423" s="31" t="s">
        <v>127</v>
      </c>
      <c r="AD1423" s="31">
        <v>907.0</v>
      </c>
      <c r="AE1423" s="31" t="s">
        <v>127</v>
      </c>
      <c r="AF1423" s="31" t="s">
        <v>127</v>
      </c>
      <c r="AG1423" s="30" t="s">
        <v>127</v>
      </c>
      <c r="AH1423" s="31" t="s">
        <v>127</v>
      </c>
      <c r="AI1423" s="31" t="s">
        <v>127</v>
      </c>
      <c r="AJ1423" s="31" t="s">
        <v>127</v>
      </c>
      <c r="AK1423" s="31" t="s">
        <v>127</v>
      </c>
      <c r="AL1423" s="31" t="s">
        <v>127</v>
      </c>
      <c r="AM1423" s="26" t="s">
        <v>140</v>
      </c>
      <c r="AN1423" s="26" t="s">
        <v>4493</v>
      </c>
      <c r="AO1423" s="26" t="s">
        <v>416</v>
      </c>
      <c r="AP1423" s="31">
        <v>360.0</v>
      </c>
      <c r="AQ1423" s="26">
        <v>2022.0</v>
      </c>
      <c r="AR1423" s="28" t="s">
        <v>127</v>
      </c>
      <c r="AS1423" s="26" t="s">
        <v>127</v>
      </c>
      <c r="AT1423" s="26" t="s">
        <v>142</v>
      </c>
      <c r="AU1423" s="32" t="s">
        <v>31</v>
      </c>
      <c r="AV1423" s="26" t="s">
        <v>393</v>
      </c>
      <c r="AW1423" s="28"/>
      <c r="AX1423" s="28"/>
      <c r="AY1423" s="28"/>
    </row>
    <row r="1424" ht="15.75" customHeight="1">
      <c r="A1424" s="26" t="s">
        <v>13739</v>
      </c>
      <c r="B1424" s="26" t="s">
        <v>13740</v>
      </c>
      <c r="C1424" s="28"/>
      <c r="D1424" s="26" t="s">
        <v>13741</v>
      </c>
      <c r="E1424" s="26"/>
      <c r="F1424" s="26" t="s">
        <v>127</v>
      </c>
      <c r="G1424" s="28"/>
      <c r="H1424" s="26" t="s">
        <v>8783</v>
      </c>
      <c r="I1424" s="26" t="s">
        <v>8784</v>
      </c>
      <c r="J1424" s="26" t="s">
        <v>12847</v>
      </c>
      <c r="K1424" s="26">
        <v>5.047422048E9</v>
      </c>
      <c r="L1424" s="26" t="s">
        <v>13742</v>
      </c>
      <c r="M1424" s="26" t="s">
        <v>13743</v>
      </c>
      <c r="N1424" s="26" t="s">
        <v>13727</v>
      </c>
      <c r="O1424" s="28" t="s">
        <v>13091</v>
      </c>
      <c r="P1424" s="26" t="s">
        <v>12793</v>
      </c>
      <c r="Q1424" s="26"/>
      <c r="R1424" s="26" t="s">
        <v>13744</v>
      </c>
      <c r="S1424" s="26" t="s">
        <v>156</v>
      </c>
      <c r="T1424" s="26" t="s">
        <v>13745</v>
      </c>
      <c r="U1424" s="29"/>
      <c r="V1424" s="26" t="s">
        <v>158</v>
      </c>
      <c r="W1424" s="26" t="s">
        <v>141</v>
      </c>
      <c r="X1424" s="26" t="s">
        <v>141</v>
      </c>
      <c r="Y1424" s="26">
        <v>1970.0</v>
      </c>
      <c r="Z1424" s="28">
        <v>53.0</v>
      </c>
      <c r="AA1424" s="26" t="s">
        <v>127</v>
      </c>
      <c r="AB1424" s="30">
        <v>1786.0</v>
      </c>
      <c r="AC1424" s="31" t="s">
        <v>127</v>
      </c>
      <c r="AD1424" s="31">
        <v>1786.0</v>
      </c>
      <c r="AE1424" s="31" t="s">
        <v>127</v>
      </c>
      <c r="AF1424" s="31" t="s">
        <v>127</v>
      </c>
      <c r="AG1424" s="30" t="s">
        <v>127</v>
      </c>
      <c r="AH1424" s="31" t="s">
        <v>127</v>
      </c>
      <c r="AI1424" s="31" t="s">
        <v>127</v>
      </c>
      <c r="AJ1424" s="31" t="s">
        <v>127</v>
      </c>
      <c r="AK1424" s="31" t="s">
        <v>127</v>
      </c>
      <c r="AL1424" s="31" t="s">
        <v>127</v>
      </c>
      <c r="AM1424" s="26" t="s">
        <v>159</v>
      </c>
      <c r="AN1424" s="26" t="s">
        <v>13746</v>
      </c>
      <c r="AO1424" s="26" t="s">
        <v>12853</v>
      </c>
      <c r="AP1424" s="30">
        <v>1450.0</v>
      </c>
      <c r="AQ1424" s="28" t="s">
        <v>127</v>
      </c>
      <c r="AR1424" s="28" t="s">
        <v>127</v>
      </c>
      <c r="AS1424" s="26" t="s">
        <v>127</v>
      </c>
      <c r="AT1424" s="26" t="s">
        <v>142</v>
      </c>
      <c r="AU1424" s="32" t="s">
        <v>31</v>
      </c>
      <c r="AV1424" s="26" t="s">
        <v>13747</v>
      </c>
      <c r="AW1424" s="28"/>
      <c r="AX1424" s="28"/>
      <c r="AY1424" s="28"/>
    </row>
    <row r="1425" ht="15.75" customHeight="1">
      <c r="A1425" s="26" t="s">
        <v>13748</v>
      </c>
      <c r="B1425" s="26" t="s">
        <v>13749</v>
      </c>
      <c r="C1425" s="28"/>
      <c r="D1425" s="26" t="s">
        <v>13750</v>
      </c>
      <c r="E1425" s="28"/>
      <c r="F1425" s="26" t="s">
        <v>127</v>
      </c>
      <c r="G1425" s="28"/>
      <c r="H1425" s="26" t="s">
        <v>13751</v>
      </c>
      <c r="I1425" s="26" t="s">
        <v>13752</v>
      </c>
      <c r="J1425" s="26" t="s">
        <v>13753</v>
      </c>
      <c r="K1425" s="26">
        <v>5.04506215E9</v>
      </c>
      <c r="L1425" s="26" t="s">
        <v>13754</v>
      </c>
      <c r="M1425" s="26" t="s">
        <v>13755</v>
      </c>
      <c r="N1425" s="26" t="s">
        <v>13727</v>
      </c>
      <c r="O1425" s="26" t="s">
        <v>13091</v>
      </c>
      <c r="P1425" s="26" t="s">
        <v>12793</v>
      </c>
      <c r="Q1425" s="26"/>
      <c r="R1425" s="26" t="s">
        <v>13756</v>
      </c>
      <c r="S1425" s="26" t="s">
        <v>156</v>
      </c>
      <c r="T1425" s="29" t="s">
        <v>13757</v>
      </c>
      <c r="U1425" s="26"/>
      <c r="V1425" s="26" t="s">
        <v>158</v>
      </c>
      <c r="W1425" s="26" t="s">
        <v>141</v>
      </c>
      <c r="X1425" s="26" t="s">
        <v>141</v>
      </c>
      <c r="Y1425" s="26">
        <v>2017.0</v>
      </c>
      <c r="Z1425" s="28">
        <v>6.0</v>
      </c>
      <c r="AA1425" s="26" t="s">
        <v>127</v>
      </c>
      <c r="AB1425" s="30" t="s">
        <v>127</v>
      </c>
      <c r="AC1425" s="31" t="s">
        <v>127</v>
      </c>
      <c r="AD1425" s="31" t="s">
        <v>127</v>
      </c>
      <c r="AE1425" s="31" t="s">
        <v>127</v>
      </c>
      <c r="AF1425" s="31">
        <v>2000.0</v>
      </c>
      <c r="AG1425" s="30" t="s">
        <v>127</v>
      </c>
      <c r="AH1425" s="31">
        <v>2000.0</v>
      </c>
      <c r="AI1425" s="31" t="s">
        <v>127</v>
      </c>
      <c r="AJ1425" s="31" t="s">
        <v>127</v>
      </c>
      <c r="AK1425" s="31" t="s">
        <v>127</v>
      </c>
      <c r="AL1425" s="31" t="s">
        <v>127</v>
      </c>
      <c r="AM1425" s="26" t="s">
        <v>3315</v>
      </c>
      <c r="AN1425" s="26" t="s">
        <v>33</v>
      </c>
      <c r="AO1425" s="26" t="s">
        <v>141</v>
      </c>
      <c r="AP1425" s="31">
        <v>300.0</v>
      </c>
      <c r="AQ1425" s="26" t="s">
        <v>141</v>
      </c>
      <c r="AR1425" s="26" t="s">
        <v>141</v>
      </c>
      <c r="AS1425" s="26" t="s">
        <v>127</v>
      </c>
      <c r="AT1425" s="26" t="s">
        <v>167</v>
      </c>
      <c r="AU1425" s="32" t="s">
        <v>29</v>
      </c>
      <c r="AV1425" s="26" t="s">
        <v>13758</v>
      </c>
      <c r="AW1425" s="28"/>
      <c r="AX1425" s="28"/>
      <c r="AY1425" s="28"/>
    </row>
    <row r="1426" ht="15.75" customHeight="1">
      <c r="A1426" s="26" t="s">
        <v>13759</v>
      </c>
      <c r="B1426" s="26" t="s">
        <v>13760</v>
      </c>
      <c r="C1426" s="28"/>
      <c r="D1426" s="26" t="s">
        <v>13761</v>
      </c>
      <c r="E1426" s="28"/>
      <c r="F1426" s="26" t="s">
        <v>127</v>
      </c>
      <c r="G1426" s="28"/>
      <c r="H1426" s="26" t="s">
        <v>11021</v>
      </c>
      <c r="I1426" s="26" t="s">
        <v>11022</v>
      </c>
      <c r="J1426" s="26" t="s">
        <v>13099</v>
      </c>
      <c r="K1426" s="26">
        <v>4.295903763E9</v>
      </c>
      <c r="L1426" s="26" t="s">
        <v>13762</v>
      </c>
      <c r="M1426" s="26" t="s">
        <v>13763</v>
      </c>
      <c r="N1426" s="26" t="s">
        <v>13727</v>
      </c>
      <c r="O1426" s="26" t="s">
        <v>13091</v>
      </c>
      <c r="P1426" s="26" t="s">
        <v>12793</v>
      </c>
      <c r="Q1426" s="26"/>
      <c r="R1426" s="26" t="s">
        <v>13764</v>
      </c>
      <c r="S1426" s="26" t="s">
        <v>156</v>
      </c>
      <c r="T1426" s="26" t="s">
        <v>13765</v>
      </c>
      <c r="U1426" s="29"/>
      <c r="V1426" s="26" t="s">
        <v>158</v>
      </c>
      <c r="W1426" s="26" t="s">
        <v>141</v>
      </c>
      <c r="X1426" s="26" t="s">
        <v>141</v>
      </c>
      <c r="Y1426" s="26">
        <v>1982.0</v>
      </c>
      <c r="Z1426" s="28">
        <v>41.0</v>
      </c>
      <c r="AA1426" s="26" t="s">
        <v>127</v>
      </c>
      <c r="AB1426" s="30">
        <v>943.0</v>
      </c>
      <c r="AC1426" s="31" t="s">
        <v>127</v>
      </c>
      <c r="AD1426" s="31">
        <v>943.0</v>
      </c>
      <c r="AE1426" s="31" t="s">
        <v>127</v>
      </c>
      <c r="AF1426" s="31" t="s">
        <v>127</v>
      </c>
      <c r="AG1426" s="30" t="s">
        <v>127</v>
      </c>
      <c r="AH1426" s="31" t="s">
        <v>127</v>
      </c>
      <c r="AI1426" s="31" t="s">
        <v>127</v>
      </c>
      <c r="AJ1426" s="31" t="s">
        <v>127</v>
      </c>
      <c r="AK1426" s="31" t="s">
        <v>127</v>
      </c>
      <c r="AL1426" s="31" t="s">
        <v>127</v>
      </c>
      <c r="AM1426" s="26" t="s">
        <v>140</v>
      </c>
      <c r="AN1426" s="26" t="s">
        <v>13766</v>
      </c>
      <c r="AO1426" s="26" t="s">
        <v>614</v>
      </c>
      <c r="AP1426" s="31">
        <v>900.0</v>
      </c>
      <c r="AQ1426" s="26" t="s">
        <v>127</v>
      </c>
      <c r="AR1426" s="26" t="s">
        <v>127</v>
      </c>
      <c r="AS1426" s="26" t="s">
        <v>127</v>
      </c>
      <c r="AT1426" s="26" t="s">
        <v>142</v>
      </c>
      <c r="AU1426" s="32" t="s">
        <v>31</v>
      </c>
      <c r="AV1426" s="26" t="s">
        <v>13767</v>
      </c>
      <c r="AW1426" s="28"/>
      <c r="AX1426" s="28"/>
      <c r="AY1426" s="28"/>
    </row>
    <row r="1427" ht="15.75" customHeight="1">
      <c r="A1427" s="26" t="s">
        <v>13768</v>
      </c>
      <c r="B1427" s="26" t="s">
        <v>13769</v>
      </c>
      <c r="C1427" s="28"/>
      <c r="D1427" s="26"/>
      <c r="E1427" s="26"/>
      <c r="F1427" s="26" t="s">
        <v>127</v>
      </c>
      <c r="G1427" s="28"/>
      <c r="H1427" s="26" t="s">
        <v>13325</v>
      </c>
      <c r="I1427" s="26" t="s">
        <v>13326</v>
      </c>
      <c r="J1427" s="32" t="s">
        <v>13327</v>
      </c>
      <c r="K1427" s="32">
        <v>4.29590801E9</v>
      </c>
      <c r="L1427" s="26" t="s">
        <v>13770</v>
      </c>
      <c r="M1427" s="26" t="s">
        <v>13771</v>
      </c>
      <c r="N1427" s="26" t="s">
        <v>13727</v>
      </c>
      <c r="O1427" s="28" t="s">
        <v>13091</v>
      </c>
      <c r="P1427" s="26" t="s">
        <v>12793</v>
      </c>
      <c r="Q1427" s="26"/>
      <c r="R1427" s="26" t="s">
        <v>13772</v>
      </c>
      <c r="S1427" s="26" t="s">
        <v>156</v>
      </c>
      <c r="T1427" s="29" t="s">
        <v>13773</v>
      </c>
      <c r="U1427" s="29"/>
      <c r="V1427" s="26" t="s">
        <v>158</v>
      </c>
      <c r="W1427" s="26" t="s">
        <v>141</v>
      </c>
      <c r="X1427" s="26" t="s">
        <v>141</v>
      </c>
      <c r="Y1427" s="26">
        <v>2022.0</v>
      </c>
      <c r="Z1427" s="28">
        <v>1.0</v>
      </c>
      <c r="AA1427" s="26" t="s">
        <v>127</v>
      </c>
      <c r="AB1427" s="30">
        <v>2722.0</v>
      </c>
      <c r="AC1427" s="31" t="s">
        <v>127</v>
      </c>
      <c r="AD1427" s="31">
        <v>2722.0</v>
      </c>
      <c r="AE1427" s="31" t="s">
        <v>127</v>
      </c>
      <c r="AF1427" s="31" t="s">
        <v>127</v>
      </c>
      <c r="AG1427" s="30" t="s">
        <v>127</v>
      </c>
      <c r="AH1427" s="31" t="s">
        <v>127</v>
      </c>
      <c r="AI1427" s="31" t="s">
        <v>127</v>
      </c>
      <c r="AJ1427" s="31" t="s">
        <v>127</v>
      </c>
      <c r="AK1427" s="31" t="s">
        <v>127</v>
      </c>
      <c r="AL1427" s="31" t="s">
        <v>127</v>
      </c>
      <c r="AM1427" s="26" t="s">
        <v>159</v>
      </c>
      <c r="AN1427" s="26" t="s">
        <v>141</v>
      </c>
      <c r="AO1427" s="26" t="s">
        <v>7429</v>
      </c>
      <c r="AP1427" s="31">
        <v>700.0</v>
      </c>
      <c r="AQ1427" s="28" t="s">
        <v>127</v>
      </c>
      <c r="AR1427" s="28" t="s">
        <v>127</v>
      </c>
      <c r="AS1427" s="26" t="s">
        <v>127</v>
      </c>
      <c r="AT1427" s="26" t="s">
        <v>142</v>
      </c>
      <c r="AU1427" s="32" t="s">
        <v>31</v>
      </c>
      <c r="AV1427" s="26" t="s">
        <v>13774</v>
      </c>
      <c r="AW1427" s="28"/>
      <c r="AX1427" s="28"/>
      <c r="AY1427" s="28"/>
    </row>
    <row r="1428" ht="15.75" customHeight="1">
      <c r="A1428" s="26" t="s">
        <v>13775</v>
      </c>
      <c r="B1428" s="26" t="s">
        <v>13776</v>
      </c>
      <c r="C1428" s="28"/>
      <c r="D1428" s="26"/>
      <c r="E1428" s="28"/>
      <c r="F1428" s="26" t="s">
        <v>127</v>
      </c>
      <c r="G1428" s="28"/>
      <c r="H1428" s="26" t="s">
        <v>592</v>
      </c>
      <c r="I1428" s="26" t="s">
        <v>593</v>
      </c>
      <c r="J1428" s="26" t="s">
        <v>594</v>
      </c>
      <c r="K1428" s="26">
        <v>4.295858761E9</v>
      </c>
      <c r="L1428" s="26" t="s">
        <v>13777</v>
      </c>
      <c r="M1428" s="26" t="s">
        <v>141</v>
      </c>
      <c r="N1428" s="26" t="s">
        <v>141</v>
      </c>
      <c r="O1428" s="26" t="s">
        <v>13091</v>
      </c>
      <c r="P1428" s="26" t="s">
        <v>12793</v>
      </c>
      <c r="Q1428" s="28"/>
      <c r="R1428" s="26" t="s">
        <v>13778</v>
      </c>
      <c r="S1428" s="26" t="s">
        <v>137</v>
      </c>
      <c r="T1428" s="26" t="s">
        <v>13779</v>
      </c>
      <c r="U1428" s="28"/>
      <c r="V1428" s="26" t="s">
        <v>189</v>
      </c>
      <c r="W1428" s="34">
        <v>44440.0</v>
      </c>
      <c r="X1428" s="26" t="s">
        <v>141</v>
      </c>
      <c r="Y1428" s="26" t="s">
        <v>141</v>
      </c>
      <c r="Z1428" s="28" t="s">
        <v>141</v>
      </c>
      <c r="AA1428" s="26" t="s">
        <v>127</v>
      </c>
      <c r="AB1428" s="30">
        <v>500.0</v>
      </c>
      <c r="AC1428" s="31" t="s">
        <v>127</v>
      </c>
      <c r="AD1428" s="31">
        <v>500.0</v>
      </c>
      <c r="AE1428" s="31" t="s">
        <v>127</v>
      </c>
      <c r="AF1428" s="31" t="s">
        <v>127</v>
      </c>
      <c r="AG1428" s="30" t="s">
        <v>127</v>
      </c>
      <c r="AH1428" s="31" t="s">
        <v>127</v>
      </c>
      <c r="AI1428" s="31" t="s">
        <v>127</v>
      </c>
      <c r="AJ1428" s="31" t="s">
        <v>127</v>
      </c>
      <c r="AK1428" s="31" t="s">
        <v>127</v>
      </c>
      <c r="AL1428" s="31" t="s">
        <v>127</v>
      </c>
      <c r="AM1428" s="26" t="s">
        <v>141</v>
      </c>
      <c r="AN1428" s="26" t="s">
        <v>141</v>
      </c>
      <c r="AO1428" s="26" t="s">
        <v>141</v>
      </c>
      <c r="AP1428" s="31" t="s">
        <v>141</v>
      </c>
      <c r="AQ1428" s="26" t="s">
        <v>127</v>
      </c>
      <c r="AR1428" s="26" t="s">
        <v>127</v>
      </c>
      <c r="AS1428" s="26" t="s">
        <v>127</v>
      </c>
      <c r="AT1428" s="26" t="s">
        <v>142</v>
      </c>
      <c r="AU1428" s="26" t="s">
        <v>31</v>
      </c>
      <c r="AV1428" s="26" t="s">
        <v>31</v>
      </c>
      <c r="AW1428" s="28"/>
      <c r="AX1428" s="28"/>
      <c r="AY1428" s="28"/>
    </row>
    <row r="1429" ht="15.75" customHeight="1">
      <c r="A1429" s="26" t="s">
        <v>13780</v>
      </c>
      <c r="B1429" s="26" t="s">
        <v>13781</v>
      </c>
      <c r="C1429" s="28"/>
      <c r="D1429" s="26" t="s">
        <v>13782</v>
      </c>
      <c r="E1429" s="26"/>
      <c r="F1429" s="26" t="s">
        <v>127</v>
      </c>
      <c r="G1429" s="28"/>
      <c r="H1429" s="26" t="s">
        <v>9199</v>
      </c>
      <c r="I1429" s="26" t="s">
        <v>9200</v>
      </c>
      <c r="J1429" s="32" t="s">
        <v>13172</v>
      </c>
      <c r="K1429" s="32">
        <v>4.295904636E9</v>
      </c>
      <c r="L1429" s="26" t="s">
        <v>13783</v>
      </c>
      <c r="M1429" s="26" t="s">
        <v>13784</v>
      </c>
      <c r="N1429" s="26" t="s">
        <v>13785</v>
      </c>
      <c r="O1429" s="26" t="s">
        <v>13091</v>
      </c>
      <c r="P1429" s="26" t="s">
        <v>12793</v>
      </c>
      <c r="Q1429" s="26"/>
      <c r="R1429" s="26" t="s">
        <v>13786</v>
      </c>
      <c r="S1429" s="26" t="s">
        <v>156</v>
      </c>
      <c r="T1429" s="29" t="s">
        <v>13787</v>
      </c>
      <c r="U1429" s="29"/>
      <c r="V1429" s="26" t="s">
        <v>158</v>
      </c>
      <c r="W1429" s="26" t="s">
        <v>141</v>
      </c>
      <c r="X1429" s="26" t="s">
        <v>141</v>
      </c>
      <c r="Y1429" s="26">
        <v>1981.0</v>
      </c>
      <c r="Z1429" s="28">
        <v>42.0</v>
      </c>
      <c r="AA1429" s="26" t="s">
        <v>127</v>
      </c>
      <c r="AB1429" s="30">
        <v>908.0</v>
      </c>
      <c r="AC1429" s="31" t="s">
        <v>127</v>
      </c>
      <c r="AD1429" s="31">
        <v>908.0</v>
      </c>
      <c r="AE1429" s="31" t="s">
        <v>127</v>
      </c>
      <c r="AF1429" s="31" t="s">
        <v>127</v>
      </c>
      <c r="AG1429" s="30" t="s">
        <v>127</v>
      </c>
      <c r="AH1429" s="31" t="s">
        <v>127</v>
      </c>
      <c r="AI1429" s="31" t="s">
        <v>127</v>
      </c>
      <c r="AJ1429" s="31" t="s">
        <v>127</v>
      </c>
      <c r="AK1429" s="31" t="s">
        <v>127</v>
      </c>
      <c r="AL1429" s="31" t="s">
        <v>127</v>
      </c>
      <c r="AM1429" s="26" t="s">
        <v>140</v>
      </c>
      <c r="AN1429" s="26" t="s">
        <v>4493</v>
      </c>
      <c r="AO1429" s="26" t="s">
        <v>416</v>
      </c>
      <c r="AP1429" s="30">
        <f>1600/8</f>
        <v>200</v>
      </c>
      <c r="AQ1429" s="26">
        <v>2022.0</v>
      </c>
      <c r="AR1429" s="28" t="s">
        <v>127</v>
      </c>
      <c r="AS1429" s="26" t="s">
        <v>127</v>
      </c>
      <c r="AT1429" s="26" t="s">
        <v>142</v>
      </c>
      <c r="AU1429" s="32" t="s">
        <v>31</v>
      </c>
      <c r="AV1429" s="26" t="s">
        <v>13788</v>
      </c>
      <c r="AW1429" s="28"/>
      <c r="AX1429" s="28"/>
      <c r="AY1429" s="28"/>
    </row>
    <row r="1430" ht="15.75" customHeight="1">
      <c r="A1430" s="26" t="s">
        <v>13789</v>
      </c>
      <c r="B1430" s="26" t="s">
        <v>13790</v>
      </c>
      <c r="C1430" s="28"/>
      <c r="D1430" s="26" t="s">
        <v>13741</v>
      </c>
      <c r="E1430" s="26"/>
      <c r="F1430" s="26" t="s">
        <v>127</v>
      </c>
      <c r="G1430" s="28"/>
      <c r="H1430" s="26" t="s">
        <v>8783</v>
      </c>
      <c r="I1430" s="26" t="s">
        <v>8784</v>
      </c>
      <c r="J1430" s="26" t="s">
        <v>12847</v>
      </c>
      <c r="K1430" s="26">
        <v>5.047422048E9</v>
      </c>
      <c r="L1430" s="26" t="s">
        <v>13791</v>
      </c>
      <c r="M1430" s="26" t="s">
        <v>13792</v>
      </c>
      <c r="N1430" s="26" t="s">
        <v>13793</v>
      </c>
      <c r="O1430" s="28" t="s">
        <v>13091</v>
      </c>
      <c r="P1430" s="26" t="s">
        <v>12793</v>
      </c>
      <c r="Q1430" s="26"/>
      <c r="R1430" s="26" t="s">
        <v>13794</v>
      </c>
      <c r="S1430" s="26" t="s">
        <v>156</v>
      </c>
      <c r="T1430" s="26" t="s">
        <v>13795</v>
      </c>
      <c r="U1430" s="29"/>
      <c r="V1430" s="26" t="s">
        <v>158</v>
      </c>
      <c r="W1430" s="26" t="s">
        <v>141</v>
      </c>
      <c r="X1430" s="26" t="s">
        <v>141</v>
      </c>
      <c r="Y1430" s="26">
        <v>1998.0</v>
      </c>
      <c r="Z1430" s="28">
        <v>25.0</v>
      </c>
      <c r="AA1430" s="26" t="s">
        <v>127</v>
      </c>
      <c r="AB1430" s="30">
        <v>1000.0</v>
      </c>
      <c r="AC1430" s="31" t="s">
        <v>127</v>
      </c>
      <c r="AD1430" s="31">
        <v>1000.0</v>
      </c>
      <c r="AE1430" s="31" t="s">
        <v>127</v>
      </c>
      <c r="AF1430" s="31" t="s">
        <v>127</v>
      </c>
      <c r="AG1430" s="30" t="s">
        <v>127</v>
      </c>
      <c r="AH1430" s="31" t="s">
        <v>127</v>
      </c>
      <c r="AI1430" s="31" t="s">
        <v>127</v>
      </c>
      <c r="AJ1430" s="31" t="s">
        <v>127</v>
      </c>
      <c r="AK1430" s="31" t="s">
        <v>127</v>
      </c>
      <c r="AL1430" s="31" t="s">
        <v>127</v>
      </c>
      <c r="AM1430" s="26" t="s">
        <v>159</v>
      </c>
      <c r="AN1430" s="26" t="s">
        <v>13796</v>
      </c>
      <c r="AO1430" s="26" t="s">
        <v>12853</v>
      </c>
      <c r="AP1430" s="31">
        <v>488.0</v>
      </c>
      <c r="AQ1430" s="28" t="s">
        <v>127</v>
      </c>
      <c r="AR1430" s="28" t="s">
        <v>127</v>
      </c>
      <c r="AS1430" s="26" t="s">
        <v>127</v>
      </c>
      <c r="AT1430" s="26" t="s">
        <v>142</v>
      </c>
      <c r="AU1430" s="32" t="s">
        <v>31</v>
      </c>
      <c r="AV1430" s="26" t="s">
        <v>697</v>
      </c>
      <c r="AW1430" s="28"/>
      <c r="AX1430" s="28"/>
      <c r="AY1430" s="28"/>
    </row>
    <row r="1431" ht="15.75" customHeight="1">
      <c r="A1431" s="26" t="s">
        <v>13797</v>
      </c>
      <c r="B1431" s="26" t="s">
        <v>13798</v>
      </c>
      <c r="C1431" s="28"/>
      <c r="D1431" s="26" t="s">
        <v>13799</v>
      </c>
      <c r="E1431" s="28"/>
      <c r="F1431" s="26" t="s">
        <v>127</v>
      </c>
      <c r="G1431" s="28"/>
      <c r="H1431" s="26" t="s">
        <v>13325</v>
      </c>
      <c r="I1431" s="26" t="s">
        <v>13326</v>
      </c>
      <c r="J1431" s="32" t="s">
        <v>13327</v>
      </c>
      <c r="K1431" s="32">
        <v>4.29590801E9</v>
      </c>
      <c r="L1431" s="26" t="s">
        <v>13800</v>
      </c>
      <c r="M1431" s="26" t="s">
        <v>13801</v>
      </c>
      <c r="N1431" s="26" t="s">
        <v>13793</v>
      </c>
      <c r="O1431" s="26" t="s">
        <v>13091</v>
      </c>
      <c r="P1431" s="26" t="s">
        <v>12793</v>
      </c>
      <c r="Q1431" s="28"/>
      <c r="R1431" s="26" t="s">
        <v>13802</v>
      </c>
      <c r="S1431" s="26" t="s">
        <v>156</v>
      </c>
      <c r="T1431" s="26" t="s">
        <v>13803</v>
      </c>
      <c r="U1431" s="28"/>
      <c r="V1431" s="26" t="s">
        <v>158</v>
      </c>
      <c r="W1431" s="26" t="s">
        <v>141</v>
      </c>
      <c r="X1431" s="26" t="s">
        <v>141</v>
      </c>
      <c r="Y1431" s="26">
        <v>1955.0</v>
      </c>
      <c r="Z1431" s="28">
        <v>68.0</v>
      </c>
      <c r="AA1431" s="26" t="s">
        <v>127</v>
      </c>
      <c r="AB1431" s="30">
        <v>660.0</v>
      </c>
      <c r="AC1431" s="31" t="s">
        <v>127</v>
      </c>
      <c r="AD1431" s="31">
        <v>660.0</v>
      </c>
      <c r="AE1431" s="31" t="s">
        <v>127</v>
      </c>
      <c r="AF1431" s="31" t="s">
        <v>127</v>
      </c>
      <c r="AG1431" s="30" t="s">
        <v>127</v>
      </c>
      <c r="AH1431" s="31" t="s">
        <v>127</v>
      </c>
      <c r="AI1431" s="31" t="s">
        <v>127</v>
      </c>
      <c r="AJ1431" s="31" t="s">
        <v>127</v>
      </c>
      <c r="AK1431" s="31" t="s">
        <v>127</v>
      </c>
      <c r="AL1431" s="31" t="s">
        <v>127</v>
      </c>
      <c r="AM1431" s="26" t="s">
        <v>3315</v>
      </c>
      <c r="AN1431" s="26" t="s">
        <v>13804</v>
      </c>
      <c r="AO1431" s="26" t="s">
        <v>141</v>
      </c>
      <c r="AP1431" s="31">
        <f>10640/4</f>
        <v>2660</v>
      </c>
      <c r="AQ1431" s="26" t="s">
        <v>127</v>
      </c>
      <c r="AR1431" s="26" t="s">
        <v>127</v>
      </c>
      <c r="AS1431" s="26" t="s">
        <v>127</v>
      </c>
      <c r="AT1431" s="26" t="s">
        <v>142</v>
      </c>
      <c r="AU1431" s="26" t="s">
        <v>31</v>
      </c>
      <c r="AV1431" s="26" t="s">
        <v>13805</v>
      </c>
      <c r="AW1431" s="28"/>
      <c r="AX1431" s="28"/>
      <c r="AY1431" s="28"/>
    </row>
    <row r="1432" ht="15.75" customHeight="1">
      <c r="A1432" s="26" t="s">
        <v>13806</v>
      </c>
      <c r="B1432" s="26" t="s">
        <v>13807</v>
      </c>
      <c r="C1432" s="28"/>
      <c r="D1432" s="26" t="s">
        <v>13808</v>
      </c>
      <c r="E1432" s="26"/>
      <c r="F1432" s="26" t="s">
        <v>127</v>
      </c>
      <c r="G1432" s="28"/>
      <c r="H1432" s="26" t="s">
        <v>9199</v>
      </c>
      <c r="I1432" s="26" t="s">
        <v>9200</v>
      </c>
      <c r="J1432" s="26" t="s">
        <v>13809</v>
      </c>
      <c r="K1432" s="26">
        <v>5.000191942E9</v>
      </c>
      <c r="L1432" s="26" t="s">
        <v>13810</v>
      </c>
      <c r="M1432" s="26" t="s">
        <v>13811</v>
      </c>
      <c r="N1432" s="26" t="s">
        <v>13812</v>
      </c>
      <c r="O1432" s="26" t="s">
        <v>13091</v>
      </c>
      <c r="P1432" s="26" t="s">
        <v>12793</v>
      </c>
      <c r="Q1432" s="26"/>
      <c r="R1432" s="26" t="s">
        <v>13813</v>
      </c>
      <c r="S1432" s="26" t="s">
        <v>156</v>
      </c>
      <c r="T1432" s="26" t="s">
        <v>13814</v>
      </c>
      <c r="U1432" s="26"/>
      <c r="V1432" s="26" t="s">
        <v>158</v>
      </c>
      <c r="W1432" s="26" t="s">
        <v>141</v>
      </c>
      <c r="X1432" s="26" t="s">
        <v>141</v>
      </c>
      <c r="Y1432" s="26">
        <v>1904.0</v>
      </c>
      <c r="Z1432" s="28">
        <v>119.0</v>
      </c>
      <c r="AA1432" s="26" t="s">
        <v>127</v>
      </c>
      <c r="AB1432" s="30">
        <v>855.0</v>
      </c>
      <c r="AC1432" s="31" t="s">
        <v>127</v>
      </c>
      <c r="AD1432" s="31">
        <v>855.0</v>
      </c>
      <c r="AE1432" s="31" t="s">
        <v>127</v>
      </c>
      <c r="AF1432" s="31" t="s">
        <v>127</v>
      </c>
      <c r="AG1432" s="30" t="s">
        <v>127</v>
      </c>
      <c r="AH1432" s="31" t="s">
        <v>127</v>
      </c>
      <c r="AI1432" s="31" t="s">
        <v>127</v>
      </c>
      <c r="AJ1432" s="31" t="s">
        <v>127</v>
      </c>
      <c r="AK1432" s="31" t="s">
        <v>127</v>
      </c>
      <c r="AL1432" s="31" t="s">
        <v>127</v>
      </c>
      <c r="AM1432" s="26" t="s">
        <v>140</v>
      </c>
      <c r="AN1432" s="26" t="s">
        <v>4493</v>
      </c>
      <c r="AO1432" s="26" t="s">
        <v>416</v>
      </c>
      <c r="AP1432" s="31">
        <v>320.0</v>
      </c>
      <c r="AQ1432" s="26">
        <v>2021.0</v>
      </c>
      <c r="AR1432" s="28" t="s">
        <v>127</v>
      </c>
      <c r="AS1432" s="26" t="s">
        <v>127</v>
      </c>
      <c r="AT1432" s="26" t="s">
        <v>142</v>
      </c>
      <c r="AU1432" s="32" t="s">
        <v>31</v>
      </c>
      <c r="AV1432" s="26" t="s">
        <v>13421</v>
      </c>
      <c r="AW1432" s="28"/>
      <c r="AX1432" s="28"/>
      <c r="AY1432" s="28"/>
    </row>
    <row r="1433" ht="15.75" customHeight="1">
      <c r="A1433" s="26" t="s">
        <v>13815</v>
      </c>
      <c r="B1433" s="26" t="s">
        <v>13816</v>
      </c>
      <c r="C1433" s="28"/>
      <c r="D1433" s="26" t="s">
        <v>13817</v>
      </c>
      <c r="E1433" s="28"/>
      <c r="F1433" s="26" t="s">
        <v>127</v>
      </c>
      <c r="G1433" s="28"/>
      <c r="H1433" s="26" t="s">
        <v>9199</v>
      </c>
      <c r="I1433" s="26" t="s">
        <v>9200</v>
      </c>
      <c r="J1433" s="32" t="s">
        <v>13172</v>
      </c>
      <c r="K1433" s="32">
        <v>4.295904636E9</v>
      </c>
      <c r="L1433" s="26" t="s">
        <v>13818</v>
      </c>
      <c r="M1433" s="26" t="s">
        <v>13819</v>
      </c>
      <c r="N1433" s="26" t="s">
        <v>13820</v>
      </c>
      <c r="O1433" s="26" t="s">
        <v>13091</v>
      </c>
      <c r="P1433" s="26" t="s">
        <v>12793</v>
      </c>
      <c r="Q1433" s="28"/>
      <c r="R1433" s="26" t="s">
        <v>13821</v>
      </c>
      <c r="S1433" s="26" t="s">
        <v>137</v>
      </c>
      <c r="T1433" s="28"/>
      <c r="U1433" s="28"/>
      <c r="V1433" s="26" t="s">
        <v>139</v>
      </c>
      <c r="W1433" s="26">
        <v>2021.0</v>
      </c>
      <c r="X1433" s="26" t="s">
        <v>141</v>
      </c>
      <c r="Y1433" s="26">
        <v>2024.0</v>
      </c>
      <c r="Z1433" s="28">
        <v>-1.0</v>
      </c>
      <c r="AA1433" s="26" t="s">
        <v>127</v>
      </c>
      <c r="AB1433" s="30">
        <v>2722.0</v>
      </c>
      <c r="AC1433" s="31" t="s">
        <v>127</v>
      </c>
      <c r="AD1433" s="31">
        <v>2722.0</v>
      </c>
      <c r="AE1433" s="31" t="s">
        <v>127</v>
      </c>
      <c r="AF1433" s="31" t="s">
        <v>127</v>
      </c>
      <c r="AG1433" s="30" t="s">
        <v>127</v>
      </c>
      <c r="AH1433" s="31" t="s">
        <v>127</v>
      </c>
      <c r="AI1433" s="31" t="s">
        <v>127</v>
      </c>
      <c r="AJ1433" s="31" t="s">
        <v>127</v>
      </c>
      <c r="AK1433" s="31" t="s">
        <v>127</v>
      </c>
      <c r="AL1433" s="31" t="s">
        <v>127</v>
      </c>
      <c r="AM1433" s="26" t="s">
        <v>140</v>
      </c>
      <c r="AN1433" s="26" t="s">
        <v>13822</v>
      </c>
      <c r="AO1433" s="26" t="s">
        <v>141</v>
      </c>
      <c r="AP1433" s="31">
        <v>800.0</v>
      </c>
      <c r="AQ1433" s="26" t="s">
        <v>127</v>
      </c>
      <c r="AR1433" s="26" t="s">
        <v>127</v>
      </c>
      <c r="AS1433" s="26" t="s">
        <v>127</v>
      </c>
      <c r="AT1433" s="26" t="s">
        <v>142</v>
      </c>
      <c r="AU1433" s="26" t="s">
        <v>31</v>
      </c>
      <c r="AV1433" s="26" t="s">
        <v>13823</v>
      </c>
      <c r="AW1433" s="28"/>
      <c r="AX1433" s="28"/>
      <c r="AY1433" s="28"/>
    </row>
    <row r="1434" ht="15.75" customHeight="1">
      <c r="A1434" s="26" t="s">
        <v>13824</v>
      </c>
      <c r="B1434" s="26" t="s">
        <v>13825</v>
      </c>
      <c r="C1434" s="28"/>
      <c r="D1434" s="28"/>
      <c r="E1434" s="28"/>
      <c r="F1434" s="26" t="s">
        <v>127</v>
      </c>
      <c r="G1434" s="28"/>
      <c r="H1434" s="26" t="s">
        <v>13543</v>
      </c>
      <c r="I1434" s="26" t="s">
        <v>13544</v>
      </c>
      <c r="J1434" s="26" t="s">
        <v>13545</v>
      </c>
      <c r="K1434" s="26">
        <v>4.296566392E9</v>
      </c>
      <c r="L1434" s="26" t="s">
        <v>13826</v>
      </c>
      <c r="M1434" s="26" t="s">
        <v>13827</v>
      </c>
      <c r="N1434" s="26" t="s">
        <v>13828</v>
      </c>
      <c r="O1434" s="26" t="s">
        <v>13091</v>
      </c>
      <c r="P1434" s="26" t="s">
        <v>12793</v>
      </c>
      <c r="Q1434" s="28"/>
      <c r="R1434" s="26" t="s">
        <v>13829</v>
      </c>
      <c r="S1434" s="26" t="s">
        <v>156</v>
      </c>
      <c r="T1434" s="26" t="s">
        <v>13830</v>
      </c>
      <c r="U1434" s="28"/>
      <c r="V1434" s="26" t="s">
        <v>158</v>
      </c>
      <c r="W1434" s="26" t="s">
        <v>141</v>
      </c>
      <c r="X1434" s="26" t="s">
        <v>141</v>
      </c>
      <c r="Y1434" s="26">
        <v>1991.0</v>
      </c>
      <c r="Z1434" s="28">
        <v>32.0</v>
      </c>
      <c r="AA1434" s="26" t="s">
        <v>127</v>
      </c>
      <c r="AB1434" s="30">
        <v>550.0</v>
      </c>
      <c r="AC1434" s="31" t="s">
        <v>127</v>
      </c>
      <c r="AD1434" s="31">
        <v>550.0</v>
      </c>
      <c r="AE1434" s="31" t="s">
        <v>127</v>
      </c>
      <c r="AF1434" s="31" t="s">
        <v>127</v>
      </c>
      <c r="AG1434" s="30" t="s">
        <v>127</v>
      </c>
      <c r="AH1434" s="31" t="s">
        <v>127</v>
      </c>
      <c r="AI1434" s="31" t="s">
        <v>127</v>
      </c>
      <c r="AJ1434" s="31" t="s">
        <v>127</v>
      </c>
      <c r="AK1434" s="31" t="s">
        <v>127</v>
      </c>
      <c r="AL1434" s="31" t="s">
        <v>127</v>
      </c>
      <c r="AM1434" s="26" t="s">
        <v>159</v>
      </c>
      <c r="AN1434" s="26" t="s">
        <v>13550</v>
      </c>
      <c r="AO1434" s="26" t="s">
        <v>141</v>
      </c>
      <c r="AP1434" s="31">
        <f>(1100-410)/2</f>
        <v>345</v>
      </c>
      <c r="AQ1434" s="26">
        <v>2021.0</v>
      </c>
      <c r="AR1434" s="26">
        <v>2020.0</v>
      </c>
      <c r="AS1434" s="26" t="s">
        <v>127</v>
      </c>
      <c r="AT1434" s="26" t="s">
        <v>142</v>
      </c>
      <c r="AU1434" s="26" t="s">
        <v>31</v>
      </c>
      <c r="AV1434" s="26" t="s">
        <v>13831</v>
      </c>
      <c r="AW1434" s="28"/>
      <c r="AX1434" s="28"/>
      <c r="AY1434" s="28"/>
    </row>
  </sheetData>
  <autoFilter ref="$A$1:$AY$1434">
    <sortState ref="A1:AY1434">
      <sortCondition ref="P1:P1434"/>
      <sortCondition ref="O1:O1434"/>
      <sortCondition ref="N1:N1434"/>
      <sortCondition ref="M1:M1434"/>
    </sortState>
  </autoFilter>
  <customSheetViews>
    <customSheetView guid="{E3BE5890-9AEC-4EE7-B4CB-A68F7D57A622}" filter="1" showAutoFilter="1">
      <autoFilter ref="$A$1:$AY$1434">
        <filterColumn colId="45">
          <filters>
            <filter val="electric"/>
          </filters>
        </filterColumn>
        <sortState ref="A1:AY1434">
          <sortCondition ref="O1:O1434"/>
          <sortCondition ref="N1:N1434"/>
          <sortCondition ref="B1:B1434"/>
          <sortCondition ref="A1:A1434"/>
          <sortCondition ref="K1:K1434"/>
        </sortState>
      </autoFilter>
    </customSheetView>
    <customSheetView guid="{13825B8D-9EBB-47A7-993C-7C3CED980E0E}" filter="1" showAutoFilter="1">
      <autoFilter ref="$A$1:$AY$1434">
        <filterColumn colId="14">
          <filters>
            <filter val="Myanmar"/>
            <filter val="Angola"/>
            <filter val="Cambodia"/>
            <filter val="Malaysia"/>
            <filter val="Kazakhstan"/>
            <filter val="Portugal"/>
            <filter val="Oman"/>
            <filter val="Syria"/>
            <filter val="North Korea"/>
            <filter val="Greece"/>
            <filter val="South Korea"/>
            <filter val="Austria"/>
            <filter val="Latvia"/>
            <filter val="Mozambique"/>
            <filter val="Morocco"/>
            <filter val="Iran"/>
            <filter val="Luxembourg"/>
            <filter val="Brazil"/>
            <filter val="Guatemala"/>
            <filter val="Algeria"/>
            <filter val="Slovenia"/>
            <filter val="Iraq"/>
            <filter val="Chile"/>
            <filter val="Argentina"/>
            <filter val="Hungary"/>
            <filter val="Japan"/>
            <filter val="Ukraine"/>
            <filter val="Ghana"/>
            <filter val="Moldova"/>
            <filter val="Belarus"/>
            <filter val="Bahrain"/>
            <filter val="India"/>
            <filter val="Albania"/>
            <filter val="New Zealand"/>
            <filter val="Canada"/>
            <filter val="Belgium"/>
            <filter val="Namibia"/>
            <filter val="Taiwan"/>
            <filter val="Finland"/>
            <filter val="North Macedonia"/>
            <filter val="South Africa"/>
            <filter val="Trinidad and Tobago"/>
            <filter val="Italy"/>
            <filter val="Georgia"/>
            <filter val="Peru"/>
            <filter val="Türkiye"/>
            <filter val="Germany"/>
            <filter val="Singapore"/>
            <filter val="Hong Kong"/>
            <filter val="United States"/>
            <filter val="Egypt"/>
            <filter val="Thailand"/>
            <filter val="Libya"/>
            <filter val="Russia"/>
            <filter val="Saudi Arabia"/>
            <filter val="Vietnam"/>
            <filter val="Netherlands"/>
            <filter val="Sweden"/>
            <filter val="Pakistan"/>
            <filter val="Qatar"/>
            <filter val="Poland"/>
            <filter val="Slovakia"/>
            <filter val="Nigeria"/>
            <filter val="Bulgaria"/>
            <filter val="France"/>
            <filter val="Serbia"/>
            <filter val="Kuwait"/>
            <filter val="Bosnia and Herzegovina"/>
            <filter val="Croatia"/>
            <filter val="Romania"/>
            <filter val="Sri Lanka"/>
            <filter val="Philippines"/>
            <filter val="Uzbekistan"/>
            <filter val="United Kingdom"/>
            <filter val="United Arab Emirates"/>
            <filter val="Kenya"/>
            <filter val="Switzerland"/>
            <filter val="Spain"/>
            <filter val="Venezuela"/>
            <filter val="Azerbaijan"/>
            <filter val="Bangladesh"/>
            <filter val="Czech Republic"/>
            <filter val="Norway"/>
            <filter val="Uganda"/>
            <filter val="Zimbabwe"/>
            <filter val="Mexico"/>
            <filter val="Australia"/>
            <filter val="Indonesia"/>
          </filters>
        </filterColumn>
      </autoFilter>
    </customSheetView>
    <customSheetView guid="{A6305ABD-F6D1-4557-B0C0-03F716809044}" filter="1" showAutoFilter="1">
      <autoFilter ref="$A$1:$AY$1434">
        <filterColumn colId="1">
          <filters>
            <filter val="Tianjin Iron Plant BOF expansion"/>
            <filter val="Metinvest Zaporizhstal steel plant BOF expansion"/>
            <filter val="Magnitogorsk Iron &amp; Steel Works BF expansion"/>
            <filter val="Zunyi Fuxin Special Steel Equipment Manufacturing Co., Ltd. EAF expansion"/>
            <filter val="Welspun Steel plant BOF 1 expansion"/>
            <filter val="Henan Fengbao Special Steel Co., Ltd. BF expansion"/>
            <filter val="SAIL Rourkela steel plant BOF expansion"/>
            <filter val="SAIL Bhilai steel plant BF and BOF 1 expansion"/>
            <filter val="Shaanxi Longmen Steel Co., Ltd. EAF expansion"/>
            <filter val="Wulanhot Steel Co., Ltd. BOF expansion"/>
            <filter val="Xuzhou Jinhong Iron and Steel Group Co., Ltd. EAF expansion"/>
            <filter val="HYBRIT Gallivare sponge iron plant EAF expansion"/>
            <filter val="Al Yamamah Steel Industries Yanbu plant EAF expansion"/>
            <filter val="Heyuan Derun Steel Co., Ltd. EAF expansion"/>
            <filter val="Qinhuangdao Baigong Steel Co., Ltd. BOF and EAF expansion"/>
            <filter val="Hebei Xinda Iron and Steel Group Co., Ltd. BF and BOF expansion"/>
            <filter val="Zhangjiagang Hongchang Steel Co., Ltd. EAF expansion"/>
            <filter val="Tata Sponge Iron Odisha plant BOF expansion"/>
            <filter val="Mesco Steel Kalinganagar plant BF and BOF expansion"/>
            <filter val="Gansu Jiu Steel Group Hongxing Iron and Steel Co., Ltd. BF expansion"/>
            <filter val="JSPL Odisha steel plant expansion"/>
            <filter val="Tembo Steels Iganga plant DRI expansion"/>
            <filter val="Jahan Foolad Sirjan Steel Kerman plant EAF expansion"/>
            <filter val="Fujian Fuhua New Materials Group Co., Ltd. EAF expansion"/>
            <filter val="BSRM Steels expansion"/>
            <filter val="Tangshan Ruifeng Iron and Steel (Group) Co., Ltd. BF and BOF expansion"/>
            <filter val="Guizhou Hexing Metal Products Co., Ltd. EAF expansion"/>
            <filter val="Nippon Setouchi Works (Hirohata Area) steel plant EAF expansion"/>
            <filter val="Thai Nguyen Iron &amp; Steel plant expansion"/>
            <filter val="Shaanxi Longmen Steel Co., Ltd. BOF expansion"/>
            <filter val="JSW Steel Dolvi steel plant BF and BOF expansion"/>
            <filter val="Al Ittefaq Arab Steel Dammam plant EAF expansion"/>
            <filter val="Anhui Langxi Hongtai Iron and Steel Co., Ltd. EAF expansion"/>
            <filter val="Asil Celik Orhangazi steel plant EAF expansion"/>
            <filter val="Daye Special Steel Co., Ltd. BF expansion"/>
            <filter val="Chengde Jianlong Special Steel Co., Ltd. BOF expansion"/>
            <filter val="Shandong Fulun Iron and Steel Co., Ltd. BF expansion"/>
            <filter val="Xindia Steels Karnataka plant BF and BOF expansion"/>
            <filter val="Anhui Jingxian Longxin Iron and Steel Co., Ltd. EAF expansion"/>
            <filter val="Tata Sponge Iron Odisha plant EAF expansion"/>
            <filter val="Longnan Fuxin Iron and Steel Co., Ltd. EAF expansion"/>
            <filter val="Formosa Ha Tinh Steel plant BF and BOF expansion 2"/>
            <filter val="Tosyali Algerie Oran steel plant EAF and DRI expansion"/>
            <filter val="Formosa Ha Tinh Steel plant BF and BOF expansion 1"/>
            <filter val="Jianlong Xilin Iron and Steel Co., Ltd."/>
            <filter val="JSW BPSL Odisha steel plant DRI and EAF expansion"/>
            <filter val="H2 Green Steel Boden steel plant expansion"/>
            <filter val="Shaanxi Longmen Steel Co., Ltd."/>
            <filter val="JFE East Japan Works (Chiba) steel plant expansions"/>
            <filter val="Yunnan Yuxi Iron and Steel Group Yukun Iron and Steel Co., Ltd. BF and BOF expansion"/>
            <filter val="Fushun New Steel Co., Ltd. BOF expansion"/>
            <filter val="JSPL Chhattisgarh steel plant BF and BOF expansion"/>
            <filter val="Gunung Raja Paksi West Java steel plant BF expansion"/>
            <filter val="Inner Mongolia Yaxin Longshun Special Steel Co., Ltd. BF expansion"/>
            <filter val="JSW BPSL Odisha steel plant BOF expansion"/>
            <filter val="Natanz Steel Company Isfahan plant EAF expansion"/>
            <filter val="Voestalpine Stahl Linz steel plant transition (EAF expansion)"/>
            <filter val="Lianfeng Steel (Zhangjiagang) Co., Ltd. BF expansion"/>
            <filter val="SAIL Bhilai steel plant BOF 3 expansion"/>
            <filter val="Hoa Phat Dung Quat steel plant BOF expansion"/>
            <filter val="ArcelorMittal Asturias (Gijón) steel plant DRI and EAF expansion"/>
            <filter val="Krakatau Steel Cilegon plant BOF expansion"/>
            <filter val="Amurstal steel plant DRI and EAF expansion"/>
            <filter val="Sichuan Dazhou Iron &amp; Steel Group Co., Ltd. BF and BOF expansion"/>
            <filter val="Jiangsu Shagang Group Huaigang Special Steel Co., Ltd. BF expansion"/>
            <filter val="JSPL Jharkhand steel plant BF, BOF, and DRI expansion 1"/>
            <filter val="Yunnan Tiangao Nickel Alloy Co., Ltd. EAF expansion"/>
            <filter val="Hebei Rongxin Steel Co., Ltd. BF and BOF expansion"/>
            <filter val="Yunnan Yuxi Xianfu Iron &amp; Steel (Group) Co., Ltd. BF expansion"/>
            <filter val="Zhejiang Yuxin Industrial Co., Ltd. EAF expansion"/>
            <filter val="Hebei Zongheng Group Fengnan Iron &amp; Steel Co., Ltd. BF and BOF expansion"/>
            <filter val="Jiangsu Shagang Group Huaigang Special Steel Co., Ltd. BF and EAF expansion"/>
            <filter val="Tangshan Ganglu Iron and Steel Co., Ltd. BF expansion"/>
            <filter val="Shanxi Huaxinyuan Steel &amp; Iron Group Co., Ltd. BF and BOF expansion"/>
            <filter val="Inner Mongolia Baotou Jiyu Iron and Steel Co., Ltd. BF and BOF expansion"/>
            <filter val="Van Merksteijn International steel plant expansion"/>
            <filter val="Tangshan Songting Iron &amp; Steel Co., Ltd. BF expansion"/>
            <filter val="Mobarakeh Steel Sefid Dasht Steel Complex EAF expansion (phase II)"/>
            <filter val="Cangzhou Lingang Sanling Metal Co., Ltd. EAF expansion"/>
            <filter val="Yunnan Tiangao Nickel Alloy Co., Ltd."/>
            <filter val="Kalyani Steels Hospet plant BF and BOF expansion"/>
            <filter val="Dinson Chivhu iron and steel plant EAF expansion"/>
            <filter val="Fujian Yixin Steel Co., Ltd. BF and BOF expansion"/>
            <filter val="Khouzestan Steel plant Shadegan EAF expansion"/>
            <filter val="Kish South Kaveh Steel Hormuzgan plant EAF expansion"/>
            <filter val="Guangxi Liugang Zhongjin Stainless Steel Co., Ltd. BF expansion"/>
            <filter val="Shyam Steel Durgapur plant DRI and EAF expansion"/>
            <filter val="Shanxi Jinnan Iron and Steel Group Co., Ltd. BF and BOF expansion"/>
            <filter val="Fujian Dingsheng Iron and Steel Co., Ltd BF expansion"/>
            <filter val="Aceros Arequipa Pisco steel plant EAF expansion"/>
            <filter val="Arjas Steel Tadipatri plant BF and BOF expansion"/>
            <filter val="Qeshm Steel Development Hormuzgan plant DRI and EAF expansion"/>
            <filter val="Changshu Longteng Special Steel Co., Ltd. EAF expansion"/>
            <filter val="ArcelorMittal Nippon Steel India BF and BOF expansion"/>
            <filter val="Ramsarup Lohh Udyog West Bengal steel plant BF expansion"/>
            <filter val="Simec Cariacica steel plant EAF expansion"/>
            <filter val="Welspun Steel plant BOF 2 expansion"/>
            <filter val="Jilin Xinda Iron and Steel Co., Ltd. BF expansion"/>
            <filter val="Hebei Yanshan Iron and Steel Group Co., Ltd. EAF expansion"/>
            <filter val="Neelachal Ispat Nigam steel plant BOF expansion"/>
            <filter val="Fujian Sanbao Steel Co., Ltd. EAF expansion"/>
            <filter val="Guizhou Juxin Iron and Steel (Group) Co., Ltd. EAF expansion"/>
            <filter val="SAIL IISCO steel plant BOF 2 expansion"/>
            <filter val="Jingye Iron and Steel Co., Ltd. BF expansion C"/>
            <filter val="Jingye Iron and Steel Co., Ltd. BF expansion B"/>
            <filter val="Iran Alloy Steel Company Yazd plant EAF expansion"/>
            <filter val="Daye Huaxin Industrial Co., Ltd. BOF expansion"/>
            <filter val="Shandong Iron and Steel Group Yongfeng Lingang Co., Ltd. BF and BOF expansion"/>
            <filter val="Lion Industries Amsteel Klang steel plant BF and BOF expansion"/>
            <filter val="Jincheng Fusheng Iron &amp; Steel Co., Ltd. BF and BOF expansion"/>
            <filter val="Xingtai Iron &amp; Steel Co., Ltd. SR expansion"/>
            <filter val="Chongqing Zuhang Iron &amp; Steel Co., Ltd EAF expansion"/>
            <filter val="Chengdu Changfeng Iron and Steel Group Co., Ltd. EAF expansion"/>
            <filter val="Tangshan Guotang Steel Co., Ltd. (phase 2) BF and BOF expansion"/>
            <filter val="Ezhou Hongtai Steel Co., Ltd. EAF expansion"/>
            <filter val="Donetsksteel Metallurgical Plant EAF expansion"/>
            <filter val="İDÇ Izdemir Aliaga steel plant EAF expansion"/>
            <filter val="JSW Steel Vijayanagar steel plant EAF 1 expansion"/>
            <filter val="Tianjin Rockcheck Steel Group Co., Ltd. EAF expansion"/>
            <filter val="Shanxi Huaqiang Iron and Steel Co., Ltd."/>
            <filter val="Tangshan Donghai Iron and Steel Group Co., Ltd. BF expansion"/>
            <filter val="Azna Steel Lorestan plant EAF expansion"/>
            <filter val="Uzmetkombinat steel plant EAF expansion"/>
            <filter val="AP High Grade Steel Andhra Pradesh plant BOF expansion"/>
            <filter val="POSCO Pohang steel plant EAF expansion"/>
            <filter val="Xiangfen County Xinjinshan Special Steel Co., Ltd. BF expansion"/>
            <filter val="Inner Mongolia BaoTou Steel Union Co., Ltd. EAF expansion"/>
            <filter val="Yunnan Yuxi Xianfu Iron &amp; Steel (Group) Co., Ltd. BOF closure"/>
            <filter val="Hebei Xinwu'an Iron and Steel Group Xinhui Metallurgy Co., Ltd. EAF expansion"/>
            <filter val="Yancheng Lianxin Iron and Steel Co., Ltd. BF expansion"/>
            <filter val="Shandong Taishan Steel Group Co., Ltd. BOF expansion"/>
            <filter val="Hebei Xin Wu'an Steel Malaysia plant BF and BOF expansion"/>
            <filter val="Mobarakeh Steel Hormuzgan Steel Company plant EAF expansion"/>
            <filter val="BMM Ispat steel plant BF and BOF expansion"/>
            <filter val="South Korea hydrogen DRI plant expansion"/>
            <filter val="SAIL Bokaro steel plant BOF expansion"/>
            <filter val="Shandong IRON&amp;STEEL Group Rizhao Co., Ltd.（Phase 1) EAF expansion"/>
            <filter val="Jilin Xinda Iron and Steel Co., Ltd. BOF expansion"/>
            <filter val="Hebei Xin Wu'an Steel Group Hongrong Iron and Steel Co., Ltd. BF expansion"/>
            <filter val="Jishan Mingfu Steel Products Co., Ltd. BF &amp; BOF expansion"/>
            <filter val="Henan Jiyuan Iron &amp; Steel (Group) Co., Ltd. BF, BOF and EAF expansion"/>
            <filter val="ArcelorMittal Nippon Steel Kendrapara plant BOF expansion"/>
            <filter val="GFG Liberty Steel Rotherham plant EAF expansion"/>
            <filter val="Shanxi Meijin Iron and Steel Co., Ltd. BF and BOF expansion"/>
            <filter val="Yunnan Jingye Steel Co., Ltd."/>
            <filter val="Jindal Stainless Odisha steel plant BF expansion"/>
            <filter val="Sirjan Iranian Steel Kerman Plant EAF expansion"/>
            <filter val="Mobarakeh Steel Sefid Dasht Steel Complex EAF expansion (phase I)"/>
            <filter val="Ma'anshan Iron &amp; Steel Co., Ltd. BOF expansion"/>
            <filter val="İÇDAŞ Biga steel plant EAF expansion"/>
            <filter val="Kinsteel Perfect Channel Gurun steel plant IF expansion"/>
            <filter val="Fujian Luoyuan Minguang Iron and Steel Co., Ltd. BF (1250m3) expansion"/>
            <filter val="Esfahan Steel Isfahan plant BF and BOF expansion"/>
            <filter val="Godawari Power and Ispat steel plant DRI and steelmaking expansion"/>
            <filter val="Baosteel Desheng Stainless Steel Co., Ltd. BF and BOF expansion"/>
            <filter val="Rizhao Steel Holding Group Co., Ltd. BF and BOF expansion"/>
            <filter val="ArcelorMittal Juiz de Fora steel plant EAF expansion"/>
            <filter val="Hebei Puyang Iron and Steel Co., Ltd. BF and BOF expansion"/>
            <filter val="Jingye Iron and Steel Co., Ltd. BOF expansion"/>
            <filter val="Kalyani Steels Hospet plant EAF expansion"/>
            <filter val="Tata Steel Kalinganagar steel plant BF and BOF expansion"/>
            <filter val="Ittehad Steel Faisalabad plant EAF expansion"/>
            <filter val="Lianfeng Steel (Zhangjiagang) Co., Ltd. BOF expansion"/>
            <filter val="Arfa Iron and Steel Yazd plant EAF expansion"/>
            <filter val="Fujian Dadonghai Industrial Group Co., Ltd. BOF expansion"/>
            <filter val="Fujian Luoyuan Minguang Iron and Steel Co., Ltd. BOF (120t) expansion"/>
            <filter val="SAIL Alloy Steel Plant EAF expansion"/>
            <filter val="Shandong Iron and Steel Co., Ltd. Laiwu Branch BOF expansion"/>
            <filter val="Fujian Quanzhou Minguang Iron and Steel Co., Ltd. BOF expansion"/>
            <filter val="JSPL Odisha steel plant BF and BOF expansion"/>
            <filter val="JSW Steel Vijayanagar steel plant BOF 1 expansion"/>
            <filter val="Orissa Sponge Iron &amp; Steel plant DRI and EAF expansion"/>
            <filter val="JSW Steel Piombino steel plant EAF expansion"/>
            <filter val="Xinjiang Xin'an Special Steel Co., Ltd. EAF expansion"/>
            <filter val="Long Son Phu My Iron and Steel plant expansion II"/>
            <filter val="Dexin Steel Morowali plant BOF expansion 2"/>
            <filter val="Jiangsu Binxin Steel Group Co., Ltd."/>
            <filter val="Jiangyin Xingcheng Special Steel Works Co., Ltd. BF expansion"/>
            <filter val="Jindal Shadeed Iron &amp; Steel Duqm plant EAF and DRI expansion"/>
            <filter val="Tangshan Donghua Iron &amp; Steel Enterprise Group Co., Ltd. BF BOF and EAF expansion"/>
            <filter val="Fujian Luoyuan Minguang Iron and Steel Co., Ltd. BOF (110t) expansion"/>
            <filter val="Golgohar Iron &amp; Steel Company Kerman EAF expansion"/>
            <filter val="Inner Mongolia BaoTou Steel Union Co., Ltd. BOF expansion"/>
            <filter val="Simec Pindamonhangaba steel plant EAF expansion"/>
            <filter val="CMC Arizona steel plant EAF expansion"/>
            <filter val="Chengde Jianlong Special Steel Co., Ltd. BF expansion"/>
            <filter val="Jindal Shadeed Iron &amp; Steel Sohar plant EAF and DRI expansion"/>
            <filter val="Daye Special Steel Co., Ltd. EAF expansion"/>
            <filter val="SAIL Bhilai steel plant BOF 2 expansion"/>
            <filter val="Henan Jiyuan Iron &amp; Steel (Group) Co., Ltd. BF expansion"/>
            <filter val="Persian Gulf Saba Steel EAF expansion 2"/>
            <filter val="Tangshan Xinglong Iron and Steel Co., Ltd. EAF expansion"/>
            <filter val="Persian Gulf Saba Steel EAF expansion 1"/>
            <filter val="Algerian Qatari Steel Jijel plant EAF expansion"/>
            <filter val="Tata Metaliks West Bengal steel plant BF and BOF expansion"/>
            <filter val="Shanxi Tongcai Industry and Trade Co., Ltd. BOF expansion"/>
            <filter val="Guangdong Jinshenglan Metallurgical Technology Co., Ltd. EAF expansion"/>
            <filter val="Long Son Phu My Iron and Steel plant expansion I"/>
            <filter val="Shanxi Zhongsheng Iron and Steel Co., Ltd. BOF expansion"/>
            <filter val="SAIL IISCO steel plant BOF 1 expansion"/>
            <filter val="ArcelorMittal Monlevade steel BF and EAF expansion"/>
            <filter val="Ural Steel Metallurgical Plant BOF expansion"/>
            <filter val="Hebei Xinjin Iron and Steel Co., Ltd. BF expansion"/>
            <filter val="Xingtai Iron &amp; Steel Co., Ltd. EAF expansion"/>
            <filter val="GFG Liberty Steel Australia Whyalla steel plant DRI and EAF expansion"/>
            <filter val="Qinhuangdao Hongxing Iron and Steel Co., Ltd. BF and BOF expansion"/>
            <filter val="Tangshan Ganglu Iron and Steel Co., Ltd. BF and BOF expansion"/>
            <filter val="BlueScope North Star Steel plant EAF expansion"/>
            <filter val="Xinji Aosen Iron and Steel Group Co., Ltd. BF expansion"/>
            <filter val="Butia Steel Kerman plant EAF expansion"/>
            <filter val="Xinyu Iron and Steel Group Co., Ltd."/>
            <filter val="Guangxi Guigang Iron and Steel Group Co., Ltd. BF expansion"/>
            <filter val="Jiangsu Delong Nickel Industry Co., Ltd. EAF expansion"/>
            <filter val="Inner Mongolia Mingtuo Ferrite New Material Co., Ltd. BF expansion"/>
            <filter val="Dexin Steel Morowali plant BF and BOF expansion 1"/>
            <filter val="Baosteel Zhanjiang Iron &amp; Steel Co., Ltd. DRI expansion"/>
            <filter val="Sansteel Minguang Co., Ltd. Fujian BF expansion"/>
            <filter val="Shandong Iron and Steel Co., Ltd. Laiwu Branch BF expansion"/>
            <filter val="Baowu Group Echeng Iron and Steel Co., Ltd. BOF expansion"/>
            <filter val="Jilin Steel Group Fugang Metal Manufacturing Co., Ltd. EAF expansion"/>
            <filter val="Shanxi Tongcai Industry and Trade Co., Ltd. EAF expansion"/>
            <filter val="Shanxi Xintai Iron and Steel Co., Ltd. BF expansion"/>
            <filter val="Tianjin Iron Plant BF expansion"/>
            <filter val="Qian'an Zhayi Steel Group Co., Ltd. EAF expansion"/>
            <filter val="Hebei Taihang Iron and Steel Group Co., Ltd. BOF expansion"/>
            <filter val="Angang Group Xinyang Iron and Steel Co., Ltd. BF expansion"/>
            <filter val="Wulanhot Steel Co., Ltd. BF expansion"/>
            <filter val="Hebei Xin Wu'an Steel Group Wen'an Iron and Steel Co., Ltd. BF and BOF expansion"/>
            <filter val="Jayaswal Neco Industries Raipur steel plant BF and EAF expansion"/>
            <filter val="Bonab Steel Complex EAF expansion"/>
            <filter val="Jai Balaji Jyoti Steels plant DRI and EAF expansion"/>
            <filter val="Quzhou Yuanli Metal Products Co., Ltd. BF and BOF expansion"/>
            <filter val="Tata Steel Jamshedpur steel plant BF and BOF expansion"/>
            <filter val="Metalloinvest OEMK steel plant EAF expansion"/>
            <filter val="Tata Steel BSL Dhenkanal plant EAF expansion"/>
            <filter val="West Alborz Ana Steel Zanjan plant EAF expansion"/>
            <filter val="SAIL Durgapur steel plant BOF expansion"/>
            <filter val="Zenith Steel Group ( Nantong) Co., Ltd. BF and BOF expansion"/>
            <filter val="Lanxin Steel Group Co., Ltd. BF expansion"/>
            <filter val="Zunyi Changling Special Steel Co., Ltd. EAF expansion"/>
            <filter val="Fujian Dadonghai Industrial Group Co., Ltd. BF and BOF expansion"/>
            <filter val="Changzhou Eastern Special Steel Co., Ltd. BF and BOF expansion"/>
            <filter val="Tianjin New Tiangang United Special Steel Co., Ltd. BF expansion"/>
            <filter val="Tata Steel Jamshedpur steel plant"/>
            <filter val="Ezz Flat Steel Ain Sokhna plant EAF expansion"/>
            <filter val="Benxi Beiying Iron &amp; Steel (Group) Co., Ltd. BOF expansion"/>
            <filter val="ABS Sisak Iron &amp; Steel plant EAF expansion"/>
            <filter val="Jinan Iron &amp; Steel Group Co., Ltd.(phase2) BF and BOF expansion"/>
            <filter val="Jilin Steel Group Taihua Metal Equipment Manufacture Co., Ltd. EAF expansion"/>
            <filter val="Tangshan Fengnan District Jing'an Iron and Steel Co., Ltd. BOF expansion"/>
            <filter val="Hebei Bishi Central Java steel plant expansion"/>
            <filter val="Guangxi Iron and Steel Group Co., Ltd. (phase 3) BF and BOF expansion"/>
            <filter val="Qian'an Jiujiang Wire Co., Ltd. BF and EAF expansion"/>
            <filter val="Hebei Taihang Iron and Steel Group Co., Ltd. BF and BOF expansion"/>
            <filter val="Arvand Jahanara Steel Khouzestan plant EAF expansion (phase I)"/>
            <filter val="Baicheng Fuda Bar Rolling Co., Ltd. EAF expansion"/>
            <filter val="Yunnan Yuxi Xianfu Iron &amp; Steel (Group) Co., Ltd. BOF expansion"/>
            <filter val="Shanxi Taigang Stainless Steel Co., Ltd. EAF expansion"/>
            <filter val="Neyriz Ghadir Steel Company Fars plant EAF expansion"/>
            <filter val="Fushun New Steel Co., Ltd. BF expansion"/>
            <filter val="Eastern Steel Kemaman plant expansion 1"/>
            <filter val="Eastern Steel Kemaman plant expansion 2"/>
            <filter val="Yunnan Yuxi Xianfu Iron &amp; Steel (Group) Co., Ltd. EAF expansion"/>
            <filter val="Hebei Puyang Iron and Steel Co., Ltd. BF, BOF and EAF expansion"/>
            <filter val="Esfahan Steel Isfahan plant EAF expansion"/>
            <filter val="Sider El Hadjar Annaba steel plant DRI expansion"/>
            <filter val="Isatis Sponge Iron Company Yazd EAF-DRI expansion"/>
            <filter val="Fujian Luoyuan Minguang Iron and Steel Co., Ltd. BF (1280m3) expansion"/>
            <filter val="Voestalpine Stahl Donawitz steel plant transition (EAF expansion)"/>
            <filter val="ArcelorMittal Acciaierie d'Italia Taranto steel plant EAF expansion"/>
            <filter val="Sichuan Desheng Group Vanadium and Titanium Co., Ltd. BF expansion"/>
            <filter val="Rungta Mines Odisha steel plant BF, BOF, and EAF expansion"/>
            <filter val="Lebedinsky GOK DRI Plant DRI expansion"/>
            <filter val="Xinyu Iron and Steel Group Co., Ltd. EAF expansion"/>
            <filter val="Jiangsu Binxin Steel Group Co., Ltd. BF expansion"/>
            <filter val="Miyaneh Steel East Azerbaijan DRI-EAF expansion"/>
            <filter val="Zhangjiagang Hongchang Steel Co., Ltd. BOF expansion"/>
            <filter val="Wuhan Iron and Steel Co., Ltd. BF expansion"/>
            <filter val="Wulanhot Steel Co., Ltd."/>
            <filter val="KS Posco Cilegon steel plant BF and BOF expansion"/>
            <filter val="Guangxi Shenglong Metallurgical Co., Ltd. BF and BOF expansion"/>
            <filter val="Arvand Jahanara Steel Khouzestan plant EAF expansion (phase II)"/>
            <filter val="JSW Steel Salem steel plant BF and EOF expansion"/>
            <filter val="Lingyuan Iron &amp; Steel Co.,Ltd. BOF expansion"/>
            <filter val="Hebei Yongyang Special Steel Group Co., Ltd. BF and EAF expansion"/>
            <filter val="Rustavi Metallurgical Plant EAF expansion"/>
            <filter val="POSCO Gwangyang steel plant EAF expansion"/>
            <filter val="JSW Steel Vijayanagar steel plant BOF 2 expansion"/>
            <filter val="Shaanxi Lueyang Iron and Steel Co., Ltd. BOF expansion"/>
            <filter val="MSP Steel &amp; Power Raigarh plant EAF expansion"/>
            <filter val="Ardakan Steel Yazd plant EAF expansion"/>
            <filter val="JSW Utkal Steel Odisha plant BF and BOF expansion 1"/>
            <filter val="Ramsarup Lohh Udyog West Bengal steel plant EAF expansion"/>
            <filter val="Nucor Steel Gallatin plant EAF expansion"/>
            <filter val="JSW Utkal Steel Odisha plant BF and BOF expansion 2"/>
          </filters>
        </filterColumn>
      </autoFilter>
    </customSheetView>
    <customSheetView guid="{88AC7D6F-4E76-4DD4-8C78-A6A390B14087}" filter="1" showAutoFilter="1">
      <autoFilter ref="$A$1:$AY$1432">
        <filterColumn colId="14">
          <filters>
            <filter val="Myanmar"/>
            <filter val="Angola"/>
            <filter val="Cambodia"/>
            <filter val="Malaysia"/>
            <filter val="Kazakhstan"/>
            <filter val="Oman"/>
            <filter val="Syria"/>
            <filter val="North Korea"/>
            <filter val="South Korea"/>
            <filter val="Mozambique"/>
            <filter val="Morocco"/>
            <filter val="Iran"/>
            <filter val="Brazil"/>
            <filter val="Guatemala"/>
            <filter val="Algeria"/>
            <filter val="Iraq"/>
            <filter val="Chile"/>
            <filter val="Argentina"/>
            <filter val="Japan"/>
            <filter val="Ukraine"/>
            <filter val="Ghana"/>
            <filter val="Belarus"/>
            <filter val="Bahrain"/>
            <filter val="India"/>
            <filter val="New Zealand"/>
            <filter val="Canada"/>
            <filter val="Namibia"/>
            <filter val="Taiwan"/>
            <filter val="North Macedonia"/>
            <filter val="South Africa"/>
            <filter val="Trinidad and Tobago"/>
            <filter val="Georgia"/>
            <filter val="Peru"/>
            <filter val="Türkiye"/>
            <filter val="Singapore"/>
            <filter val="Hong Kong"/>
            <filter val="United States"/>
            <filter val="Egypt"/>
            <filter val="Thailand"/>
            <filter val="Libya"/>
            <filter val="Saudi Arabia"/>
            <filter val="Vietnam"/>
            <filter val="Pakistan"/>
            <filter val="China"/>
            <filter val="Qatar"/>
            <filter val="Nigeria"/>
            <filter val="Kuwait"/>
            <filter val="Sri Lanka"/>
            <filter val="Philippines"/>
            <filter val="Uzbekistan"/>
            <filter val="United Arab Emirates"/>
            <filter val="Kenya"/>
            <filter val="Venezuela"/>
            <filter val="Azerbaijan"/>
            <filter val="Bangladesh"/>
            <filter val="Uganda"/>
            <filter val="Zimbabwe"/>
            <filter val="Mexico"/>
            <filter val="Australia"/>
            <filter val="Indonesia"/>
          </filters>
        </filterColumn>
        <filterColumn colId="15">
          <filters>
            <filter val="Europe"/>
          </filters>
        </filterColumn>
        <sortState ref="A1:AY1432">
          <sortCondition ref="A1:A1432"/>
        </sortState>
      </autoFilter>
    </customSheetView>
    <customSheetView guid="{B7DC841E-95C7-4EA3-8AA3-509C2B7E3DBB}" filter="1" showAutoFilter="1">
      <autoFilter ref="$A$1:$AY$1434">
        <filterColumn colId="0">
          <filters>
            <filter val="SIR00024-1"/>
            <filter val="SJP00004-1"/>
            <filter val="SSI00001"/>
            <filter val="SCN00303"/>
            <filter val="SCN00304"/>
            <filter val="SCN00305"/>
            <filter val="SCN00306"/>
            <filter val="SHK00001"/>
            <filter val="SCN00307"/>
            <filter val="SCN00308"/>
            <filter val="SCN00309"/>
            <filter val="SCN00300"/>
            <filter val="SCN00301"/>
            <filter val="SCN00302"/>
            <filter val="SDE00008-2"/>
            <filter val="SGE00001"/>
            <filter val="SDE00008-1"/>
            <filter val="SIR00035-2"/>
            <filter val="SIR00035-1"/>
            <filter val="SCN00314"/>
            <filter val="SCN00315"/>
            <filter val="SCN00316"/>
            <filter val="SCN00317"/>
            <filter val="SCN00318"/>
            <filter val="SCN00319"/>
            <filter val="SCN00310"/>
            <filter val="SCN00311"/>
            <filter val="SCN00312"/>
            <filter val="SCN00313"/>
            <filter val="SMK00001"/>
            <filter val="SGT00001"/>
            <filter val="SCN00325"/>
            <filter val="SCN00326"/>
            <filter val="SCN00327"/>
            <filter val="SCN00328"/>
            <filter val="SCN00329"/>
            <filter val="SCN00320"/>
            <filter val="SCN00321"/>
            <filter val="SCN00322"/>
            <filter val="SFR00002-2"/>
            <filter val="SCN00323"/>
            <filter val="SCN00324"/>
            <filter val="SCN00045-1"/>
            <filter val="SCN00336"/>
            <filter val="SCN00337"/>
            <filter val="SCN00338"/>
            <filter val="SCN00339"/>
            <filter val="SCN00330"/>
            <filter val="SCN00331"/>
            <filter val="SCN00332"/>
            <filter val="SCN00333"/>
            <filter val="SCN00334"/>
            <filter val="SCN00335"/>
            <filter val="SJP00039"/>
            <filter val="SJP00038"/>
            <filter val="SJP00035"/>
            <filter val="SJP00034"/>
            <filter val="SJP00037"/>
            <filter val="SJP00036"/>
            <filter val="SJP00031"/>
            <filter val="SJP00030"/>
            <filter val="SJP00033"/>
            <filter val="SJP00032"/>
            <filter val="SCN00347"/>
            <filter val="SCN00105"/>
            <filter val="SCN00348"/>
            <filter val="SCN00106"/>
            <filter val="SCN00349"/>
            <filter val="SCN00107"/>
            <filter val="SCN00108"/>
            <filter val="SCN00109"/>
            <filter val="SCN00340"/>
            <filter val="SCN00341"/>
            <filter val="SCN00342"/>
            <filter val="SCN00100"/>
            <filter val="SCN00101"/>
            <filter val="SCN00343"/>
            <filter val="SCN00102"/>
            <filter val="SCN00344"/>
            <filter val="SCN00103"/>
            <filter val="SCN00345"/>
            <filter val="SCN00104"/>
            <filter val="SSA00009"/>
            <filter val="SCN00296-2"/>
            <filter val="SCN00296-1"/>
            <filter val="SJP00042"/>
            <filter val="SSA00005"/>
            <filter val="SJP00041"/>
            <filter val="SSA00006"/>
            <filter val="SJP00044"/>
            <filter val="SDE00006-2"/>
            <filter val="SSA00007"/>
            <filter val="SJP00043"/>
            <filter val="SSA00008"/>
            <filter val="SCZ00002-2"/>
            <filter val="SSA00001"/>
            <filter val="SSA00002"/>
            <filter val="SJP00040"/>
            <filter val="SSA00003"/>
            <filter val="SSA00004"/>
            <filter val="SCN00116"/>
            <filter val="SCN00358"/>
            <filter val="SCN00117"/>
            <filter val="SCN00359"/>
            <filter val="SCN00118"/>
            <filter val="SCN00119"/>
            <filter val="SIQ00003"/>
            <filter val="SCN00350"/>
            <filter val="SCN00351"/>
            <filter val="SCN00352"/>
            <filter val="SCN00110"/>
            <filter val="SCN00111"/>
            <filter val="SCN00353"/>
            <filter val="SCN00354"/>
            <filter val="SCN00112"/>
            <filter val="SIQ00002"/>
            <filter val="SCN00113"/>
            <filter val="SCN00355"/>
            <filter val="SIQ00001"/>
            <filter val="SCN00114"/>
            <filter val="SCN00356"/>
            <filter val="SCN00115"/>
            <filter val="SCN00357"/>
            <filter val="SJP00017"/>
            <filter val="SJP00019"/>
            <filter val="SJP00018"/>
            <filter val="SJP00013"/>
            <filter val="SJP00012"/>
            <filter val="SJP00015"/>
            <filter val="SJP00014"/>
            <filter val="STR00007-1"/>
            <filter val="SJP00011"/>
            <filter val="SHR00001"/>
            <filter val="SCN00127"/>
            <filter val="SCN00369"/>
            <filter val="SVE00004"/>
            <filter val="SCN00128"/>
            <filter val="SVE00005"/>
            <filter val="SCN00129"/>
            <filter val="SCN00187-1"/>
            <filter val="SVE00002"/>
            <filter val="SVE00003"/>
            <filter val="SCN00141-3"/>
            <filter val="SCN00141-2"/>
            <filter val="SCN00141-1"/>
            <filter val="SVE00007"/>
            <filter val="SCN00361"/>
            <filter val="SCN00362"/>
            <filter val="SCN00120"/>
            <filter val="SCN00363"/>
            <filter val="SCN00121"/>
            <filter val="SCN00364"/>
            <filter val="SCN00122"/>
            <filter val="SCN00365"/>
            <filter val="SCN00123"/>
            <filter val="SCN00366"/>
            <filter val="SCN00124"/>
            <filter val="SCN00367"/>
            <filter val="SCN00125"/>
            <filter val="SCN00126"/>
            <filter val="SCN00368"/>
            <filter val="SAU00004"/>
            <filter val="SJP00028"/>
            <filter val="SAU00003"/>
            <filter val="SJP00029"/>
            <filter val="SJP00024"/>
            <filter val="SJP00023"/>
            <filter val="SCZ00001"/>
            <filter val="SAU00002"/>
            <filter val="SJP00026"/>
            <filter val="SAU00001"/>
            <filter val="SCN00360"/>
            <filter val="SJP00025"/>
            <filter val="SJP00020"/>
            <filter val="SJP00022"/>
            <filter val="SCZ00002"/>
            <filter val="SJP00021"/>
            <filter val="SIR00011-2"/>
            <filter val="SPT00001"/>
            <filter val="SVE00001"/>
            <filter val="SPT00002"/>
            <filter val="SCN00139"/>
            <filter val="SCN00381-1"/>
            <filter val="SCN00372"/>
            <filter val="SCN00130"/>
            <filter val="SCN00131"/>
            <filter val="SCN00373"/>
            <filter val="SLU00002-1"/>
            <filter val="SCN00132"/>
            <filter val="SCN00374"/>
            <filter val="SFI00001-2"/>
            <filter val="SCN00133"/>
            <filter val="SCN00375"/>
            <filter val="SCN00134"/>
            <filter val="SCN00376"/>
            <filter val="SCN00135"/>
            <filter val="SCN00377"/>
            <filter val="SCN00378"/>
            <filter val="SCN00136"/>
            <filter val="SCN00137"/>
            <filter val="SCN00379"/>
            <filter val="SCN00370"/>
            <filter val="SCN00371"/>
            <filter val="SIR00028-1"/>
            <filter val="SCN00149"/>
            <filter val="SCN00141"/>
            <filter val="SCN00383"/>
            <filter val="SCN00384"/>
            <filter val="SCN00142"/>
            <filter val="SCN00385"/>
            <filter val="SCN00143"/>
            <filter val="SCN00386"/>
            <filter val="SCN00144"/>
            <filter val="SCN00145"/>
            <filter val="SCN00146"/>
            <filter val="SCN00389"/>
            <filter val="SCN00147"/>
            <filter val="SCN00148"/>
            <filter val="SJP00006"/>
            <filter val="SJP00005"/>
            <filter val="SJP00008"/>
            <filter val="SJP00007"/>
            <filter val="SJP00002"/>
            <filter val="SCN00380"/>
            <filter val="SJP00001"/>
            <filter val="SCN00381"/>
            <filter val="SJP00004"/>
            <filter val="SCN00382"/>
            <filter val="SCN00140"/>
            <filter val="SJP00003"/>
            <filter val="SSA00010"/>
            <filter val="SSA00011"/>
            <filter val="SCN00394"/>
            <filter val="SCN00152"/>
            <filter val="SCN00153"/>
            <filter val="SCN00395"/>
            <filter val="SCN00154"/>
            <filter val="SCN00396"/>
            <filter val="SCN00155"/>
            <filter val="SCN00397"/>
            <filter val="SCN00156"/>
            <filter val="SCN00398"/>
            <filter val="SCN00399"/>
            <filter val="SCN00158"/>
            <filter val="SCN00159"/>
            <filter val="SCN00390"/>
            <filter val="SCN00391"/>
            <filter val="SCN00150"/>
            <filter val="SCN00392"/>
            <filter val="SCN00393"/>
            <filter val="SCN00151"/>
            <filter val="SBD00002"/>
            <filter val="SBD00001"/>
            <filter val="SBD00004"/>
            <filter val="SBD00003"/>
            <filter val="SMZ00001"/>
            <filter val="SCN00370-1"/>
            <filter val="SCN00163"/>
            <filter val="SCN00164"/>
            <filter val="SCN00165"/>
            <filter val="SCN00166"/>
            <filter val="SCN00167"/>
            <filter val="SCN00168"/>
            <filter val="SCN00169"/>
            <filter val="SSE00001-2"/>
            <filter val="SSE00001-1"/>
            <filter val="SCN00160"/>
            <filter val="SCN00161"/>
            <filter val="SCN00162"/>
            <filter val="SCN00174"/>
            <filter val="SCN00175"/>
            <filter val="SCN00176"/>
            <filter val="SCN00177"/>
            <filter val="SCN00178"/>
            <filter val="SCN00179"/>
            <filter val="SRU00002-1"/>
            <filter val="SMX00004"/>
            <filter val="SMX00005"/>
            <filter val="SMX00002"/>
            <filter val="SMX00003"/>
            <filter val="SCN00170"/>
            <filter val="SCN00171"/>
            <filter val="SMX00001"/>
            <filter val="SCN00172"/>
            <filter val="SCN00173"/>
            <filter val="SMX00008"/>
            <filter val="SMX00009"/>
            <filter val="SMX00006"/>
            <filter val="SMX00007"/>
            <filter val="SBD00005"/>
            <filter val="SBD00008"/>
            <filter val="SBD00007"/>
            <filter val="SCN00185"/>
            <filter val="STH00003"/>
            <filter val="SCN00186"/>
            <filter val="STH00004"/>
            <filter val="SCN00187"/>
            <filter val="STH00005"/>
            <filter val="SCN00188"/>
            <filter val="STH00006"/>
            <filter val="STH00001"/>
            <filter val="STH00002"/>
            <filter val="SUA00010-1"/>
            <filter val="SCN00180"/>
            <filter val="SCN00181"/>
            <filter val="STH00007"/>
            <filter val="SNL00002-1"/>
            <filter val="SCA00003-2"/>
            <filter val="SCN00182"/>
            <filter val="STH00008"/>
            <filter val="SCN00183"/>
            <filter val="STH00009"/>
            <filter val="SCN00184"/>
            <filter val="SPE00001"/>
            <filter val="SPE00002"/>
            <filter val="SCN00196"/>
            <filter val="SCN00197"/>
            <filter val="SCN00198"/>
            <filter val="SCN00199"/>
            <filter val="SCN00190"/>
            <filter val="SCN00191"/>
            <filter val="SCN00192"/>
            <filter val="SCN00193"/>
            <filter val="SCN00194"/>
            <filter val="SCN00195"/>
            <filter val="SIR00004-1"/>
            <filter val="SAT00001-1"/>
            <filter val="SMX00015"/>
            <filter val="SAT00001-2"/>
            <filter val="SMX00013"/>
            <filter val="SMX00014"/>
            <filter val="SBE00001-2"/>
            <filter val="SMX00011"/>
            <filter val="SMX00012"/>
            <filter val="SMX00010"/>
            <filter val="SPH00006"/>
            <filter val="SPH00005"/>
            <filter val="SPH00004"/>
            <filter val="SCN00215-1"/>
            <filter val="SPH00003"/>
            <filter val="SPH00009"/>
            <filter val="SPH00008"/>
            <filter val="SPH00007"/>
            <filter val="SCN00097"/>
            <filter val="SCN00098"/>
            <filter val="SCN00099"/>
            <filter val="SPH00002"/>
            <filter val="SID00010"/>
            <filter val="SPH00001"/>
            <filter val="SID00012"/>
            <filter val="SCN00090"/>
            <filter val="SCN00091"/>
            <filter val="STR00025-1"/>
            <filter val="SCN00092"/>
            <filter val="SCN00093"/>
            <filter val="SCN00094"/>
            <filter val="SCN00095"/>
            <filter val="SCN00096"/>
            <filter val="SCN00226-1"/>
            <filter val="SSG00001"/>
            <filter val="SID00006"/>
            <filter val="SID00007"/>
            <filter val="SID00008"/>
            <filter val="SID00009"/>
            <filter val="SID00002"/>
            <filter val="SID00003"/>
            <filter val="SID00004"/>
            <filter val="SBR00002"/>
            <filter val="SID00005"/>
            <filter val="SBR00001"/>
            <filter val="SID00001"/>
            <filter val="SPH00010"/>
            <filter val="SBR00008"/>
            <filter val="SBR00007"/>
            <filter val="SKR00010-1"/>
            <filter val="SAE00004"/>
            <filter val="SBR00009"/>
            <filter val="SAE00003"/>
            <filter val="SBR00004"/>
            <filter val="SBR00003"/>
            <filter val="SAE00001"/>
            <filter val="SBR00006"/>
            <filter val="SBR00005"/>
            <filter val="SZA00001-1"/>
            <filter val="SZA00001-2"/>
            <filter val="SBR00011"/>
            <filter val="SBR00010"/>
            <filter val="SBR00013"/>
            <filter val="SBR00012"/>
            <filter val="SKH00001"/>
            <filter val="SGE00001-2"/>
            <filter val="SBR00019"/>
            <filter val="SIR00040-1"/>
            <filter val="SBR00018"/>
            <filter val="SBR00015"/>
            <filter val="SBR00014"/>
            <filter val="SBR00017"/>
            <filter val="SBR00016"/>
            <filter val="SBR00022"/>
            <filter val="SBR00021"/>
            <filter val="SBR00023"/>
            <filter val="SNG00002"/>
            <filter val="SNG00003"/>
            <filter val="SBR00020"/>
            <filter val="SNG00001"/>
            <filter val="SSK00002"/>
            <filter val="SSK00001"/>
            <filter val="SKE00001"/>
            <filter val="SKE00002"/>
            <filter val="SCN00322-2"/>
            <filter val="SCN00322-1"/>
            <filter val="SSY00002"/>
            <filter val="SSY00001"/>
            <filter val="SIR00001"/>
            <filter val="SIR00002"/>
            <filter val="SIR00003"/>
            <filter val="SIR00004"/>
            <filter val="SIR00005"/>
            <filter val="SIR00006"/>
            <filter val="SIR00007"/>
            <filter val="SIR00008"/>
            <filter val="SIR00009"/>
            <filter val="SLU00002"/>
            <filter val="SLU00001"/>
            <filter val="SDZ00001"/>
            <filter val="SDZ00002"/>
            <filter val="SDZ00003"/>
            <filter val="SDZ00004"/>
            <filter val="SCN00300-1"/>
            <filter val="SVN00005-1"/>
            <filter val="SLV00001"/>
            <filter val="SNO00001"/>
            <filter val="SGR00002"/>
            <filter val="SGR00003"/>
            <filter val="SGR00004"/>
            <filter val="SGR00001"/>
            <filter val="SDE00006"/>
            <filter val="SDE00007"/>
            <filter val="SIR00030"/>
            <filter val="SDE00004"/>
            <filter val="SIR00031"/>
            <filter val="SDE00005"/>
            <filter val="SIR00032"/>
            <filter val="SIR00033"/>
            <filter val="SIR00034"/>
            <filter val="SDE00008"/>
            <filter val="SIR00035"/>
            <filter val="SDE00009"/>
            <filter val="SIR00036"/>
            <filter val="SIR00037"/>
            <filter val="SIR00038"/>
            <filter val="SIR00039"/>
            <filter val="SAO00001"/>
            <filter val="SCL00002"/>
            <filter val="SCN00320-1"/>
            <filter val="SDE00010"/>
            <filter val="SCL00001"/>
            <filter val="SDE00013"/>
            <filter val="SDE00014"/>
            <filter val="SDE00011"/>
            <filter val="SDE00012"/>
            <filter val="SAZ00001"/>
            <filter val="SIR00040"/>
            <filter val="SIR00041"/>
            <filter val="SAZ00002"/>
            <filter val="SSE00008-1"/>
            <filter val="SDE00004-2"/>
            <filter val="SDE00002"/>
            <filter val="SDE00003"/>
            <filter val="SDE00001"/>
            <filter val="SMD00001"/>
            <filter val="SIR00010"/>
            <filter val="SIR00011"/>
            <filter val="SIR00012"/>
            <filter val="SIR00013"/>
            <filter val="SIR00014"/>
            <filter val="SIR00015"/>
            <filter val="SIR00018"/>
            <filter val="SIR00019"/>
            <filter val="SGH00001"/>
            <filter val="SLK00001"/>
            <filter val="SIN00067-1"/>
            <filter val="SKR00007"/>
            <filter val="SDE00017"/>
            <filter val="SNA00002"/>
            <filter val="SKR00006"/>
            <filter val="SDE00018"/>
            <filter val="SKR00009"/>
            <filter val="SDE00015"/>
            <filter val="SIR00020"/>
            <filter val="SKR00008"/>
            <filter val="SDE00016"/>
            <filter val="SIR00021"/>
            <filter val="SKR00003"/>
            <filter val="SIR00022"/>
            <filter val="SKR00002"/>
            <filter val="SIR00023"/>
            <filter val="SNA00001"/>
            <filter val="SIR00024"/>
            <filter val="SIR00025"/>
            <filter val="SIR00026"/>
            <filter val="SIR00027"/>
            <filter val="SKR00001"/>
            <filter val="SIR00028"/>
            <filter val="SIR00029"/>
            <filter val="SUG00001"/>
            <filter val="SKR00018"/>
            <filter val="SMY00009"/>
            <filter val="SKR00017"/>
            <filter val="SMY00008"/>
            <filter val="SMY00007"/>
            <filter val="SKR00019"/>
            <filter val="SKR00014"/>
            <filter val="SKR00013"/>
            <filter val="SCN00111-1"/>
            <filter val="SKR00016"/>
            <filter val="SKR00015"/>
            <filter val="SMY00002"/>
            <filter val="SKR00010"/>
            <filter val="SMY00001"/>
            <filter val="SKR00012"/>
            <filter val="SMA00003"/>
            <filter val="SKR00011"/>
            <filter val="SMA00002"/>
            <filter val="SMA00001"/>
            <filter val="SMY00005"/>
            <filter val="SMY00004"/>
            <filter val="SRU00004"/>
            <filter val="SRU00003"/>
            <filter val="SRU00002"/>
            <filter val="SRU00001"/>
            <filter val="SRU00009"/>
            <filter val="SRU00008"/>
            <filter val="SRU00007"/>
            <filter val="SRU00006"/>
            <filter val="SMY00013"/>
            <filter val="SMY00012"/>
            <filter val="SMY00011"/>
            <filter val="SMY00010"/>
            <filter val="SMY00016"/>
            <filter val="SMY00015"/>
            <filter val="SMY00014"/>
            <filter val="SRU00016"/>
            <filter val="SDE00002-3"/>
            <filter val="SDZ00001-1"/>
            <filter val="SRU00015"/>
            <filter val="SDE00002-4"/>
            <filter val="SRU00014"/>
            <filter val="SRU00013"/>
            <filter val="SRU00012"/>
            <filter val="SRU00011"/>
            <filter val="SRU00010"/>
            <filter val="SDE00002-1"/>
            <filter val="SDE00002-2"/>
            <filter val="SVN00016"/>
            <filter val="SIN00010-1"/>
            <filter val="SRU00019"/>
            <filter val="SVN00014"/>
            <filter val="SRU00018"/>
            <filter val="SVN00015"/>
            <filter val="SRU00017"/>
            <filter val="SVN00012"/>
            <filter val="SPK00001"/>
            <filter val="SVN00013"/>
            <filter val="SVN00010"/>
            <filter val="SBE00002"/>
            <filter val="SVN00011"/>
            <filter val="SBE00003"/>
            <filter val="SPK00004"/>
            <filter val="SPK00005"/>
            <filter val="SBE00001"/>
            <filter val="SPK00002"/>
            <filter val="SPK00003"/>
            <filter val="SAL00001"/>
            <filter val="SRU00027"/>
            <filter val="SRU00026"/>
            <filter val="SRU00025"/>
            <filter val="SRU00023"/>
            <filter val="SRU00022"/>
            <filter val="SVN00009"/>
            <filter val="SVN00007"/>
            <filter val="SVN00008"/>
            <filter val="SLY00001"/>
            <filter val="SVN00005"/>
            <filter val="SVN00006"/>
            <filter val="SVN00003"/>
            <filter val="SRU00029"/>
            <filter val="SVN00004"/>
            <filter val="SRU00028"/>
            <filter val="SVN00001"/>
            <filter val="SVN00002"/>
            <filter val="SRU00030"/>
            <filter val="SBE00006"/>
            <filter val="SRU00035"/>
            <filter val="SRU00034"/>
            <filter val="SRU00033"/>
            <filter val="SRU00032"/>
            <filter val="SRU00031"/>
            <filter val="SFR00001-2"/>
            <filter val="SAT00002-2"/>
            <filter val="SAT00002-1"/>
            <filter val="SIN00067"/>
            <filter val="SIN00066"/>
            <filter val="SIN00069"/>
            <filter val="SIN00068"/>
            <filter val="SIN00062"/>
            <filter val="SIN00064"/>
            <filter val="SSE00001"/>
            <filter val="SSE00002"/>
            <filter val="SIN00061"/>
            <filter val="SSE00003"/>
            <filter val="SIN00060"/>
            <filter val="SSE00004"/>
            <filter val="SSE00005"/>
            <filter val="SSE00006"/>
            <filter val="SSE00007"/>
            <filter val="SSE00008"/>
            <filter val="SCN00204"/>
            <filter val="SCN00205"/>
            <filter val="SIN00059"/>
            <filter val="SCN00206"/>
            <filter val="SCN00207"/>
            <filter val="SCN00208"/>
            <filter val="SIN00056"/>
            <filter val="SJP00005-1"/>
            <filter val="SCN00209"/>
            <filter val="SIN00055"/>
            <filter val="SIN00058"/>
            <filter val="SIN00057"/>
            <filter val="SIN00052"/>
            <filter val="SIN00051"/>
            <filter val="SIN00054"/>
            <filter val="SIN00053"/>
            <filter val="SCN00200"/>
            <filter val="SCN00201"/>
            <filter val="SCN00202"/>
            <filter val="SIN00050"/>
            <filter val="SCN00203"/>
            <filter val="SOM00001-1"/>
            <filter val="SNL00001-2"/>
            <filter val="SNL00001-1"/>
            <filter val="SNL00001-3"/>
            <filter val="SIR00036-1"/>
            <filter val="SCN00068-1"/>
            <filter val="SCN00215"/>
            <filter val="SCN00216"/>
            <filter val="SCN00217"/>
            <filter val="SCN00218"/>
            <filter val="SCN00219"/>
            <filter val="SMX00007-1"/>
            <filter val="SJP00018-1"/>
            <filter val="SCN00210"/>
            <filter val="SCN00212"/>
            <filter val="SCN00213"/>
            <filter val="SCN00214"/>
            <filter val="STR00008-1"/>
            <filter val="SBA00001"/>
            <filter val="SCN00226"/>
            <filter val="SCN00227"/>
            <filter val="SCN00228"/>
            <filter val="SCN00371-1"/>
            <filter val="SCN00229"/>
            <filter val="SFR00009"/>
            <filter val="SFR00007"/>
            <filter val="SFR00008"/>
            <filter val="SFR00005"/>
            <filter val="SFR00006"/>
            <filter val="SCN00220"/>
            <filter val="SFR00003"/>
            <filter val="SCN00221"/>
            <filter val="SFR00004"/>
            <filter val="SCN00222"/>
            <filter val="SFR00001"/>
            <filter val="SCN00223"/>
            <filter val="SFR00002"/>
            <filter val="SCN00224"/>
            <filter val="SCN00225"/>
            <filter val="SCN00237"/>
            <filter val="SCN00238"/>
            <filter val="SCN00239"/>
            <filter val="SES00010"/>
            <filter val="SES00011"/>
            <filter val="STR00020"/>
            <filter val="SCN00230"/>
            <filter val="SCN00231"/>
            <filter val="STR00022"/>
            <filter val="SCN00232"/>
            <filter val="STR00021"/>
            <filter val="SCN00233"/>
            <filter val="SCN00234"/>
            <filter val="SCN00235"/>
            <filter val="SFR00010"/>
            <filter val="STR00017"/>
            <filter val="STR00016"/>
            <filter val="STR00019"/>
            <filter val="STR00018"/>
            <filter val="STR00013"/>
            <filter val="STR00012"/>
            <filter val="STR00015"/>
            <filter val="STR00014"/>
            <filter val="SES00016"/>
            <filter val="SES00017"/>
            <filter val="SES00012"/>
            <filter val="SES00013"/>
            <filter val="SES00014"/>
            <filter val="SES00015"/>
            <filter val="SCN00006"/>
            <filter val="SCN00248"/>
            <filter val="SCN00007"/>
            <filter val="SCN00249"/>
            <filter val="SCN00008"/>
            <filter val="SCN00009"/>
            <filter val="SCH00001"/>
            <filter val="SJP00007-1"/>
            <filter val="SCN00240"/>
            <filter val="SCN00241"/>
            <filter val="STR00011"/>
            <filter val="SCN00001"/>
            <filter val="SCN00243"/>
            <filter val="STR00010"/>
            <filter val="SCN00002"/>
            <filter val="SCN00244"/>
            <filter val="SCN00003"/>
            <filter val="SCN00245"/>
            <filter val="SCN00004"/>
            <filter val="SQA00001"/>
            <filter val="SCN00005"/>
            <filter val="SCN00247"/>
            <filter val="STR00006"/>
            <filter val="STR00005"/>
            <filter val="STR00008"/>
            <filter val="STR00007"/>
            <filter val="SCN00297-2"/>
            <filter val="STR00002"/>
            <filter val="SDE00007-2"/>
            <filter val="STR00001"/>
            <filter val="STR00004"/>
            <filter val="STR00003"/>
            <filter val="SES00005"/>
            <filter val="SES00006"/>
            <filter val="SES00007"/>
            <filter val="SIR00034-1"/>
            <filter val="SES00008"/>
            <filter val="SES00001"/>
            <filter val="SES00002"/>
            <filter val="STR00009"/>
            <filter val="SES00003"/>
            <filter val="SES00004"/>
            <filter val="SCN00017"/>
            <filter val="SCN00197-1"/>
            <filter val="SCN00259"/>
            <filter val="SIN00005"/>
            <filter val="SCN00018"/>
            <filter val="SIN00004"/>
            <filter val="SCN00019"/>
            <filter val="SIN00007"/>
            <filter val="SIN00006"/>
            <filter val="SIN00001"/>
            <filter val="SIN00003"/>
            <filter val="SIN00002"/>
            <filter val="SCN00251"/>
            <filter val="SCA00002"/>
            <filter val="SCN00010"/>
            <filter val="SCN00252"/>
            <filter val="SCA00001"/>
            <filter val="SCN00011"/>
            <filter val="SCN00253"/>
            <filter val="SCA00004"/>
            <filter val="SCN00012"/>
            <filter val="SCN00254"/>
            <filter val="SCA00003"/>
            <filter val="SCN00013"/>
            <filter val="SCN00255"/>
            <filter val="SBH00001"/>
            <filter val="SCA00006"/>
            <filter val="SCN00014"/>
            <filter val="SCN00256"/>
            <filter val="SCA00005"/>
            <filter val="SCN00015"/>
            <filter val="SCN00257"/>
            <filter val="SCA00008"/>
            <filter val="SCN00016"/>
            <filter val="SCN00258"/>
            <filter val="SCA00007"/>
            <filter val="SNL00001"/>
            <filter val="SNL00002"/>
            <filter val="SCN00250"/>
            <filter val="SHU00001"/>
            <filter val="SHU00003"/>
            <filter val="SHU00002"/>
            <filter val="SZA00002"/>
            <filter val="SCN00028"/>
            <filter val="SZA00003"/>
            <filter val="SCN00029"/>
            <filter val="SZA00004"/>
            <filter val="SCN00140-2"/>
            <filter val="SCN00020"/>
            <filter val="SCN00262"/>
            <filter val="SRO00002"/>
            <filter val="SCN00021"/>
            <filter val="SCN00263"/>
            <filter val="SRO00003"/>
            <filter val="SCN00022"/>
            <filter val="SCN00264"/>
            <filter val="SCN00023"/>
            <filter val="SCN00265"/>
            <filter val="SRO00001"/>
            <filter val="SCN00024"/>
            <filter val="SCN00025"/>
            <filter val="SCN00267"/>
            <filter val="SCN00026"/>
            <filter val="SRO00004"/>
            <filter val="SZA00001"/>
            <filter val="SCN00027"/>
            <filter val="SCN00269"/>
            <filter val="STR00028"/>
            <filter val="STR00024"/>
            <filter val="STR00023"/>
            <filter val="SCN00260"/>
            <filter val="STR00026"/>
            <filter val="SCN00261"/>
            <filter val="STR00025"/>
            <filter val="SVN00016-2"/>
            <filter val="SVN00016-1"/>
            <filter val="SCN00039"/>
            <filter val="SZW00001"/>
            <filter val="SCN00031"/>
            <filter val="SCN00273"/>
            <filter val="SCN00032"/>
            <filter val="SCN00274"/>
            <filter val="SCN00033"/>
            <filter val="SCN00034"/>
            <filter val="SCN00035"/>
            <filter val="SCN00036"/>
            <filter val="SCN00278"/>
            <filter val="SCN00037"/>
            <filter val="SCN00279"/>
            <filter val="SCN00038"/>
            <filter val="SCN00270"/>
            <filter val="SCN00271"/>
            <filter val="SCN00030"/>
            <filter val="SCN00272"/>
            <filter val="SUA00008"/>
            <filter val="SUA00007"/>
            <filter val="SUA00009"/>
            <filter val="SCN00042"/>
            <filter val="SCN00284"/>
            <filter val="SMY00010-1"/>
            <filter val="SCN00285"/>
            <filter val="SCN00043"/>
            <filter val="SCN00044"/>
            <filter val="SCN00286"/>
            <filter val="SUA00002"/>
            <filter val="SCN00287"/>
            <filter val="SCN00045"/>
            <filter val="SUA00001"/>
            <filter val="SCN00046"/>
            <filter val="SCN00288"/>
            <filter val="SUA00004"/>
            <filter val="SCN00047"/>
            <filter val="SCN00289"/>
            <filter val="SUA00003"/>
            <filter val="SCN00048"/>
            <filter val="SUA00006"/>
            <filter val="SCN00049"/>
            <filter val="SUA00005"/>
            <filter val="SBY00001"/>
            <filter val="SCN00281"/>
            <filter val="SCN00282"/>
            <filter val="SCN00040"/>
            <filter val="SCN00283"/>
            <filter val="SCN00041"/>
            <filter val="SCN00295-1"/>
            <filter val="SOM00005-1"/>
            <filter val="SIN00049"/>
            <filter val="SIN00048"/>
            <filter val="SIN00045"/>
            <filter val="SIN00044"/>
            <filter val="SIN00047"/>
            <filter val="SIN00046"/>
            <filter val="SCN00053"/>
            <filter val="SCN00295"/>
            <filter val="SIN00041"/>
            <filter val="SUA00011"/>
            <filter val="SCN00054"/>
            <filter val="SCN00296"/>
            <filter val="SIN00040"/>
            <filter val="SUA00010"/>
            <filter val="SCN00055"/>
            <filter val="SCN00297"/>
            <filter val="SIN00043"/>
            <filter val="SUA00013"/>
            <filter val="SCN00056"/>
            <filter val="SCN00298"/>
            <filter val="SIN00042"/>
            <filter val="SUA00012"/>
            <filter val="SCN00057"/>
            <filter val="SCN00299"/>
            <filter val="SCN00058"/>
            <filter val="SCN00059"/>
            <filter val="SCN00290"/>
            <filter val="SCN00291"/>
            <filter val="SCN00050"/>
            <filter val="SCN00292"/>
            <filter val="SCN00051"/>
            <filter val="SCN00293"/>
            <filter val="SCN00052"/>
            <filter val="SCN00294"/>
            <filter val="SIN00038"/>
            <filter val="SIN00037"/>
            <filter val="SIN00039"/>
            <filter val="SIN00034"/>
            <filter val="SIN00033"/>
            <filter val="SIN00036"/>
            <filter val="SIN00035"/>
            <filter val="SCN00064"/>
            <filter val="SIN00030"/>
            <filter val="SCN00065"/>
            <filter val="SCN00066"/>
            <filter val="SIN00032"/>
            <filter val="SCN00067"/>
            <filter val="SIN00031"/>
            <filter val="SKZ00001"/>
            <filter val="SCN00068"/>
            <filter val="SCN00069"/>
            <filter val="SGB00004"/>
            <filter val="SGB00005"/>
            <filter val="SGB00002"/>
            <filter val="SGB00003"/>
            <filter val="SCN00060"/>
            <filter val="SKZ00002"/>
            <filter val="SCN00061"/>
            <filter val="SKZ00003"/>
            <filter val="SGB00001"/>
            <filter val="SCN00062"/>
            <filter val="SKZ00004"/>
            <filter val="SCN00063"/>
            <filter val="SGB00006"/>
            <filter val="SIN00027"/>
            <filter val="SRO00001-2"/>
            <filter val="SIN00026"/>
            <filter val="SRO00001-3"/>
            <filter val="SIN00029"/>
            <filter val="SCN00009-2"/>
            <filter val="SIN00028"/>
            <filter val="SRO00001-1"/>
            <filter val="SIN00022"/>
            <filter val="SIN00025"/>
            <filter val="SIN00024"/>
            <filter val="SCN00075"/>
            <filter val="SCN00076"/>
            <filter val="SCN00077"/>
            <filter val="SIN00021"/>
            <filter val="SCN00078"/>
            <filter val="SIN00020"/>
            <filter val="SCN00079"/>
            <filter val="SCN00070"/>
            <filter val="SCN00071"/>
            <filter val="SCN00072"/>
            <filter val="SCN00074"/>
            <filter val="SFI00001"/>
            <filter val="SFI00004"/>
            <filter val="SIN00019"/>
            <filter val="SFI00002"/>
            <filter val="SFI00003"/>
            <filter val="SIN00016"/>
            <filter val="SIN00015"/>
            <filter val="SIN00018"/>
            <filter val="SIN00017"/>
            <filter val="SIN00012"/>
            <filter val="SIN00011"/>
            <filter val="SIN00014"/>
            <filter val="SIN00013"/>
            <filter val="SCN00086"/>
            <filter val="SCN00087"/>
            <filter val="SCN00088"/>
            <filter val="SIN00010"/>
            <filter val="SCN00089"/>
            <filter val="SSA00003-1"/>
            <filter val="SAR00004"/>
            <filter val="SAR00002"/>
            <filter val="SCN00338-2"/>
            <filter val="SAR00003"/>
            <filter val="SCN00080"/>
            <filter val="SCN00081"/>
            <filter val="SAR00001"/>
            <filter val="SCN00082"/>
            <filter val="SCN00083"/>
            <filter val="SCA00002-2"/>
            <filter val="SZW00001-1"/>
            <filter val="SCN00084"/>
            <filter val="SCN00085"/>
            <filter val="SIN00009"/>
            <filter val="SIN00008"/>
            <filter val="SGB00004-1"/>
            <filter val="SUS00020"/>
            <filter val="SUS00021"/>
            <filter val="SUS00022"/>
            <filter val="SUS00012"/>
            <filter val="SUS00013"/>
            <filter val="SUS00014"/>
            <filter val="SUS00015"/>
            <filter val="SUS00016"/>
            <filter val="SUS00017"/>
            <filter val="SUS00018"/>
            <filter val="SUS00019"/>
            <filter val="SUG00001-1"/>
            <filter val="SUS00030"/>
            <filter val="SUS00031"/>
            <filter val="SUS00032"/>
            <filter val="SUS00033"/>
            <filter val="SUS00023"/>
            <filter val="SUS00024"/>
            <filter val="SUS00025"/>
            <filter val="SUS00026"/>
            <filter val="SUS00027"/>
            <filter val="SUS00028"/>
            <filter val="SUS00029"/>
            <filter val="SKW00001"/>
            <filter val="SUZ00002"/>
            <filter val="SUZ00001"/>
            <filter val="SNZ00001"/>
            <filter val="SOM00006"/>
            <filter val="SOM00005"/>
            <filter val="SOM00002"/>
            <filter val="SOM00001"/>
            <filter val="SOM00004"/>
            <filter val="SOM00003"/>
            <filter val="SPL00008"/>
            <filter val="SPL00007"/>
            <filter val="SPL00006"/>
            <filter val="SPL00005"/>
            <filter val="SPL00004"/>
            <filter val="SPL00003"/>
            <filter val="SPL00002"/>
            <filter val="SPL00001"/>
            <filter val="STT00002"/>
            <filter val="STT00001"/>
            <filter val="SBG00001"/>
            <filter val="SUS00010"/>
            <filter val="SUS00011"/>
            <filter val="SKR00011-1"/>
            <filter val="SUS00002"/>
            <filter val="SUS00003"/>
            <filter val="SUS00004"/>
            <filter val="SUS00005"/>
            <filter val="SUS00006"/>
            <filter val="SUS00007"/>
            <filter val="SUS00008"/>
            <filter val="SUS00009"/>
            <filter val="SDE00001-1"/>
            <filter val="SDE00001-2"/>
            <filter val="SIR00019-1"/>
            <filter val="SZA00002-2"/>
            <filter val="SZA00002-1"/>
            <filter val="SZA00002-3"/>
            <filter val="SKP00003"/>
            <filter val="SKP00002"/>
            <filter val="SKP00001"/>
            <filter val="SKP00006"/>
            <filter val="SKP00005"/>
            <filter val="SAT00001"/>
            <filter val="SAT00002"/>
            <filter val="SRS00001"/>
            <filter val="SRS00002"/>
            <filter val="SEG00007"/>
            <filter val="SEG00008"/>
            <filter val="SEG00005"/>
            <filter val="SEG00006"/>
            <filter val="SCN00323-1"/>
            <filter val="SEG00009"/>
            <filter val="SCN00225-1"/>
            <filter val="SCN00201-1"/>
            <filter val="SEG00003"/>
            <filter val="SEG00004"/>
            <filter val="SEG00001"/>
            <filter val="SEG00002"/>
            <filter val="SZA00004-1"/>
            <filter val="SIN00066-1"/>
            <filter val="SIT00005-1"/>
            <filter val="SUS00080"/>
            <filter val="SUS00081"/>
            <filter val="SUS00082"/>
            <filter val="SUS00084"/>
            <filter val="SUS00078"/>
            <filter val="SUS00079"/>
            <filter val="STW00007"/>
            <filter val="STW00006"/>
            <filter val="STW00008"/>
            <filter val="STW00003"/>
            <filter val="STW00002"/>
            <filter val="STW00005"/>
            <filter val="STW00004"/>
            <filter val="STW00001"/>
            <filter val="SDE00005-2"/>
            <filter val="SIT00008"/>
            <filter val="SIT00009"/>
            <filter val="SIT00006"/>
            <filter val="SIT00007"/>
            <filter val="SUS00060"/>
            <filter val="SUS00061"/>
            <filter val="SUS00062"/>
            <filter val="SIT00004"/>
            <filter val="SUS00063"/>
            <filter val="SIT00005"/>
            <filter val="SUS00064"/>
            <filter val="SIT00002"/>
            <filter val="SIT00003"/>
            <filter val="SUS00066"/>
            <filter val="SUS00056"/>
            <filter val="SIR00041-1"/>
            <filter val="SUS00057"/>
            <filter val="SUS00058"/>
            <filter val="SUS00059"/>
            <filter val="SUS00070"/>
            <filter val="SUS00071"/>
            <filter val="SUS00072"/>
            <filter val="SUS00073"/>
            <filter val="SUS00074"/>
            <filter val="SUS00075"/>
            <filter val="SUS00076"/>
            <filter val="SUS00077"/>
            <filter val="SUS00067"/>
            <filter val="SUS00068"/>
            <filter val="SUS00069"/>
            <filter val="SMM00001"/>
            <filter val="SIT00022"/>
            <filter val="SIT00023"/>
            <filter val="SIT00020"/>
            <filter val="SIT00021"/>
            <filter val="SUS00040"/>
            <filter val="SIT00026"/>
            <filter val="SUS00041"/>
            <filter val="SUS00042"/>
            <filter val="SIT00024"/>
            <filter val="SUS00043"/>
            <filter val="SIT00025"/>
            <filter val="SUS00044"/>
            <filter val="SUS00034"/>
            <filter val="SUS00035"/>
            <filter val="SUS00036"/>
            <filter val="SUS00037"/>
            <filter val="SUS00038"/>
            <filter val="SUS00039"/>
            <filter val="SUA00006-2"/>
            <filter val="SCN00402"/>
            <filter val="SIT00019"/>
            <filter val="SCN00403"/>
            <filter val="SIT00017"/>
            <filter val="SIT00018"/>
            <filter val="SIT00011"/>
            <filter val="SIT00012"/>
            <filter val="SSE00007-1"/>
            <filter val="SUS00050"/>
            <filter val="SIT00010"/>
            <filter val="SUS00051"/>
            <filter val="SIT00015"/>
            <filter val="SUS00052"/>
            <filter val="SIT00016"/>
            <filter val="SUS00053"/>
            <filter val="SCN00400"/>
            <filter val="SIT00013"/>
            <filter val="SUS00054"/>
            <filter val="SCN00401"/>
            <filter val="SIT00014"/>
            <filter val="SUS00055"/>
            <filter val="SUS00045"/>
            <filter val="SUS00046"/>
            <filter val="SUS00047"/>
            <filter val="SUS00048"/>
            <filter val="SUS00049"/>
            <filter val="SDE00003-2"/>
            <filter val="SDE00003-3"/>
          </filters>
        </filterColumn>
      </autoFilter>
    </customSheetView>
    <customSheetView guid="{39174067-47C0-4512-A47A-39E94AED88C8}" filter="1" showAutoFilter="1">
      <autoFilter ref="$A$1:$AY$1434">
        <filterColumn colId="0">
          <filters>
            <filter val="SCN00385-1"/>
            <filter val="SBE00001-1"/>
            <filter val="SCN00287-1"/>
            <filter val="SCN00241-1"/>
            <filter val="SCN00241-2"/>
            <filter val="SIR00024-1"/>
            <filter val="SCN00287-2"/>
            <filter val="SJP00004-1"/>
            <filter val="SSI00001"/>
            <filter val="SCN00303"/>
            <filter val="SCN00304"/>
            <filter val="SCN00305"/>
            <filter val="SCN00306"/>
            <filter val="SHK00001"/>
            <filter val="SCN00307"/>
            <filter val="SCN00121-1"/>
            <filter val="SCN00308"/>
            <filter val="SCN00309"/>
            <filter val="SCN00300"/>
            <filter val="SCN00301"/>
            <filter val="SCN00302"/>
            <filter val="SUA00012-1"/>
            <filter val="SDE00008-2"/>
            <filter val="SGE00001"/>
            <filter val="SDE00008-1"/>
            <filter val="SIR00035-2"/>
            <filter val="SIR00035-1"/>
            <filter val="SCN00350-1"/>
            <filter val="SCN00314"/>
            <filter val="SCN00315"/>
            <filter val="SCN00316"/>
            <filter val="SCN00317"/>
            <filter val="SCN00318"/>
            <filter val="SCN00319"/>
            <filter val="SCN00310"/>
            <filter val="SCN00311"/>
            <filter val="SCN00312"/>
            <filter val="SCN00313"/>
            <filter val="SCN00010-1"/>
            <filter val="SMK00001"/>
            <filter val="SIR00002-1"/>
            <filter val="SGT00001"/>
            <filter val="SCN00325"/>
            <filter val="SIN00001-1"/>
            <filter val="SCN00326"/>
            <filter val="SCN00327"/>
            <filter val="SFR00002-1"/>
            <filter val="SCN00328"/>
            <filter val="SIN00001-2"/>
            <filter val="SCN00329"/>
            <filter val="SCN00143-1"/>
            <filter val="SCN00320"/>
            <filter val="SCN00321"/>
            <filter val="SCN00322"/>
            <filter val="SFR00002-2"/>
            <filter val="SCN00323"/>
            <filter val="SCN00324"/>
            <filter val="SCN00045-1"/>
            <filter val="SPK00004-1"/>
            <filter val="SIR00013-1"/>
            <filter val="SCN00336"/>
            <filter val="SMY00007-1"/>
            <filter val="SCN00337"/>
            <filter val="SCN00338"/>
            <filter val="SCN00176-1"/>
            <filter val="SCN00339"/>
            <filter val="SCN00383-1"/>
            <filter val="SCN00330"/>
            <filter val="SCN00331"/>
            <filter val="SCN00332"/>
            <filter val="SCN00333"/>
            <filter val="SCN00334"/>
            <filter val="SCN00335"/>
            <filter val="SJP00039"/>
            <filter val="SCN00078-1"/>
            <filter val="SJP00038"/>
            <filter val="SJP00035"/>
            <filter val="SJP00034"/>
            <filter val="SJP00037"/>
            <filter val="SCN00285-1"/>
            <filter val="SJP00036"/>
            <filter val="SJP00031"/>
            <filter val="SJP00030"/>
            <filter val="SJP00033"/>
            <filter val="SJP00032"/>
            <filter val="SIR00022-1"/>
            <filter val="SCN00347"/>
            <filter val="SCN00105"/>
            <filter val="SCN00348"/>
            <filter val="SCN00106"/>
            <filter val="SCN00349"/>
            <filter val="SCN00107"/>
            <filter val="SCN00108"/>
            <filter val="SCN00109"/>
            <filter val="SCN00165-1"/>
            <filter val="SCN00340"/>
            <filter val="SCN00341"/>
            <filter val="SCN00342"/>
            <filter val="SCN00100"/>
            <filter val="SCN00101"/>
            <filter val="SCN00343"/>
            <filter val="SCN00102"/>
            <filter val="SCN00344"/>
            <filter val="SCN00103"/>
            <filter val="SCN00345"/>
            <filter val="SCN00104"/>
            <filter val="SCN00021-1"/>
            <filter val="SCN00067-1"/>
            <filter val="SSA00009"/>
            <filter val="SCN00296-2"/>
            <filter val="SCN00296-1"/>
            <filter val="SBR00003-1"/>
            <filter val="SJP00042"/>
            <filter val="SSA00005"/>
            <filter val="SJP00041"/>
            <filter val="SSA00006"/>
            <filter val="SJP00044"/>
            <filter val="SDE00006-2"/>
            <filter val="SIR00033-2"/>
            <filter val="SSA00007"/>
            <filter val="SJP00043"/>
            <filter val="SDE00006-1"/>
            <filter val="SIR00033-1"/>
            <filter val="SSA00008"/>
            <filter val="SIN00016-2"/>
            <filter val="SCZ00002-2"/>
            <filter val="SSA00001"/>
            <filter val="SCN00067-2"/>
            <filter val="SIN00016-3"/>
            <filter val="SCZ00002-1"/>
            <filter val="SSA00002"/>
            <filter val="SJP00040"/>
            <filter val="SSA00003"/>
            <filter val="SIN00016-1"/>
            <filter val="SSA00004"/>
            <filter val="SCN00116"/>
            <filter val="SCN00358"/>
            <filter val="SCN00117"/>
            <filter val="SCN00359"/>
            <filter val="SCN00118"/>
            <filter val="SCN00119"/>
            <filter val="SIQ00003"/>
            <filter val="SCN00350"/>
            <filter val="SCN00351"/>
            <filter val="SCN00352"/>
            <filter val="SCN00110"/>
            <filter val="SCN00111"/>
            <filter val="SCN00353"/>
            <filter val="SCN00354"/>
            <filter val="SCN00112"/>
            <filter val="SIQ00002"/>
            <filter val="SCN00113"/>
            <filter val="SCN00355"/>
            <filter val="SIQ00001"/>
            <filter val="SCN00114"/>
            <filter val="SCN00356"/>
            <filter val="SCN00115"/>
            <filter val="SCN00357"/>
            <filter val="SJP00017"/>
            <filter val="SJP00019"/>
            <filter val="SJP00018"/>
            <filter val="SJP00013"/>
            <filter val="SJP00012"/>
            <filter val="SJP00015"/>
            <filter val="SCN00263-1"/>
            <filter val="SJP00014"/>
            <filter val="STR00007-1"/>
            <filter val="SJP00011"/>
            <filter val="SIN00049-1"/>
            <filter val="SHR00001"/>
            <filter val="SCN00127"/>
            <filter val="SCN00369"/>
            <filter val="SVE00004"/>
            <filter val="SCN00128"/>
            <filter val="SVE00005"/>
            <filter val="SCN00129"/>
            <filter val="SCN00187-1"/>
            <filter val="SIN00003-1"/>
            <filter val="SVE00002"/>
            <filter val="SVE00003"/>
            <filter val="SCN00372-1"/>
            <filter val="SCN00141-3"/>
            <filter val="SCN00141-2"/>
            <filter val="SCN00141-1"/>
            <filter val="SVE00007"/>
            <filter val="SCN00361"/>
            <filter val="SCN00362"/>
            <filter val="SCN00120"/>
            <filter val="SCN00363"/>
            <filter val="SCN00121"/>
            <filter val="SCN00364"/>
            <filter val="SCN00122"/>
            <filter val="SCN00365"/>
            <filter val="SCN00123"/>
            <filter val="SCN00366"/>
            <filter val="SCN00124"/>
            <filter val="SCN00367"/>
            <filter val="SCN00125"/>
            <filter val="SCN00126"/>
            <filter val="SCN00368"/>
            <filter val="SAU00004"/>
            <filter val="SJP00028"/>
            <filter val="SAU00003"/>
            <filter val="SJP00029"/>
            <filter val="SJP00024"/>
            <filter val="SJP00023"/>
            <filter val="SCZ00001"/>
            <filter val="SAU00002"/>
            <filter val="SJP00026"/>
            <filter val="SAU00001"/>
            <filter val="SCN00360"/>
            <filter val="SCN00274-1"/>
            <filter val="SJP00025"/>
            <filter val="SJP00020"/>
            <filter val="SJP00022"/>
            <filter val="SCZ00002"/>
            <filter val="SIR00011-1"/>
            <filter val="SJP00021"/>
            <filter val="SIR00011-2"/>
            <filter val="SPT00001"/>
            <filter val="SVE00001"/>
            <filter val="SPT00002"/>
            <filter val="SIN00038-1"/>
            <filter val="SCN00139"/>
            <filter val="SCN00381-1"/>
            <filter val="SCN00372"/>
            <filter val="SCN00130"/>
            <filter val="SCN00131"/>
            <filter val="SCN00373"/>
            <filter val="SLU00002-1"/>
            <filter val="SCN00132"/>
            <filter val="SCN00374"/>
            <filter val="SFI00001-2"/>
            <filter val="SCN00133"/>
            <filter val="SCN00375"/>
            <filter val="SCN00134"/>
            <filter val="SCN00376"/>
            <filter val="SCN00135"/>
            <filter val="SCN00377"/>
            <filter val="SCN00378"/>
            <filter val="SCN00136"/>
            <filter val="SCN00137"/>
            <filter val="SCN00379"/>
            <filter val="SCN00328-1"/>
            <filter val="SCN00370"/>
            <filter val="SCN00371"/>
            <filter val="SCN00030-1"/>
            <filter val="SIR00028-1"/>
            <filter val="SID00006-1"/>
            <filter val="SID00006-2"/>
            <filter val="SCN00149"/>
            <filter val="SCN00141"/>
            <filter val="SCN00383"/>
            <filter val="SCN00384"/>
            <filter val="SCN00142"/>
            <filter val="SCN00385"/>
            <filter val="SCN00143"/>
            <filter val="SCN00386"/>
            <filter val="SCN00144"/>
            <filter val="SCN00145"/>
            <filter val="SCN00146"/>
            <filter val="SCN00389"/>
            <filter val="SCN00147"/>
            <filter val="SCN00148"/>
            <filter val="SCN00065-1"/>
            <filter val="SJP00006"/>
            <filter val="SJP00005"/>
            <filter val="SJP00008"/>
            <filter val="SJP00007"/>
            <filter val="SJP00002"/>
            <filter val="SCN00380"/>
            <filter val="SJP00001"/>
            <filter val="SCN00381"/>
            <filter val="SJP00004"/>
            <filter val="SCN00382"/>
            <filter val="SCN00140"/>
            <filter val="SJP00003"/>
            <filter val="SIN00018-1"/>
            <filter val="SCN00150-1"/>
            <filter val="SSA00010"/>
            <filter val="SSA00011"/>
            <filter val="SCN00394"/>
            <filter val="SCN00152"/>
            <filter val="SCN00153"/>
            <filter val="SCN00395"/>
            <filter val="SCN00154"/>
            <filter val="SCN00396"/>
            <filter val="SCN00155"/>
            <filter val="SCN00397"/>
            <filter val="SCN00156"/>
            <filter val="SCN00398"/>
            <filter val="SCN00399"/>
            <filter val="SCN00158"/>
            <filter val="SCN00159"/>
            <filter val="SUS00029-1"/>
            <filter val="SCN00390"/>
            <filter val="SCN00391"/>
            <filter val="SCN00150"/>
            <filter val="SCN00392"/>
            <filter val="SCN00393"/>
            <filter val="SCN00151"/>
            <filter val="SBD00002"/>
            <filter val="SIR00006-1"/>
            <filter val="SBD00001"/>
            <filter val="SBD00004"/>
            <filter val="SBD00003"/>
            <filter val="SCN00185-1"/>
            <filter val="SMZ00001"/>
            <filter val="SCN00185-2"/>
            <filter val="SCN00370-1"/>
            <filter val="SCN00163"/>
            <filter val="SCN00164"/>
            <filter val="SCN00165"/>
            <filter val="SCN00166"/>
            <filter val="SCN00167"/>
            <filter val="SAU00002-1"/>
            <filter val="SCN00168"/>
            <filter val="SCN00169"/>
            <filter val="SSE00001-2"/>
            <filter val="SSE00001-1"/>
            <filter val="SCN00272-1"/>
            <filter val="SCN00317-1"/>
            <filter val="SCN00160"/>
            <filter val="SCN00161"/>
            <filter val="SCN00162"/>
            <filter val="SVN00015-1"/>
            <filter val="SCN00174"/>
            <filter val="SCN00175"/>
            <filter val="SCN00176"/>
            <filter val="SCN00177"/>
            <filter val="SCN00178"/>
            <filter val="SCN00179"/>
            <filter val="SRU00002-1"/>
            <filter val="SMX00004"/>
            <filter val="SMX00005"/>
            <filter val="SMX00002"/>
            <filter val="SMX00003"/>
            <filter val="SCN00170"/>
            <filter val="SCN00074-1"/>
            <filter val="SCN00171"/>
            <filter val="SMX00001"/>
            <filter val="SCN00172"/>
            <filter val="SIN00060-1"/>
            <filter val="SCN00173"/>
            <filter val="SMX00008"/>
            <filter val="SMX00009"/>
            <filter val="SMX00006"/>
            <filter val="SMX00007"/>
            <filter val="SBD00005"/>
            <filter val="SCN00390-1"/>
            <filter val="SBD00008"/>
            <filter val="SBD00007"/>
            <filter val="SCN00185"/>
            <filter val="STH00003"/>
            <filter val="SCN00186"/>
            <filter val="STH00004"/>
            <filter val="SCN00187"/>
            <filter val="STH00005"/>
            <filter val="SCN00188"/>
            <filter val="STH00006"/>
            <filter val="STH00001"/>
            <filter val="STH00002"/>
            <filter val="SUA00010-1"/>
            <filter val="SCN00180"/>
            <filter val="SCN00181"/>
            <filter val="STH00007"/>
            <filter val="SNL00002-1"/>
            <filter val="SCA00003-2"/>
            <filter val="SCN00182"/>
            <filter val="STH00008"/>
            <filter val="SCA00003-1"/>
            <filter val="SCN00183"/>
            <filter val="STH00009"/>
            <filter val="SCN00184"/>
            <filter val="SPE00001"/>
            <filter val="SPE00002"/>
            <filter val="SCN00196"/>
            <filter val="SCN00197"/>
            <filter val="SCN00198"/>
            <filter val="SCN00199"/>
            <filter val="SRU00026-1"/>
            <filter val="SCN00304-1"/>
            <filter val="SCN00190"/>
            <filter val="SCN00191"/>
            <filter val="SCN00050-1"/>
            <filter val="SCN00192"/>
            <filter val="SCN00193"/>
            <filter val="SCN00194"/>
            <filter val="SCN00050-2"/>
            <filter val="SCN00195"/>
            <filter val="SIN00007-1"/>
            <filter val="SIR00004-1"/>
            <filter val="SAT00001-1"/>
            <filter val="SMX00015"/>
            <filter val="SAT00001-2"/>
            <filter val="SMX00013"/>
            <filter val="SMX00014"/>
            <filter val="SBE00001-2"/>
            <filter val="SMX00011"/>
            <filter val="SFI00001-1"/>
            <filter val="SMX00012"/>
            <filter val="SMX00010"/>
            <filter val="SIR00015-1"/>
            <filter val="SPH00006"/>
            <filter val="SPH00005"/>
            <filter val="SPH00004"/>
            <filter val="SCN00215-1"/>
            <filter val="SPH00003"/>
            <filter val="SPH00009"/>
            <filter val="SPH00008"/>
            <filter val="SPH00007"/>
            <filter val="SCN00097"/>
            <filter val="SCN00098"/>
            <filter val="SCN00099"/>
            <filter val="SPH00002"/>
            <filter val="SID00010"/>
            <filter val="SPH00001"/>
            <filter val="SID00012"/>
            <filter val="SCN00090"/>
            <filter val="SCN00091"/>
            <filter val="STR00025-1"/>
            <filter val="SCN00092"/>
            <filter val="SCN00093"/>
            <filter val="SCN00094"/>
            <filter val="SCN00095"/>
            <filter val="SCN00096"/>
            <filter val="SCN00226-1"/>
            <filter val="SSG00001"/>
            <filter val="SID00006"/>
            <filter val="SID00007"/>
            <filter val="SID00008"/>
            <filter val="SID00009"/>
            <filter val="SID00002"/>
            <filter val="SRU00019-1"/>
            <filter val="SID00003"/>
            <filter val="SID00004"/>
            <filter val="SBR00002"/>
            <filter val="SID00005"/>
            <filter val="SBR00020-1"/>
            <filter val="SBR00001"/>
            <filter val="SID00001"/>
            <filter val="SPH00010"/>
            <filter val="SBR00008"/>
            <filter val="SBR00007"/>
            <filter val="SKR00010-1"/>
            <filter val="SAE00004"/>
            <filter val="SBR00009"/>
            <filter val="SAE00003"/>
            <filter val="SBR00004"/>
            <filter val="SBR00003"/>
            <filter val="SAE00001"/>
            <filter val="SBD00005-1"/>
            <filter val="SBR00006"/>
            <filter val="SBR00005"/>
            <filter val="SDZ00003-1"/>
            <filter val="SCN00237-1"/>
            <filter val="SCN00008-1"/>
            <filter val="SCN00237-2"/>
            <filter val="SCN00237-3"/>
            <filter val="SZA00001-1"/>
            <filter val="SZA00001-2"/>
            <filter val="SCN00192-1"/>
            <filter val="SBR00011"/>
            <filter val="SBR00010"/>
            <filter val="SBR00013"/>
            <filter val="SBR00012"/>
            <filter val="SKH00001"/>
            <filter val="SGE00001-1"/>
            <filter val="SGE00001-2"/>
            <filter val="SBR00019"/>
            <filter val="SIR00040-1"/>
            <filter val="SBR00018"/>
            <filter val="SCN00348-1"/>
            <filter val="SBR00015"/>
            <filter val="SBR00014"/>
            <filter val="SBR00017"/>
            <filter val="SBR00016"/>
            <filter val="SID00003-1"/>
            <filter val="SBR00022"/>
            <filter val="SBR00021"/>
            <filter val="SBR00023"/>
            <filter val="SNG00002"/>
            <filter val="SNG00003"/>
            <filter val="SBR00020"/>
            <filter val="SNG00001"/>
            <filter val="SCN00313-3"/>
            <filter val="SCN00313-2"/>
            <filter val="SCN00313-1"/>
            <filter val="SCN00083-1"/>
            <filter val="SSK00002"/>
            <filter val="SSK00001"/>
            <filter val="SCN00070-1"/>
            <filter val="SKE00001"/>
            <filter val="SKE00002"/>
            <filter val="SCN00322-2"/>
            <filter val="SCN00322-1"/>
            <filter val="SSY00002"/>
            <filter val="SSY00001"/>
            <filter val="SHR00001-1"/>
            <filter val="SIR00001"/>
            <filter val="SIR00002"/>
            <filter val="SIR00003"/>
            <filter val="SIR00004"/>
            <filter val="SIR00005"/>
            <filter val="SIR00006"/>
            <filter val="SIR00007"/>
            <filter val="SIR00008"/>
            <filter val="SIR00009"/>
            <filter val="SLU00002"/>
            <filter val="SLU00001"/>
            <filter val="SCN00137-1"/>
            <filter val="SCN00137-2"/>
            <filter val="SDZ00001"/>
            <filter val="SDZ00002"/>
            <filter val="SDZ00003"/>
            <filter val="SDZ00004"/>
            <filter val="SCN00300-1"/>
            <filter val="SVN00005-1"/>
            <filter val="SLV00001"/>
            <filter val="SIN00041-1"/>
            <filter val="SMY00012-1"/>
            <filter val="SMY00012-2"/>
            <filter val="SNO00001"/>
            <filter val="SGR00002"/>
            <filter val="SGR00003"/>
            <filter val="SGR00004"/>
            <filter val="SCN00357-1"/>
            <filter val="SGR00001"/>
            <filter val="SCN00259-1"/>
            <filter val="SDE00006"/>
            <filter val="SDE00007"/>
            <filter val="SIR00030"/>
            <filter val="SDE00004"/>
            <filter val="SIR00031"/>
            <filter val="SDE00005"/>
            <filter val="SIR00032"/>
            <filter val="SIN00032-1"/>
            <filter val="SIR00033"/>
            <filter val="SIR00034"/>
            <filter val="SDE00008"/>
            <filter val="SIR00035"/>
            <filter val="SDE00009"/>
            <filter val="SIR00036"/>
            <filter val="SCN00113-1"/>
            <filter val="SIR00037"/>
            <filter val="SIR00038"/>
            <filter val="SIR00039"/>
            <filter val="SCN00113-2"/>
            <filter val="SAO00001"/>
            <filter val="SIR00020-1"/>
            <filter val="SCL00002"/>
            <filter val="SCN00320-1"/>
            <filter val="SDE00010"/>
            <filter val="SCL00001"/>
            <filter val="SDE00013"/>
            <filter val="SDE00014"/>
            <filter val="SDE00011"/>
            <filter val="SDE00012"/>
            <filter val="SAZ00001"/>
            <filter val="SIR00040"/>
            <filter val="SIR00041"/>
            <filter val="SAZ00002"/>
            <filter val="SIN00021-1"/>
            <filter val="SCN00102-1"/>
            <filter val="SSE00008-1"/>
            <filter val="SCN00102-2"/>
            <filter val="SID00010-1"/>
            <filter val="SCN00279-1"/>
            <filter val="SDE00004-1"/>
            <filter val="SDE00004-2"/>
            <filter val="SIN00054-1"/>
            <filter val="SDE00002"/>
            <filter val="SDE00003"/>
            <filter val="SDE00001"/>
            <filter val="SMD00001"/>
            <filter val="SIR00010"/>
            <filter val="SIR00011"/>
            <filter val="SIR00012"/>
            <filter val="SIR00013"/>
            <filter val="SEG00005-1"/>
            <filter val="SIR00014"/>
            <filter val="SIR00015"/>
            <filter val="SCN00090-1"/>
            <filter val="SCN00135-1"/>
            <filter val="SIR00018"/>
            <filter val="SIR00019"/>
            <filter val="SGH00001"/>
            <filter val="SLK00001"/>
            <filter val="SBR00013-1"/>
            <filter val="SCN00344-1"/>
            <filter val="SIN00067-1"/>
            <filter val="SCN00037-1"/>
            <filter val="SKR00007"/>
            <filter val="SDE00017"/>
            <filter val="SNA00002"/>
            <filter val="SKR00006"/>
            <filter val="SDE00018"/>
            <filter val="SKR00009"/>
            <filter val="SDE00015"/>
            <filter val="SIR00020"/>
            <filter val="SKR00008"/>
            <filter val="SDE00016"/>
            <filter val="SIR00021"/>
            <filter val="SIN00043-1"/>
            <filter val="SKR00003"/>
            <filter val="SIR00022"/>
            <filter val="SKR00002"/>
            <filter val="SIR00023"/>
            <filter val="SNA00001"/>
            <filter val="SIR00024"/>
            <filter val="SIR00025"/>
            <filter val="SIR00026"/>
            <filter val="SIR00027"/>
            <filter val="SKR00001"/>
            <filter val="SIR00028"/>
            <filter val="SIR00029"/>
            <filter val="SUS00078-1"/>
            <filter val="SUG00001"/>
            <filter val="SCN00026-1"/>
            <filter val="SKR00018"/>
            <filter val="SMY00009"/>
            <filter val="SKR00017"/>
            <filter val="SIN00034-1"/>
            <filter val="SMY00008"/>
            <filter val="SMY00007"/>
            <filter val="SKR00019"/>
            <filter val="SKR00014"/>
            <filter val="SKR00013"/>
            <filter val="SCN00111-1"/>
            <filter val="SKR00016"/>
            <filter val="SKR00015"/>
            <filter val="SMY00002"/>
            <filter val="SKR00010"/>
            <filter val="SMY00001"/>
            <filter val="SKR00012"/>
            <filter val="SMA00003"/>
            <filter val="SKR00011"/>
            <filter val="SMA00002"/>
            <filter val="SMA00001"/>
            <filter val="SMY00005"/>
            <filter val="SMY00004"/>
            <filter val="SCN00013-4"/>
            <filter val="SCN00013-3"/>
            <filter val="SRU00004"/>
            <filter val="SCN00013-2"/>
            <filter val="SRU00003"/>
            <filter val="SCN00013-1"/>
            <filter val="SRU00002"/>
            <filter val="SRU00001"/>
            <filter val="SRU00009"/>
            <filter val="SRU00008"/>
            <filter val="SRU00007"/>
            <filter val="SRU00006"/>
            <filter val="SMY00013"/>
            <filter val="SMY00012"/>
            <filter val="SMY00011"/>
            <filter val="SMY00010"/>
            <filter val="SMY00016"/>
            <filter val="SMY00015"/>
            <filter val="SMY00014"/>
            <filter val="SRU00016"/>
            <filter val="SDE00002-3"/>
            <filter val="SDZ00001-1"/>
            <filter val="SRU00015"/>
            <filter val="SDE00002-4"/>
            <filter val="SCN00002-2"/>
            <filter val="SRU00014"/>
            <filter val="SCN00002-1"/>
            <filter val="SRU00013"/>
            <filter val="SRU00012"/>
            <filter val="SRU00011"/>
            <filter val="SRU00010"/>
            <filter val="SDE00002-1"/>
            <filter val="SCN00048-1"/>
            <filter val="SDE00002-2"/>
            <filter val="SIN00010-2"/>
            <filter val="SIN00010-3"/>
            <filter val="SVN00016"/>
            <filter val="SIN00010-1"/>
            <filter val="SRU00019"/>
            <filter val="SVN00014"/>
            <filter val="SRU00018"/>
            <filter val="SVN00015"/>
            <filter val="SRU00017"/>
            <filter val="SVN00012"/>
            <filter val="SPK00001"/>
            <filter val="SVN00013"/>
            <filter val="SVN00010"/>
            <filter val="SBE00002"/>
            <filter val="SVN00011"/>
            <filter val="SBE00003"/>
            <filter val="SPK00004"/>
            <filter val="SPK00005"/>
            <filter val="SBE00001"/>
            <filter val="SPK00002"/>
            <filter val="SPK00003"/>
            <filter val="SAL00001"/>
            <filter val="SID00001-1"/>
            <filter val="SCN00342-1"/>
            <filter val="SRU00027"/>
            <filter val="SRU00026"/>
            <filter val="SRU00025"/>
            <filter val="SRU00023"/>
            <filter val="SUZ00001-1"/>
            <filter val="SRU00022"/>
            <filter val="SVN00009"/>
            <filter val="SIN00045-2"/>
            <filter val="SIN00045-1"/>
            <filter val="SVN00007"/>
            <filter val="SVN00008"/>
            <filter val="SLY00001"/>
            <filter val="SVN00005"/>
            <filter val="SVN00006"/>
            <filter val="SVN00003"/>
            <filter val="SRU00029"/>
            <filter val="SVN00004"/>
            <filter val="SRU00028"/>
            <filter val="SVN00001"/>
            <filter val="SVN00002"/>
            <filter val="SCN00168-1"/>
            <filter val="SCN00168-2"/>
            <filter val="SRU00030"/>
            <filter val="SBE00006"/>
            <filter val="SCN00353-1"/>
            <filter val="SRU00035"/>
            <filter val="SRU00034"/>
            <filter val="SRU00033"/>
            <filter val="SRU00032"/>
            <filter val="SRU00031"/>
            <filter val="SIN00059-1"/>
            <filter val="SCN00011-2"/>
            <filter val="SCN00011-1"/>
            <filter val="SIR00001-2"/>
            <filter val="SIR00001-1"/>
            <filter val="SCN00057-2"/>
            <filter val="SCN00057-1"/>
            <filter val="SCN00057-3"/>
            <filter val="SIN00002-2"/>
            <filter val="SFR00001-2"/>
            <filter val="SIN00002-1"/>
            <filter val="SFR00001-1"/>
            <filter val="SCN00373-1"/>
            <filter val="SAT00002-2"/>
            <filter val="SAT00002-1"/>
            <filter val="SIR00012-1"/>
            <filter val="SCN00046-1"/>
            <filter val="SIN00037-2"/>
            <filter val="SIN00037-1"/>
            <filter val="SIN00035-1"/>
            <filter val="SCN00177-1"/>
            <filter val="SIN00067"/>
            <filter val="SIN00066"/>
            <filter val="SCN00386-1"/>
            <filter val="SIN00069"/>
            <filter val="SCN00131-1"/>
            <filter val="SIN00068"/>
            <filter val="SIN00062"/>
            <filter val="SIN00064"/>
            <filter val="SCN00177-2"/>
            <filter val="SSE00001"/>
            <filter val="SCN00177-3"/>
            <filter val="SSE00002"/>
            <filter val="SCN00177-4"/>
            <filter val="SIN00061"/>
            <filter val="SSE00003"/>
            <filter val="SCN00177-5"/>
            <filter val="SIN00060"/>
            <filter val="SSE00004"/>
            <filter val="SSE00005"/>
            <filter val="SRU00012-1"/>
            <filter val="SSE00006"/>
            <filter val="SSE00007"/>
            <filter val="SSE00008"/>
            <filter val="SCN00340-1"/>
            <filter val="SCN00204"/>
            <filter val="SCN00205"/>
            <filter val="SIN00059"/>
            <filter val="SCN00206"/>
            <filter val="SCN00207"/>
            <filter val="SCN00208"/>
            <filter val="SIN00056"/>
            <filter val="SJP00005-1"/>
            <filter val="SCN00209"/>
            <filter val="SIN00055"/>
            <filter val="SIN00058"/>
            <filter val="SIN00057"/>
            <filter val="SIN00052"/>
            <filter val="SIN00051"/>
            <filter val="SIN00054"/>
            <filter val="SIN00053"/>
            <filter val="SCN00200"/>
            <filter val="SCN00201"/>
            <filter val="SCN00202"/>
            <filter val="SIN00050"/>
            <filter val="SCN00203"/>
            <filter val="SOM00001-1"/>
            <filter val="SNL00001-2"/>
            <filter val="SNL00001-1"/>
            <filter val="SCN00253-1"/>
            <filter val="SNL00001-3"/>
            <filter val="SIR00036-1"/>
            <filter val="SCN00068-1"/>
            <filter val="SCN00215"/>
            <filter val="SCN00216"/>
            <filter val="SCN00217"/>
            <filter val="SCN00218"/>
            <filter val="SCN00219"/>
            <filter val="SMX00007-1"/>
            <filter val="SJP00018-1"/>
            <filter val="SCN00210"/>
            <filter val="SCN00212"/>
            <filter val="SCN00213"/>
            <filter val="SCN00214"/>
            <filter val="SCN00055-2"/>
            <filter val="SCN00055-1"/>
            <filter val="STR00008-1"/>
            <filter val="SCN00055-3"/>
            <filter val="SIN00004-1"/>
            <filter val="SBA00001"/>
            <filter val="SCN00226"/>
            <filter val="SCN00227"/>
            <filter val="SCN00228"/>
            <filter val="SCN00371-1"/>
            <filter val="SCN00229"/>
            <filter val="SFR00009"/>
            <filter val="SFR00007"/>
            <filter val="SFR00008"/>
            <filter val="SFR00005"/>
            <filter val="SFR00006"/>
            <filter val="SCN00220"/>
            <filter val="SFR00003"/>
            <filter val="SCN00221"/>
            <filter val="SFR00004"/>
            <filter val="SCN00222"/>
            <filter val="SFR00001"/>
            <filter val="SCN00307-1"/>
            <filter val="SCN00223"/>
            <filter val="SFR00002"/>
            <filter val="SCN00224"/>
            <filter val="SCN00225"/>
            <filter val="SIR00010-1"/>
            <filter val="SIN00039-1"/>
            <filter val="SCN00237"/>
            <filter val="SCN00175-1"/>
            <filter val="SCN00238"/>
            <filter val="SCN00239"/>
            <filter val="SES00010"/>
            <filter val="SES00011"/>
            <filter val="STR00020"/>
            <filter val="SCN00230"/>
            <filter val="SCN00231"/>
            <filter val="STR00022"/>
            <filter val="SCN00232"/>
            <filter val="STR00021"/>
            <filter val="SCN00233"/>
            <filter val="SCN00234"/>
            <filter val="SCN00235"/>
            <filter val="SFR00010"/>
            <filter val="SCN00031-1"/>
            <filter val="STR00017"/>
            <filter val="STR00016"/>
            <filter val="STR00019"/>
            <filter val="STR00018"/>
            <filter val="STR00013"/>
            <filter val="SCN00240-1"/>
            <filter val="STR00012"/>
            <filter val="STR00015"/>
            <filter val="STR00014"/>
            <filter val="SES00016"/>
            <filter val="SES00017"/>
            <filter val="SES00012"/>
            <filter val="SES00013"/>
            <filter val="SES00014"/>
            <filter val="SES00015"/>
            <filter val="SCN00006"/>
            <filter val="SCN00248"/>
            <filter val="SCN00007"/>
            <filter val="SCN00249"/>
            <filter val="SCN00008"/>
            <filter val="SCN00009"/>
            <filter val="SCH00001"/>
            <filter val="SJP00007-1"/>
            <filter val="SCN00240"/>
            <filter val="SCN00241"/>
            <filter val="STR00011"/>
            <filter val="SCN00001"/>
            <filter val="SCN00243"/>
            <filter val="STR00010"/>
            <filter val="SCN00002"/>
            <filter val="SCN00244"/>
            <filter val="SCN00003"/>
            <filter val="SCN00245"/>
            <filter val="SCN00004"/>
            <filter val="SQA00001"/>
            <filter val="SCN00005"/>
            <filter val="SCN00247"/>
            <filter val="STR00006"/>
            <filter val="STR00005"/>
            <filter val="STR00008"/>
            <filter val="STR00007"/>
            <filter val="SCN00297-2"/>
            <filter val="STR00002"/>
            <filter val="SCN00297-1"/>
            <filter val="SDE00007-2"/>
            <filter val="STR00001"/>
            <filter val="STR00004"/>
            <filter val="STR00003"/>
            <filter val="SES00005"/>
            <filter val="SES00006"/>
            <filter val="SDE00007-1"/>
            <filter val="SES00007"/>
            <filter val="SIR00034-1"/>
            <filter val="SES00008"/>
            <filter val="SES00001"/>
            <filter val="SES00002"/>
            <filter val="STR00009"/>
            <filter val="SIN00015-1"/>
            <filter val="SES00003"/>
            <filter val="SIN00015-2"/>
            <filter val="SES00004"/>
            <filter val="SCN00017"/>
            <filter val="SCN00197-1"/>
            <filter val="SCN00259"/>
            <filter val="SIN00005"/>
            <filter val="SCN00018"/>
            <filter val="SIN00004"/>
            <filter val="SCN00019"/>
            <filter val="SIN00007"/>
            <filter val="SIN00006"/>
            <filter val="SIN00001"/>
            <filter val="SIN00003"/>
            <filter val="SIN00002"/>
            <filter val="SCN00251"/>
            <filter val="SCA00002"/>
            <filter val="SCN00010"/>
            <filter val="SCN00252"/>
            <filter val="SCA00001"/>
            <filter val="SCN00011"/>
            <filter val="SCN00253"/>
            <filter val="SCA00004"/>
            <filter val="SCN00012"/>
            <filter val="SCN00254"/>
            <filter val="SCA00003"/>
            <filter val="SCN00013"/>
            <filter val="SCN00255"/>
            <filter val="SBH00001"/>
            <filter val="SCA00006"/>
            <filter val="SCN00014"/>
            <filter val="SCN00256"/>
            <filter val="SCA00005"/>
            <filter val="SCN00015"/>
            <filter val="SCN00257"/>
            <filter val="SCA00008"/>
            <filter val="SCN00016"/>
            <filter val="SCN00258"/>
            <filter val="SCA00007"/>
            <filter val="SCN00053-2"/>
            <filter val="SCN00053-1"/>
            <filter val="SCN00305-2"/>
            <filter val="SNL00001"/>
            <filter val="SCN00305-1"/>
            <filter val="SNL00002"/>
            <filter val="SCN00250"/>
            <filter val="SHU00001"/>
            <filter val="SHU00003"/>
            <filter val="SHU00002"/>
            <filter val="SIN00006-2"/>
            <filter val="SIN00006-1"/>
            <filter val="SZA00002"/>
            <filter val="SCN00028"/>
            <filter val="SZA00003"/>
            <filter val="SCN00029"/>
            <filter val="SCN00140-1"/>
            <filter val="SZA00004"/>
            <filter val="SCN00140-2"/>
            <filter val="SCN00020"/>
            <filter val="SCN00262"/>
            <filter val="SRO00002"/>
            <filter val="SCN00021"/>
            <filter val="SCN00263"/>
            <filter val="SRO00003"/>
            <filter val="SCN00022"/>
            <filter val="SCN00264"/>
            <filter val="SCN00023"/>
            <filter val="SCN00265"/>
            <filter val="SRO00001"/>
            <filter val="SCN00024"/>
            <filter val="SCN00025"/>
            <filter val="SCN00267"/>
            <filter val="SCN00026"/>
            <filter val="SRO00004"/>
            <filter val="SZA00001"/>
            <filter val="SCN00027"/>
            <filter val="SCN00269"/>
            <filter val="STR00028"/>
            <filter val="STR00024"/>
            <filter val="STR00023"/>
            <filter val="SCN00260"/>
            <filter val="STR00026"/>
            <filter val="SCN00261"/>
            <filter val="STR00025"/>
            <filter val="SVN00016-2"/>
            <filter val="SVN00016-1"/>
            <filter val="SCN00039"/>
            <filter val="SCN00218-1"/>
            <filter val="SZW00001"/>
            <filter val="SCN00031"/>
            <filter val="SCN00273"/>
            <filter val="SCN00032"/>
            <filter val="SCN00274"/>
            <filter val="SCN00033"/>
            <filter val="SCN00034"/>
            <filter val="SCN00035"/>
            <filter val="SCN00036"/>
            <filter val="SCN00278"/>
            <filter val="SCN00037"/>
            <filter val="SCN00279"/>
            <filter val="SCN00038"/>
            <filter val="SCN00075-1"/>
            <filter val="SCN00270"/>
            <filter val="SCN00271"/>
            <filter val="SCN00284-1"/>
            <filter val="SCN00030"/>
            <filter val="SCN00284-2"/>
            <filter val="SCN00272"/>
            <filter val="SUA00008"/>
            <filter val="SUA00007"/>
            <filter val="SUA00009"/>
            <filter val="SCN00042"/>
            <filter val="SCN00284"/>
            <filter val="SMY00010-1"/>
            <filter val="SCN00285"/>
            <filter val="SCN00043"/>
            <filter val="SCN00044"/>
            <filter val="SCN00286"/>
            <filter val="SUA00002"/>
            <filter val="SCN00287"/>
            <filter val="SCN00045"/>
            <filter val="SUA00001"/>
            <filter val="SCN00046"/>
            <filter val="SCN00288"/>
            <filter val="SUA00004"/>
            <filter val="SCN00047"/>
            <filter val="SCN00289"/>
            <filter val="SUA00003"/>
            <filter val="SCN00048"/>
            <filter val="SUA00006"/>
            <filter val="SCN00049"/>
            <filter val="SUA00005"/>
            <filter val="SBY00001"/>
            <filter val="SCN00281"/>
            <filter val="SCN00282"/>
            <filter val="SCN00040"/>
            <filter val="SCN00283"/>
            <filter val="SCN00041"/>
            <filter val="SCN00295-1"/>
            <filter val="SIN00017-1"/>
            <filter val="SOM00005-1"/>
            <filter val="SIN00049"/>
            <filter val="SIN00048"/>
            <filter val="SIN00045"/>
            <filter val="SIN00044"/>
            <filter val="SIN00047"/>
            <filter val="SIN00046"/>
            <filter val="SCN00053"/>
            <filter val="SCN00295"/>
            <filter val="SIN00041"/>
            <filter val="SUA00011"/>
            <filter val="SCN00054"/>
            <filter val="SCN00296"/>
            <filter val="SIN00040"/>
            <filter val="SUA00010"/>
            <filter val="SCN00055"/>
            <filter val="SCN00297"/>
            <filter val="SIN00043"/>
            <filter val="SUA00013"/>
            <filter val="SCN00056"/>
            <filter val="SCN00298"/>
            <filter val="SIN00042"/>
            <filter val="SUA00012"/>
            <filter val="SCN00057"/>
            <filter val="SCN00299"/>
            <filter val="SCN00058"/>
            <filter val="SCN00059"/>
            <filter val="SCN00290"/>
            <filter val="SCN00291"/>
            <filter val="SCN00050"/>
            <filter val="SCN00292"/>
            <filter val="SCN00051"/>
            <filter val="SCN00293"/>
            <filter val="SCN00052"/>
            <filter val="SCN00294"/>
            <filter val="SIN00008-1"/>
            <filter val="SIN00038"/>
            <filter val="SIN00037"/>
            <filter val="SIN00039"/>
            <filter val="SIN00034"/>
            <filter val="SIN00033"/>
            <filter val="SIN00036"/>
            <filter val="SIN00035"/>
            <filter val="SCN00064"/>
            <filter val="SIN00030"/>
            <filter val="SCN00065"/>
            <filter val="SCN00066"/>
            <filter val="SIN00032"/>
            <filter val="SCN00067"/>
            <filter val="SIN00031"/>
            <filter val="SKZ00001"/>
            <filter val="SCN00068"/>
            <filter val="SCN00069"/>
            <filter val="SGB00004"/>
            <filter val="SGB00005"/>
            <filter val="SGB00002"/>
            <filter val="SGB00003"/>
            <filter val="SCN00060"/>
            <filter val="SKZ00002"/>
            <filter val="SCN00061"/>
            <filter val="SKZ00003"/>
            <filter val="SGB00001"/>
            <filter val="SCN00062"/>
            <filter val="SKZ00004"/>
            <filter val="SCN00063"/>
            <filter val="SGB00006"/>
            <filter val="SCN00218-2"/>
            <filter val="SIN00027"/>
            <filter val="SRO00001-2"/>
            <filter val="SIN00026"/>
            <filter val="SRO00001-3"/>
            <filter val="SIN00029"/>
            <filter val="SCN00009-2"/>
            <filter val="SIN00028"/>
            <filter val="SRO00001-1"/>
            <filter val="SIN00022"/>
            <filter val="SIN00025"/>
            <filter val="SIN00024"/>
            <filter val="SCN00075"/>
            <filter val="SCN00076"/>
            <filter val="SCN00077"/>
            <filter val="SIN00021"/>
            <filter val="SCN00078"/>
            <filter val="SIN00020"/>
            <filter val="SCN00079"/>
            <filter val="SCN00282-1"/>
            <filter val="SCN00327-1"/>
            <filter val="SCN00070"/>
            <filter val="SCN00071"/>
            <filter val="SCN00072"/>
            <filter val="SCN00074"/>
            <filter val="SIN00061-1"/>
            <filter val="SFI00001"/>
            <filter val="SBR00019-1"/>
            <filter val="SVN00001-2"/>
            <filter val="SFI00004"/>
            <filter val="SIN00019"/>
            <filter val="SVN00001-1"/>
            <filter val="SFI00002"/>
            <filter val="SFI00003"/>
            <filter val="SIN00016"/>
            <filter val="SIN00015"/>
            <filter val="SIN00018"/>
            <filter val="SIN00017"/>
            <filter val="SIN00012"/>
            <filter val="SIN00011"/>
            <filter val="SIN00014"/>
            <filter val="SIN00013"/>
            <filter val="SCN00086"/>
            <filter val="SCN00087"/>
            <filter val="SCN00088"/>
            <filter val="SIN00010"/>
            <filter val="SCN00089"/>
            <filter val="SSA00003-1"/>
            <filter val="SAR00004"/>
            <filter val="SCN00338-1"/>
            <filter val="SCN00293-2"/>
            <filter val="SAR00002"/>
            <filter val="SCN00338-2"/>
            <filter val="SCN00293-1"/>
            <filter val="SAR00003"/>
            <filter val="SCN00080"/>
            <filter val="SCN00081"/>
            <filter val="SAR00001"/>
            <filter val="SCN00082"/>
            <filter val="SCN00083"/>
            <filter val="SCA00002-2"/>
            <filter val="SZW00001-1"/>
            <filter val="SCN00084"/>
            <filter val="SCA00002-1"/>
            <filter val="SCN00085"/>
            <filter val="SIN00019-1"/>
            <filter val="SCN00009-1"/>
            <filter val="SIN00009"/>
            <filter val="SIN00008"/>
            <filter val="SIN00051-1"/>
            <filter val="SGB00004-1"/>
            <filter val="SUS00020"/>
            <filter val="SUS00021"/>
            <filter val="SUS00022"/>
            <filter val="SUS00012"/>
            <filter val="SUS00013"/>
            <filter val="SUS00014"/>
            <filter val="SUS00015"/>
            <filter val="SUS00016"/>
            <filter val="SUS00017"/>
            <filter val="SUS00018"/>
            <filter val="SUS00019"/>
            <filter val="SUG00001-1"/>
            <filter val="SES00001-1"/>
            <filter val="SCN00129-1"/>
            <filter val="SUS00030"/>
            <filter val="SCN00129-2"/>
            <filter val="SUS00031"/>
            <filter val="SUS00032"/>
            <filter val="SUS00033"/>
            <filter val="SUS00023"/>
            <filter val="SUS00024"/>
            <filter val="SUS00025"/>
            <filter val="SCN00358-1"/>
            <filter val="SUS00026"/>
            <filter val="SCN00084-1"/>
            <filter val="SUS00027"/>
            <filter val="SUS00028"/>
            <filter val="SUS00029"/>
            <filter val="SCN00312-1"/>
            <filter val="SKW00001"/>
            <filter val="SUZ00002"/>
            <filter val="SUZ00001"/>
            <filter val="SNZ00001"/>
            <filter val="SOM00006"/>
            <filter val="SOM00005"/>
            <filter val="SMY00002-1"/>
            <filter val="SOM00002"/>
            <filter val="SOM00001"/>
            <filter val="SOM00004"/>
            <filter val="SOM00003"/>
            <filter val="SPL00008"/>
            <filter val="SPL00007"/>
            <filter val="SIN00009-1"/>
            <filter val="SPL00006"/>
            <filter val="SPL00005"/>
            <filter val="SPL00004"/>
            <filter val="SPL00003"/>
            <filter val="SDE00012-1"/>
            <filter val="SPL00002"/>
            <filter val="SCN00227-1"/>
            <filter val="SPL00001"/>
            <filter val="SCN00018-1"/>
            <filter val="STT00002"/>
            <filter val="STT00001"/>
            <filter val="SBG00001"/>
            <filter val="SCN00105-1"/>
            <filter val="SUS00010"/>
            <filter val="SUS00011"/>
            <filter val="SKR00011-1"/>
            <filter val="SUS00002"/>
            <filter val="SUS00003"/>
            <filter val="SUS00004"/>
            <filter val="SCN00060-2"/>
            <filter val="SUS00005"/>
            <filter val="SCN00060-1"/>
            <filter val="SUS00006"/>
            <filter val="SUS00007"/>
            <filter val="SUS00008"/>
            <filter val="SUS00009"/>
            <filter val="SDE00001-1"/>
            <filter val="SDE00001-2"/>
            <filter val="SIR00019-1"/>
            <filter val="SZA00002-2"/>
            <filter val="SZA00002-1"/>
            <filter val="SZA00002-3"/>
            <filter val="SKP00003"/>
            <filter val="SKP00002"/>
            <filter val="SKP00001"/>
            <filter val="SKP00006"/>
            <filter val="SKP00005"/>
            <filter val="SCN00345-1"/>
            <filter val="SCN00093-1"/>
            <filter val="SID00004-1"/>
            <filter val="SAT00001"/>
            <filter val="SSA00006-1"/>
            <filter val="SAT00002"/>
            <filter val="SRS00001"/>
            <filter val="SRS00002"/>
            <filter val="SCN00212-1"/>
            <filter val="SRU00007-1"/>
            <filter val="SEG00007"/>
            <filter val="SEG00008"/>
            <filter val="SEG00005"/>
            <filter val="SEG00006"/>
            <filter val="SCN00323-1"/>
            <filter val="SEG00009"/>
            <filter val="SCN00225-1"/>
            <filter val="SCN00201-1"/>
            <filter val="SEG00003"/>
            <filter val="SEG00004"/>
            <filter val="SEG00001"/>
            <filter val="SEG00002"/>
            <filter val="SZA00004-1"/>
            <filter val="SCN00136-1"/>
            <filter val="SCN00136-2"/>
            <filter val="SCN00136-3"/>
            <filter val="SCN00136-4"/>
            <filter val="SUS00020-1"/>
            <filter val="SIN00066-1"/>
            <filter val="SIT00005-1"/>
            <filter val="SIN00044-2"/>
            <filter val="SIN00044-1"/>
            <filter val="SCN00080-1"/>
            <filter val="SCN00354-1"/>
            <filter val="SIN00031-2"/>
            <filter val="SIN00031-1"/>
            <filter val="SUS00080"/>
            <filter val="SUS00081"/>
            <filter val="SCN00112-1"/>
            <filter val="SUS00082"/>
            <filter val="SUS00084"/>
            <filter val="SUS00078"/>
            <filter val="SUS00079"/>
            <filter val="SIR00021-1"/>
            <filter val="STW00007"/>
            <filter val="STW00006"/>
            <filter val="SCN00269-2"/>
            <filter val="STW00008"/>
            <filter val="STW00003"/>
            <filter val="STW00002"/>
            <filter val="STW00005"/>
            <filter val="STW00004"/>
            <filter val="SIN00020-1"/>
            <filter val="STW00001"/>
            <filter val="SCN00101-2"/>
            <filter val="SCN00101-1"/>
            <filter val="SCN00332-1"/>
            <filter val="SDE00005-1"/>
            <filter val="SDE00005-2"/>
            <filter val="SIN00055-1"/>
            <filter val="SCN00049-1"/>
            <filter val="SIT00008"/>
            <filter val="SIT00009"/>
            <filter val="SIT00006"/>
            <filter val="SIT00007"/>
            <filter val="SUS00060"/>
            <filter val="SUS00061"/>
            <filter val="SUS00062"/>
            <filter val="SIT00004"/>
            <filter val="SUS00063"/>
            <filter val="SIT00005"/>
            <filter val="SUS00064"/>
            <filter val="SIT00002"/>
            <filter val="SIT00003"/>
            <filter val="SUS00066"/>
            <filter val="SUS00056"/>
            <filter val="SIR00041-1"/>
            <filter val="SUS00057"/>
            <filter val="SUS00058"/>
            <filter val="SUS00059"/>
            <filter val="SCN00289-3"/>
            <filter val="SCN00341-1"/>
            <filter val="SCN00289-2"/>
            <filter val="SCN00289-1"/>
            <filter val="SIT00003-1"/>
            <filter val="SCN00289-4"/>
            <filter val="SUS00070"/>
            <filter val="SUS00071"/>
            <filter val="SUS00072"/>
            <filter val="SUS00073"/>
            <filter val="SUS00074"/>
            <filter val="SUS00075"/>
            <filter val="SUS00076"/>
            <filter val="SUS00077"/>
            <filter val="SUS00067"/>
            <filter val="SUS00068"/>
            <filter val="SUS00069"/>
            <filter val="SMM00001"/>
            <filter val="SPE00001-1"/>
            <filter val="SIN00033-2"/>
            <filter val="SIN00033-1"/>
            <filter val="SIT00022"/>
            <filter val="SIT00023"/>
            <filter val="SIT00020"/>
            <filter val="SIT00021"/>
            <filter val="SUS00040"/>
            <filter val="SIT00026"/>
            <filter val="SUS00041"/>
            <filter val="SUS00042"/>
            <filter val="SIT00024"/>
            <filter val="SUS00043"/>
            <filter val="SIT00025"/>
            <filter val="SUS00044"/>
            <filter val="SUS00034"/>
            <filter val="SUS00035"/>
            <filter val="SUS00036"/>
            <filter val="SUS00037"/>
            <filter val="SCN00012-1"/>
            <filter val="SUS00038"/>
            <filter val="SUS00039"/>
            <filter val="SCN00221-1"/>
            <filter val="SUA00006-1"/>
            <filter val="SUA00006-2"/>
            <filter val="SCN00402"/>
            <filter val="SIT00019"/>
            <filter val="SCN00403"/>
            <filter val="SIT00017"/>
            <filter val="SIT00018"/>
            <filter val="SIT00011"/>
            <filter val="SIT00012"/>
            <filter val="SSE00007-1"/>
            <filter val="SUS00050"/>
            <filter val="SCN00145-1"/>
            <filter val="SIT00010"/>
            <filter val="SUS00051"/>
            <filter val="SIT00015"/>
            <filter val="SUS00052"/>
            <filter val="SIT00016"/>
            <filter val="SUS00053"/>
            <filter val="SCN00400"/>
            <filter val="SIT00013"/>
            <filter val="SUS00054"/>
            <filter val="SCN00401"/>
            <filter val="SIT00014"/>
            <filter val="SUS00055"/>
            <filter val="SUS00045"/>
            <filter val="SUS00046"/>
            <filter val="SUS00047"/>
            <filter val="SUS00048"/>
            <filter val="SUS00049"/>
            <filter val="SIR00030-1"/>
            <filter val="SDZ00002-1"/>
            <filter val="SDE00003-2"/>
            <filter val="SDE00003-3"/>
            <filter val="SCN00278-1"/>
            <filter val="SCN00047-1"/>
            <filter val="SIN00057-1"/>
            <filter val="SDE00003-1"/>
          </filters>
        </filterColumn>
        <filterColumn colId="27">
          <filters>
            <filter val="2672"/>
            <filter val="115"/>
            <filter val="120"/>
            <filter val="7254"/>
            <filter val="1828"/>
            <filter val="N/A"/>
            <filter val="3333"/>
            <filter val="450"/>
          </filters>
        </filterColumn>
      </autoFilter>
    </customSheetView>
    <customSheetView guid="{1422BD84-3770-45EB-A68C-9E2FD11E96B5}" filter="1" showAutoFilter="1">
      <autoFilter ref="$A$1:$AY$1434">
        <filterColumn colId="15">
          <filters>
            <filter val="Central &amp; South America"/>
            <filter val="North America"/>
          </filters>
        </filterColumn>
        <filterColumn colId="14">
          <filters>
            <filter val="Myanmar"/>
            <filter val="Angola"/>
            <filter val="Cambodia"/>
            <filter val="Malaysia"/>
            <filter val="Kazakhstan"/>
            <filter val="Portugal"/>
            <filter val="Oman"/>
            <filter val="Syria"/>
            <filter val="North Korea"/>
            <filter val="Greece"/>
            <filter val="South Korea"/>
            <filter val="Austria"/>
            <filter val="Latvia"/>
            <filter val="Mozambique"/>
            <filter val="Morocco"/>
            <filter val="Iran"/>
            <filter val="Luxembourg"/>
            <filter val="Brazil"/>
            <filter val="Guatemala"/>
            <filter val="Algeria"/>
            <filter val="Slovenia"/>
            <filter val="Iraq"/>
            <filter val="Chile"/>
            <filter val="Argentina"/>
            <filter val="Hungary"/>
            <filter val="Japan"/>
            <filter val="Ukraine"/>
            <filter val="Ghana"/>
            <filter val="Moldova"/>
            <filter val="Belarus"/>
            <filter val="Bahrain"/>
            <filter val="India"/>
            <filter val="Albania"/>
            <filter val="New Zealand"/>
            <filter val="Belgium"/>
            <filter val="Namibia"/>
            <filter val="Taiwan"/>
            <filter val="Finland"/>
            <filter val="North Macedonia"/>
            <filter val="South Africa"/>
            <filter val="Trinidad and Tobago"/>
            <filter val="Italy"/>
            <filter val="Georgia"/>
            <filter val="Peru"/>
            <filter val="Türkiye"/>
            <filter val="Germany"/>
            <filter val="Singapore"/>
            <filter val="Hong Kong"/>
            <filter val="Egypt"/>
            <filter val="Thailand"/>
            <filter val="Libya"/>
            <filter val="Russia"/>
            <filter val="Saudi Arabia"/>
            <filter val="Vietnam"/>
            <filter val="Netherlands"/>
            <filter val="Sweden"/>
            <filter val="Pakistan"/>
            <filter val="China"/>
            <filter val="Qatar"/>
            <filter val="Poland"/>
            <filter val="Slovakia"/>
            <filter val="Nigeria"/>
            <filter val="Bulgaria"/>
            <filter val="France"/>
            <filter val="Serbia"/>
            <filter val="Kuwait"/>
            <filter val="Bosnia and Herzegovina"/>
            <filter val="Croatia"/>
            <filter val="Romania"/>
            <filter val="Sri Lanka"/>
            <filter val="Philippines"/>
            <filter val="Uzbekistan"/>
            <filter val="United Kingdom"/>
            <filter val="United Arab Emirates"/>
            <filter val="Kenya"/>
            <filter val="Switzerland"/>
            <filter val="Spain"/>
            <filter val="Venezuela"/>
            <filter val="Azerbaijan"/>
            <filter val="Bangladesh"/>
            <filter val="Czech Republic"/>
            <filter val="Norway"/>
            <filter val="Uganda"/>
            <filter val="Zimbabwe"/>
            <filter val="Mexico"/>
            <filter val="Australia"/>
            <filter val="Indonesia"/>
          </filters>
        </filterColumn>
      </autoFilter>
    </customSheetView>
    <customSheetView guid="{73616703-CA61-4892-9EAD-1AE502531F6F}" filter="1" showAutoFilter="1">
      <autoFilter ref="$A$1:$AY$1434"/>
    </customSheetView>
    <customSheetView guid="{05075AB3-7886-4641-839D-B41A355E10B3}" filter="1" showAutoFilter="1">
      <autoFilter ref="$A$1:$AY$1434">
        <sortState ref="A1:AY1434">
          <sortCondition ref="B1:B1434"/>
          <sortCondition ref="A1:A1434"/>
          <sortCondition ref="O1:O1434"/>
        </sortState>
      </autoFilter>
    </customSheetView>
    <customSheetView guid="{131B924B-77DC-4521-980B-9355A1AB89C7}" filter="1" showAutoFilter="1">
      <autoFilter ref="$A$1:$AY$968"/>
    </customSheetView>
  </customSheetViews>
  <conditionalFormatting sqref="K1157 K1280:K1282">
    <cfRule type="expression" dxfId="0" priority="1">
      <formula>COUNTIF($C$3:$C2368,K1157)&gt;1</formula>
    </cfRule>
  </conditionalFormatting>
  <conditionalFormatting sqref="J1108">
    <cfRule type="expression" dxfId="0" priority="2">
      <formula>COUNTIF($B$2:$B$1416,J1108)&gt;1</formula>
    </cfRule>
  </conditionalFormatting>
  <conditionalFormatting sqref="K603:K604">
    <cfRule type="expression" dxfId="0" priority="3">
      <formula>COUNTIF($C$2:$C1897,K603)&gt;1</formula>
    </cfRule>
  </conditionalFormatting>
  <conditionalFormatting sqref="J603:J604">
    <cfRule type="expression" dxfId="0" priority="4">
      <formula>COUNTIF($B$2:$B$1434,J603)&gt;1</formula>
    </cfRule>
  </conditionalFormatting>
  <conditionalFormatting sqref="K1102">
    <cfRule type="expression" dxfId="0" priority="5">
      <formula>COUNTIF($C$2:$C2342,K1102)&gt;1</formula>
    </cfRule>
  </conditionalFormatting>
  <conditionalFormatting sqref="J1102">
    <cfRule type="expression" dxfId="0" priority="6">
      <formula>COUNTIF($B$2:$B$1434,J1102)&gt;1</formula>
    </cfRule>
  </conditionalFormatting>
  <conditionalFormatting sqref="K873:K874">
    <cfRule type="expression" dxfId="0" priority="7">
      <formula>COUNTIF(#REF!,K873)&gt;1</formula>
    </cfRule>
  </conditionalFormatting>
  <conditionalFormatting sqref="K870:K871">
    <cfRule type="expression" dxfId="0" priority="8">
      <formula>COUNTIF(#REF!,K870)&gt;1</formula>
    </cfRule>
  </conditionalFormatting>
  <conditionalFormatting sqref="J1384:J1385">
    <cfRule type="expression" dxfId="0" priority="9">
      <formula>COUNTIF($B$1:$B$1257,J1384)&gt;1</formula>
    </cfRule>
  </conditionalFormatting>
  <conditionalFormatting sqref="J1054">
    <cfRule type="expression" dxfId="0" priority="10">
      <formula>COUNTIF($B$1:$B$1268,J1054)&gt;1</formula>
    </cfRule>
  </conditionalFormatting>
  <conditionalFormatting sqref="J1053:J1054">
    <cfRule type="expression" dxfId="0" priority="11">
      <formula>COUNTIF($B$1:$B$1268,J1053)&gt;1</formula>
    </cfRule>
  </conditionalFormatting>
  <conditionalFormatting sqref="J1003:J1004">
    <cfRule type="expression" dxfId="0" priority="12">
      <formula>COUNTIF($B$1:$B$1272,J1003)&gt;1</formula>
    </cfRule>
  </conditionalFormatting>
  <conditionalFormatting sqref="K858:K859">
    <cfRule type="expression" dxfId="0" priority="13">
      <formula>COUNTIF(#REF!,K858)&gt;1</formula>
    </cfRule>
  </conditionalFormatting>
  <conditionalFormatting sqref="J858:J859 J890 J1251">
    <cfRule type="expression" dxfId="0" priority="14">
      <formula>COUNTIF($B$1:$B$1317,J858)&gt;1</formula>
    </cfRule>
  </conditionalFormatting>
  <conditionalFormatting sqref="J872 J1261">
    <cfRule type="expression" dxfId="0" priority="15">
      <formula>COUNTIF($B$1:$B$1328,J872)&gt;1</formula>
    </cfRule>
  </conditionalFormatting>
  <conditionalFormatting sqref="J912:J913">
    <cfRule type="expression" dxfId="0" priority="16">
      <formula>COUNTIF($B$1:$B$1385,J912)&gt;1</formula>
    </cfRule>
  </conditionalFormatting>
  <conditionalFormatting sqref="K912:K913 K931">
    <cfRule type="expression" dxfId="0" priority="17">
      <formula>COUNTIF(#REF!,K912)&gt;1</formula>
    </cfRule>
  </conditionalFormatting>
  <conditionalFormatting sqref="J931">
    <cfRule type="expression" dxfId="0" priority="18">
      <formula>COUNTIF($B$1:$B$1386,J931)&gt;1</formula>
    </cfRule>
  </conditionalFormatting>
  <conditionalFormatting sqref="K930">
    <cfRule type="expression" dxfId="0" priority="19">
      <formula>COUNTIF(#REF!,K930)&gt;1</formula>
    </cfRule>
  </conditionalFormatting>
  <conditionalFormatting sqref="J930">
    <cfRule type="expression" dxfId="0" priority="20">
      <formula>COUNTIF($B$1:$B$1386,J930)&gt;1</formula>
    </cfRule>
  </conditionalFormatting>
  <conditionalFormatting sqref="K929">
    <cfRule type="expression" dxfId="0" priority="21">
      <formula>COUNTIF(#REF!,K929)&gt;1</formula>
    </cfRule>
  </conditionalFormatting>
  <conditionalFormatting sqref="J929">
    <cfRule type="expression" dxfId="0" priority="22">
      <formula>COUNTIF($B$1:$B$1386,J929)&gt;1</formula>
    </cfRule>
  </conditionalFormatting>
  <conditionalFormatting sqref="J927:J931 J933:J936 J938:J939">
    <cfRule type="expression" dxfId="0" priority="23">
      <formula>COUNTIF($B$1:$B$1396,J927)&gt;1</formula>
    </cfRule>
  </conditionalFormatting>
  <conditionalFormatting sqref="K927 K929:K931 K933:K936 K938:K939">
    <cfRule type="expression" dxfId="0" priority="24">
      <formula>COUNTIF(#REF!,K927)&gt;1</formula>
    </cfRule>
  </conditionalFormatting>
  <conditionalFormatting sqref="J1210">
    <cfRule type="expression" dxfId="0" priority="25">
      <formula>COUNTIF($B$1:$B$1406,J1210)&gt;1</formula>
    </cfRule>
  </conditionalFormatting>
  <conditionalFormatting sqref="J676 J684">
    <cfRule type="expression" dxfId="0" priority="26">
      <formula>COUNTIF($B$1:$B$1415,J676)&gt;1</formula>
    </cfRule>
  </conditionalFormatting>
  <conditionalFormatting sqref="K676 K684">
    <cfRule type="expression" dxfId="0" priority="27">
      <formula>COUNTIF(#REF!,K676)&gt;1</formula>
    </cfRule>
  </conditionalFormatting>
  <conditionalFormatting sqref="J701:J703 J706:J707 J712:J713">
    <cfRule type="expression" dxfId="0" priority="28">
      <formula>COUNTIF($B$1:$B$1425,J701)&gt;1</formula>
    </cfRule>
  </conditionalFormatting>
  <conditionalFormatting sqref="K695 K701:K703 K706:K707 K712:K713">
    <cfRule type="expression" dxfId="0" priority="29">
      <formula>COUNTIF(#REF!,K695)&gt;1</formula>
    </cfRule>
  </conditionalFormatting>
  <conditionalFormatting sqref="J695">
    <cfRule type="expression" dxfId="0" priority="30">
      <formula>COUNTIF($B$1:$B$1432,J695)&gt;1</formula>
    </cfRule>
  </conditionalFormatting>
  <conditionalFormatting sqref="K34:K35">
    <cfRule type="expression" dxfId="0" priority="31">
      <formula>COUNTIF(#REF!,K34)&gt;1</formula>
    </cfRule>
  </conditionalFormatting>
  <conditionalFormatting sqref="J34:J35">
    <cfRule type="expression" dxfId="0" priority="32">
      <formula>COUNTIF($B$1:$B$1433,J34)&gt;1</formula>
    </cfRule>
  </conditionalFormatting>
  <conditionalFormatting sqref="J33 J38">
    <cfRule type="expression" dxfId="0" priority="33">
      <formula>COUNTIF($B$1:$B$1434,J33)&gt;1</formula>
    </cfRule>
  </conditionalFormatting>
  <conditionalFormatting sqref="J631">
    <cfRule type="expression" dxfId="0" priority="34">
      <formula>COUNTIF($B$1:$B$1434,J631)&gt;1</formula>
    </cfRule>
  </conditionalFormatting>
  <conditionalFormatting sqref="J720">
    <cfRule type="expression" dxfId="0" priority="35">
      <formula>COUNTIF($B$1:$B$1434,J720)&gt;1</formula>
    </cfRule>
  </conditionalFormatting>
  <conditionalFormatting sqref="K33 K38 K631 K720">
    <cfRule type="expression" dxfId="0" priority="36">
      <formula>COUNTIF(#REF!,K33)&gt;1</formula>
    </cfRule>
  </conditionalFormatting>
  <conditionalFormatting sqref="J1098">
    <cfRule type="expression" dxfId="0" priority="37">
      <formula>COUNTIF($B$1:$B$1434,J1098)&gt;1</formula>
    </cfRule>
  </conditionalFormatting>
  <conditionalFormatting sqref="J10">
    <cfRule type="expression" dxfId="0" priority="38">
      <formula>COUNTIF($B$1:$B$1434,J10)&gt;1</formula>
    </cfRule>
  </conditionalFormatting>
  <conditionalFormatting sqref="K10 K48">
    <cfRule type="expression" dxfId="0" priority="39">
      <formula>COUNTIF(#REF!,K10)&gt;1</formula>
    </cfRule>
  </conditionalFormatting>
  <conditionalFormatting sqref="J686 J717:J718 J1050:J1052 J1055:J1056">
    <cfRule type="expression" dxfId="0" priority="40">
      <formula>COUNTIF($B$1:$B$1434,J686)&gt;1</formula>
    </cfRule>
  </conditionalFormatting>
  <conditionalFormatting sqref="AN1011 AN1153">
    <cfRule type="notContainsBlanks" dxfId="1" priority="41">
      <formula>LEN(TRIM(AN1011))&gt;0</formula>
    </cfRule>
  </conditionalFormatting>
  <hyperlinks>
    <hyperlink r:id="rId2" ref="T2"/>
    <hyperlink r:id="rId3" ref="T3"/>
    <hyperlink r:id="rId4" ref="T4"/>
    <hyperlink r:id="rId5" ref="T5"/>
    <hyperlink r:id="rId6" ref="T6"/>
    <hyperlink r:id="rId7" ref="T7"/>
    <hyperlink r:id="rId8" ref="T8"/>
    <hyperlink r:id="rId9" ref="T9"/>
    <hyperlink r:id="rId10" ref="T10"/>
    <hyperlink r:id="rId11" ref="T12"/>
    <hyperlink r:id="rId12" ref="T13"/>
    <hyperlink r:id="rId13" ref="T14"/>
    <hyperlink r:id="rId14" ref="T15"/>
    <hyperlink r:id="rId15" ref="T16"/>
    <hyperlink r:id="rId16" ref="T17"/>
    <hyperlink r:id="rId17" ref="T18"/>
    <hyperlink r:id="rId18" ref="T23"/>
    <hyperlink r:id="rId19" ref="T24"/>
    <hyperlink r:id="rId20" ref="T26"/>
    <hyperlink r:id="rId21" ref="T28"/>
    <hyperlink r:id="rId22" ref="T30"/>
    <hyperlink r:id="rId23" ref="T33"/>
    <hyperlink r:id="rId24" ref="T34"/>
    <hyperlink r:id="rId25" ref="T35"/>
    <hyperlink r:id="rId26" ref="T36"/>
    <hyperlink r:id="rId27" ref="T37"/>
    <hyperlink r:id="rId28" ref="T38"/>
    <hyperlink r:id="rId29" ref="T39"/>
    <hyperlink r:id="rId30" ref="T40"/>
    <hyperlink r:id="rId31" ref="T41"/>
    <hyperlink r:id="rId32" ref="T42"/>
    <hyperlink r:id="rId33" ref="T47"/>
    <hyperlink r:id="rId34" ref="T49"/>
    <hyperlink r:id="rId35" ref="T60"/>
    <hyperlink r:id="rId36" ref="T61"/>
    <hyperlink r:id="rId37" ref="U61"/>
    <hyperlink r:id="rId38" ref="T62"/>
    <hyperlink r:id="rId39" ref="U62"/>
    <hyperlink r:id="rId40" ref="T63"/>
    <hyperlink r:id="rId41" ref="U63"/>
    <hyperlink r:id="rId42" ref="T64"/>
    <hyperlink r:id="rId43" ref="U64"/>
    <hyperlink r:id="rId44" ref="T65"/>
    <hyperlink r:id="rId45" ref="U65"/>
    <hyperlink r:id="rId46" ref="T66"/>
    <hyperlink r:id="rId47" ref="U66"/>
    <hyperlink r:id="rId48" ref="T67"/>
    <hyperlink r:id="rId49" ref="U67"/>
    <hyperlink r:id="rId50" ref="T68"/>
    <hyperlink r:id="rId51" ref="U68"/>
    <hyperlink r:id="rId52" ref="T69"/>
    <hyperlink r:id="rId53" ref="U69"/>
    <hyperlink r:id="rId54" ref="T70"/>
    <hyperlink r:id="rId55" ref="U70"/>
    <hyperlink r:id="rId56" ref="T71"/>
    <hyperlink r:id="rId57" ref="U71"/>
    <hyperlink r:id="rId58" ref="T72"/>
    <hyperlink r:id="rId59" ref="U72"/>
    <hyperlink r:id="rId60" ref="T73"/>
    <hyperlink r:id="rId61" ref="U73"/>
    <hyperlink r:id="rId62" ref="T74"/>
    <hyperlink r:id="rId63" ref="U74"/>
    <hyperlink r:id="rId64" ref="T75"/>
    <hyperlink r:id="rId65" ref="U75"/>
    <hyperlink r:id="rId66" ref="T76"/>
    <hyperlink r:id="rId67" location=".E9.92.A2.E9.93.81.E5.8E.82.E8.AF.A6.E7.BB.86.E8.B5.84.E6.96.99" ref="U76"/>
    <hyperlink r:id="rId68" ref="T77"/>
    <hyperlink r:id="rId69" ref="U77"/>
    <hyperlink r:id="rId70" ref="T78"/>
    <hyperlink r:id="rId71" ref="U78"/>
    <hyperlink r:id="rId72" ref="T79"/>
    <hyperlink r:id="rId73" ref="U79"/>
    <hyperlink r:id="rId74" ref="T80"/>
    <hyperlink r:id="rId75" ref="U80"/>
    <hyperlink r:id="rId76" ref="T81"/>
    <hyperlink r:id="rId77" ref="U81"/>
    <hyperlink r:id="rId78" ref="T82"/>
    <hyperlink r:id="rId79" ref="U82"/>
    <hyperlink r:id="rId80" ref="T83"/>
    <hyperlink r:id="rId81" ref="U83"/>
    <hyperlink r:id="rId82" ref="T84"/>
    <hyperlink r:id="rId83" ref="U84"/>
    <hyperlink r:id="rId84" ref="T85"/>
    <hyperlink r:id="rId85" ref="U85"/>
    <hyperlink r:id="rId86" ref="T86"/>
    <hyperlink r:id="rId87" ref="U86"/>
    <hyperlink r:id="rId88" ref="T87"/>
    <hyperlink r:id="rId89" ref="U87"/>
    <hyperlink r:id="rId90" ref="T88"/>
    <hyperlink r:id="rId91" ref="U88"/>
    <hyperlink r:id="rId92" ref="T89"/>
    <hyperlink r:id="rId93" ref="U89"/>
    <hyperlink r:id="rId94" ref="T90"/>
    <hyperlink r:id="rId95" ref="U90"/>
    <hyperlink r:id="rId96" ref="T91"/>
    <hyperlink r:id="rId97" ref="U91"/>
    <hyperlink r:id="rId98" ref="T92"/>
    <hyperlink r:id="rId99" ref="U92"/>
    <hyperlink r:id="rId100" ref="T93"/>
    <hyperlink r:id="rId101" ref="U93"/>
    <hyperlink r:id="rId102" ref="T94"/>
    <hyperlink r:id="rId103" ref="U94"/>
    <hyperlink r:id="rId104" ref="T95"/>
    <hyperlink r:id="rId105" ref="U95"/>
    <hyperlink r:id="rId106" ref="T96"/>
    <hyperlink r:id="rId107" ref="U96"/>
    <hyperlink r:id="rId108" ref="T97"/>
    <hyperlink r:id="rId109" ref="U97"/>
    <hyperlink r:id="rId110" ref="T98"/>
    <hyperlink r:id="rId111" ref="U98"/>
    <hyperlink r:id="rId112" ref="T99"/>
    <hyperlink r:id="rId113" ref="U99"/>
    <hyperlink r:id="rId114" ref="T100"/>
    <hyperlink r:id="rId115" ref="U100"/>
    <hyperlink r:id="rId116" ref="T101"/>
    <hyperlink r:id="rId117" ref="U101"/>
    <hyperlink r:id="rId118" ref="T102"/>
    <hyperlink r:id="rId119" ref="U102"/>
    <hyperlink r:id="rId120" ref="T103"/>
    <hyperlink r:id="rId121" ref="U103"/>
    <hyperlink r:id="rId122" ref="T104"/>
    <hyperlink r:id="rId123" ref="U104"/>
    <hyperlink r:id="rId124" ref="T105"/>
    <hyperlink r:id="rId125" ref="U105"/>
    <hyperlink r:id="rId126" ref="T106"/>
    <hyperlink r:id="rId127" ref="U106"/>
    <hyperlink r:id="rId128" ref="T107"/>
    <hyperlink r:id="rId129" ref="U107"/>
    <hyperlink r:id="rId130" ref="T108"/>
    <hyperlink r:id="rId131" ref="U108"/>
    <hyperlink r:id="rId132" ref="T109"/>
    <hyperlink r:id="rId133" ref="U109"/>
    <hyperlink r:id="rId134" ref="T110"/>
    <hyperlink r:id="rId135" ref="U110"/>
    <hyperlink r:id="rId136" ref="T111"/>
    <hyperlink r:id="rId137" ref="U111"/>
    <hyperlink r:id="rId138" ref="T112"/>
    <hyperlink r:id="rId139" ref="U112"/>
    <hyperlink r:id="rId140" ref="T113"/>
    <hyperlink r:id="rId141" ref="U113"/>
    <hyperlink r:id="rId142" ref="T114"/>
    <hyperlink r:id="rId143" ref="U114"/>
    <hyperlink r:id="rId144" ref="T115"/>
    <hyperlink r:id="rId145" ref="U115"/>
    <hyperlink r:id="rId146" ref="T116"/>
    <hyperlink r:id="rId147" ref="U116"/>
    <hyperlink r:id="rId148" ref="T117"/>
    <hyperlink r:id="rId149" ref="U117"/>
    <hyperlink r:id="rId150" ref="T118"/>
    <hyperlink r:id="rId151" ref="U118"/>
    <hyperlink r:id="rId152" ref="T119"/>
    <hyperlink r:id="rId153" ref="U119"/>
    <hyperlink r:id="rId154" ref="T120"/>
    <hyperlink r:id="rId155" ref="U120"/>
    <hyperlink r:id="rId156" ref="T121"/>
    <hyperlink r:id="rId157" ref="U121"/>
    <hyperlink r:id="rId158" ref="T122"/>
    <hyperlink r:id="rId159" ref="U122"/>
    <hyperlink r:id="rId160" ref="T123"/>
    <hyperlink r:id="rId161" ref="U123"/>
    <hyperlink r:id="rId162" ref="T124"/>
    <hyperlink r:id="rId163" ref="U124"/>
    <hyperlink r:id="rId164" ref="T125"/>
    <hyperlink r:id="rId165" ref="U125"/>
    <hyperlink r:id="rId166" ref="T126"/>
    <hyperlink r:id="rId167" ref="U126"/>
    <hyperlink r:id="rId168" ref="T127"/>
    <hyperlink r:id="rId169" ref="U127"/>
    <hyperlink r:id="rId170" ref="T128"/>
    <hyperlink r:id="rId171" ref="U128"/>
    <hyperlink r:id="rId172" ref="T129"/>
    <hyperlink r:id="rId173" ref="U129"/>
    <hyperlink r:id="rId174" ref="T131"/>
    <hyperlink r:id="rId175" ref="U131"/>
    <hyperlink r:id="rId176" ref="T132"/>
    <hyperlink r:id="rId177" ref="U132"/>
    <hyperlink r:id="rId178" ref="T133"/>
    <hyperlink r:id="rId179" ref="U133"/>
    <hyperlink r:id="rId180" ref="T134"/>
    <hyperlink r:id="rId181" ref="U134"/>
    <hyperlink r:id="rId182" ref="T135"/>
    <hyperlink r:id="rId183" ref="U135"/>
    <hyperlink r:id="rId184" ref="T136"/>
    <hyperlink r:id="rId185" ref="U136"/>
    <hyperlink r:id="rId186" ref="T137"/>
    <hyperlink r:id="rId187" ref="U137"/>
    <hyperlink r:id="rId188" ref="T138"/>
    <hyperlink r:id="rId189" ref="U138"/>
    <hyperlink r:id="rId190" ref="T139"/>
    <hyperlink r:id="rId191" ref="U139"/>
    <hyperlink r:id="rId192" ref="T140"/>
    <hyperlink r:id="rId193" ref="U140"/>
    <hyperlink r:id="rId194" ref="T141"/>
    <hyperlink r:id="rId195" ref="U141"/>
    <hyperlink r:id="rId196" ref="T142"/>
    <hyperlink r:id="rId197" ref="U142"/>
    <hyperlink r:id="rId198" ref="T143"/>
    <hyperlink r:id="rId199" ref="U143"/>
    <hyperlink r:id="rId200" ref="T144"/>
    <hyperlink r:id="rId201" ref="U144"/>
    <hyperlink r:id="rId202" ref="T145"/>
    <hyperlink r:id="rId203" ref="U145"/>
    <hyperlink r:id="rId204" ref="T146"/>
    <hyperlink r:id="rId205" ref="U146"/>
    <hyperlink r:id="rId206" ref="T147"/>
    <hyperlink r:id="rId207" ref="U147"/>
    <hyperlink r:id="rId208" ref="T148"/>
    <hyperlink r:id="rId209" ref="U148"/>
    <hyperlink r:id="rId210" ref="T149"/>
    <hyperlink r:id="rId211" ref="U149"/>
    <hyperlink r:id="rId212" ref="T150"/>
    <hyperlink r:id="rId213" ref="U150"/>
    <hyperlink r:id="rId214" ref="T151"/>
    <hyperlink r:id="rId215" ref="U151"/>
    <hyperlink r:id="rId216" ref="T152"/>
    <hyperlink r:id="rId217" ref="U152"/>
    <hyperlink r:id="rId218" ref="T153"/>
    <hyperlink r:id="rId219" ref="U153"/>
    <hyperlink r:id="rId220" ref="T154"/>
    <hyperlink r:id="rId221" ref="U154"/>
    <hyperlink r:id="rId222" ref="T155"/>
    <hyperlink r:id="rId223" ref="U155"/>
    <hyperlink r:id="rId224" ref="T156"/>
    <hyperlink r:id="rId225" ref="U156"/>
    <hyperlink r:id="rId226" ref="T157"/>
    <hyperlink r:id="rId227" ref="U157"/>
    <hyperlink r:id="rId228" ref="T158"/>
    <hyperlink r:id="rId229" ref="U158"/>
    <hyperlink r:id="rId230" ref="T159"/>
    <hyperlink r:id="rId231" ref="U159"/>
    <hyperlink r:id="rId232" ref="T160"/>
    <hyperlink r:id="rId233" ref="U160"/>
    <hyperlink r:id="rId234" ref="T161"/>
    <hyperlink r:id="rId235" ref="U161"/>
    <hyperlink r:id="rId236" ref="T162"/>
    <hyperlink r:id="rId237" ref="U162"/>
    <hyperlink r:id="rId238" ref="T163"/>
    <hyperlink r:id="rId239" ref="U163"/>
    <hyperlink r:id="rId240" ref="T164"/>
    <hyperlink r:id="rId241" ref="U164"/>
    <hyperlink r:id="rId242" ref="T165"/>
    <hyperlink r:id="rId243" ref="U165"/>
    <hyperlink r:id="rId244" ref="T166"/>
    <hyperlink r:id="rId245" ref="U166"/>
    <hyperlink r:id="rId246" ref="T167"/>
    <hyperlink r:id="rId247" ref="U167"/>
    <hyperlink r:id="rId248" ref="T168"/>
    <hyperlink r:id="rId249" ref="U168"/>
    <hyperlink r:id="rId250" ref="T169"/>
    <hyperlink r:id="rId251" ref="U169"/>
    <hyperlink r:id="rId252" ref="T170"/>
    <hyperlink r:id="rId253" ref="U170"/>
    <hyperlink r:id="rId254" ref="T171"/>
    <hyperlink r:id="rId255" ref="U171"/>
    <hyperlink r:id="rId256" ref="T172"/>
    <hyperlink r:id="rId257" ref="U172"/>
    <hyperlink r:id="rId258" ref="T173"/>
    <hyperlink r:id="rId259" ref="U173"/>
    <hyperlink r:id="rId260" ref="T174"/>
    <hyperlink r:id="rId261" ref="U174"/>
    <hyperlink r:id="rId262" ref="T175"/>
    <hyperlink r:id="rId263" ref="U175"/>
    <hyperlink r:id="rId264" ref="T176"/>
    <hyperlink r:id="rId265" ref="U176"/>
    <hyperlink r:id="rId266" ref="T177"/>
    <hyperlink r:id="rId267" ref="U177"/>
    <hyperlink r:id="rId268" ref="T178"/>
    <hyperlink r:id="rId269" ref="U178"/>
    <hyperlink r:id="rId270" ref="T179"/>
    <hyperlink r:id="rId271" ref="U179"/>
    <hyperlink r:id="rId272" ref="T180"/>
    <hyperlink r:id="rId273" ref="U180"/>
    <hyperlink r:id="rId274" ref="T181"/>
    <hyperlink r:id="rId275" ref="U181"/>
    <hyperlink r:id="rId276" ref="T182"/>
    <hyperlink r:id="rId277" ref="U182"/>
    <hyperlink r:id="rId278" ref="T183"/>
    <hyperlink r:id="rId279" ref="U183"/>
    <hyperlink r:id="rId280" ref="T184"/>
    <hyperlink r:id="rId281" ref="U184"/>
    <hyperlink r:id="rId282" ref="T185"/>
    <hyperlink r:id="rId283" ref="U185"/>
    <hyperlink r:id="rId284" ref="T186"/>
    <hyperlink r:id="rId285" ref="U186"/>
    <hyperlink r:id="rId286" ref="T187"/>
    <hyperlink r:id="rId287" ref="U187"/>
    <hyperlink r:id="rId288" ref="T188"/>
    <hyperlink r:id="rId289" ref="U188"/>
    <hyperlink r:id="rId290" ref="T189"/>
    <hyperlink r:id="rId291" ref="U189"/>
    <hyperlink r:id="rId292" ref="T190"/>
    <hyperlink r:id="rId293" ref="U190"/>
    <hyperlink r:id="rId294" ref="T191"/>
    <hyperlink r:id="rId295" ref="U191"/>
    <hyperlink r:id="rId296" ref="T192"/>
    <hyperlink r:id="rId297" ref="U192"/>
    <hyperlink r:id="rId298" ref="T193"/>
    <hyperlink r:id="rId299" ref="U193"/>
    <hyperlink r:id="rId300" ref="T194"/>
    <hyperlink r:id="rId301" ref="U194"/>
    <hyperlink r:id="rId302" ref="T195"/>
    <hyperlink r:id="rId303" ref="U195"/>
    <hyperlink r:id="rId304" ref="T196"/>
    <hyperlink r:id="rId305" ref="U196"/>
    <hyperlink r:id="rId306" ref="T197"/>
    <hyperlink r:id="rId307" ref="U197"/>
    <hyperlink r:id="rId308" ref="T198"/>
    <hyperlink r:id="rId309" ref="U198"/>
    <hyperlink r:id="rId310" ref="T199"/>
    <hyperlink r:id="rId311" ref="U199"/>
    <hyperlink r:id="rId312" ref="T200"/>
    <hyperlink r:id="rId313" ref="U200"/>
    <hyperlink r:id="rId314" ref="T201"/>
    <hyperlink r:id="rId315" ref="U201"/>
    <hyperlink r:id="rId316" ref="T202"/>
    <hyperlink r:id="rId317" ref="U202"/>
    <hyperlink r:id="rId318" ref="T203"/>
    <hyperlink r:id="rId319" ref="U203"/>
    <hyperlink r:id="rId320" ref="T204"/>
    <hyperlink r:id="rId321" ref="U204"/>
    <hyperlink r:id="rId322" ref="T205"/>
    <hyperlink r:id="rId323" ref="U205"/>
    <hyperlink r:id="rId324" ref="T206"/>
    <hyperlink r:id="rId325" ref="U206"/>
    <hyperlink r:id="rId326" ref="T207"/>
    <hyperlink r:id="rId327" ref="U207"/>
    <hyperlink r:id="rId328" ref="T208"/>
    <hyperlink r:id="rId329" ref="U208"/>
    <hyperlink r:id="rId330" ref="T209"/>
    <hyperlink r:id="rId331" ref="U209"/>
    <hyperlink r:id="rId332" ref="T210"/>
    <hyperlink r:id="rId333" ref="U210"/>
    <hyperlink r:id="rId334" ref="T211"/>
    <hyperlink r:id="rId335" ref="U211"/>
    <hyperlink r:id="rId336" ref="T212"/>
    <hyperlink r:id="rId337" ref="U212"/>
    <hyperlink r:id="rId338" ref="T213"/>
    <hyperlink r:id="rId339" ref="U213"/>
    <hyperlink r:id="rId340" ref="T214"/>
    <hyperlink r:id="rId341" ref="U214"/>
    <hyperlink r:id="rId342" ref="T215"/>
    <hyperlink r:id="rId343" ref="U215"/>
    <hyperlink r:id="rId344" ref="T216"/>
    <hyperlink r:id="rId345" ref="U216"/>
    <hyperlink r:id="rId346" ref="T217"/>
    <hyperlink r:id="rId347" ref="U217"/>
    <hyperlink r:id="rId348" ref="T218"/>
    <hyperlink r:id="rId349" ref="U218"/>
    <hyperlink r:id="rId350" ref="T219"/>
    <hyperlink r:id="rId351" ref="U219"/>
    <hyperlink r:id="rId352" ref="T220"/>
    <hyperlink r:id="rId353" ref="U220"/>
    <hyperlink r:id="rId354" ref="T221"/>
    <hyperlink r:id="rId355" ref="U221"/>
    <hyperlink r:id="rId356" ref="T222"/>
    <hyperlink r:id="rId357" ref="U222"/>
    <hyperlink r:id="rId358" ref="T223"/>
    <hyperlink r:id="rId359" ref="U223"/>
    <hyperlink r:id="rId360" ref="T224"/>
    <hyperlink r:id="rId361" ref="U224"/>
    <hyperlink r:id="rId362" ref="T225"/>
    <hyperlink r:id="rId363" ref="U225"/>
    <hyperlink r:id="rId364" ref="T226"/>
    <hyperlink r:id="rId365" ref="U226"/>
    <hyperlink r:id="rId366" ref="T227"/>
    <hyperlink r:id="rId367" ref="U227"/>
    <hyperlink r:id="rId368" ref="T228"/>
    <hyperlink r:id="rId369" ref="U228"/>
    <hyperlink r:id="rId370" ref="T229"/>
    <hyperlink r:id="rId371" ref="U229"/>
    <hyperlink r:id="rId372" ref="T230"/>
    <hyperlink r:id="rId373" ref="U230"/>
    <hyperlink r:id="rId374" ref="T231"/>
    <hyperlink r:id="rId375" ref="U231"/>
    <hyperlink r:id="rId376" ref="T232"/>
    <hyperlink r:id="rId377" ref="U232"/>
    <hyperlink r:id="rId378" ref="T233"/>
    <hyperlink r:id="rId379" ref="U233"/>
    <hyperlink r:id="rId380" ref="T234"/>
    <hyperlink r:id="rId381" ref="U234"/>
    <hyperlink r:id="rId382" ref="T235"/>
    <hyperlink r:id="rId383" ref="U235"/>
    <hyperlink r:id="rId384" ref="T236"/>
    <hyperlink r:id="rId385" ref="U236"/>
    <hyperlink r:id="rId386" ref="T237"/>
    <hyperlink r:id="rId387" ref="U237"/>
    <hyperlink r:id="rId388" ref="T238"/>
    <hyperlink r:id="rId389" ref="U238"/>
    <hyperlink r:id="rId390" ref="T239"/>
    <hyperlink r:id="rId391" ref="U239"/>
    <hyperlink r:id="rId392" ref="T240"/>
    <hyperlink r:id="rId393" ref="U240"/>
    <hyperlink r:id="rId394" ref="T241"/>
    <hyperlink r:id="rId395" ref="U241"/>
    <hyperlink r:id="rId396" ref="T242"/>
    <hyperlink r:id="rId397" ref="U242"/>
    <hyperlink r:id="rId398" ref="T243"/>
    <hyperlink r:id="rId399" ref="U243"/>
    <hyperlink r:id="rId400" ref="T244"/>
    <hyperlink r:id="rId401" ref="U244"/>
    <hyperlink r:id="rId402" ref="T245"/>
    <hyperlink r:id="rId403" ref="U245"/>
    <hyperlink r:id="rId404" ref="T246"/>
    <hyperlink r:id="rId405" ref="U246"/>
    <hyperlink r:id="rId406" ref="T247"/>
    <hyperlink r:id="rId407" ref="U247"/>
    <hyperlink r:id="rId408" ref="T248"/>
    <hyperlink r:id="rId409" ref="U248"/>
    <hyperlink r:id="rId410" ref="T249"/>
    <hyperlink r:id="rId411" ref="U249"/>
    <hyperlink r:id="rId412" ref="T250"/>
    <hyperlink r:id="rId413" ref="U250"/>
    <hyperlink r:id="rId414" ref="T251"/>
    <hyperlink r:id="rId415" ref="U251"/>
    <hyperlink r:id="rId416" ref="T252"/>
    <hyperlink r:id="rId417" ref="U252"/>
    <hyperlink r:id="rId418" ref="T253"/>
    <hyperlink r:id="rId419" ref="U253"/>
    <hyperlink r:id="rId420" ref="T254"/>
    <hyperlink r:id="rId421" ref="U254"/>
    <hyperlink r:id="rId422" ref="T255"/>
    <hyperlink r:id="rId423" ref="U255"/>
    <hyperlink r:id="rId424" ref="T256"/>
    <hyperlink r:id="rId425" ref="U256"/>
    <hyperlink r:id="rId426" ref="T257"/>
    <hyperlink r:id="rId427" ref="U257"/>
    <hyperlink r:id="rId428" ref="T258"/>
    <hyperlink r:id="rId429" ref="U258"/>
    <hyperlink r:id="rId430" ref="T259"/>
    <hyperlink r:id="rId431" ref="U259"/>
    <hyperlink r:id="rId432" ref="T260"/>
    <hyperlink r:id="rId433" ref="U260"/>
    <hyperlink r:id="rId434" ref="T261"/>
    <hyperlink r:id="rId435" ref="U261"/>
    <hyperlink r:id="rId436" ref="T262"/>
    <hyperlink r:id="rId437" ref="U262"/>
    <hyperlink r:id="rId438" ref="T263"/>
    <hyperlink r:id="rId439" ref="U263"/>
    <hyperlink r:id="rId440" ref="T264"/>
    <hyperlink r:id="rId441" ref="U264"/>
    <hyperlink r:id="rId442" ref="T265"/>
    <hyperlink r:id="rId443" ref="U265"/>
    <hyperlink r:id="rId444" ref="T266"/>
    <hyperlink r:id="rId445" ref="U266"/>
    <hyperlink r:id="rId446" ref="T267"/>
    <hyperlink r:id="rId447" ref="U267"/>
    <hyperlink r:id="rId448" ref="T268"/>
    <hyperlink r:id="rId449" ref="U268"/>
    <hyperlink r:id="rId450" ref="T269"/>
    <hyperlink r:id="rId451" ref="U269"/>
    <hyperlink r:id="rId452" ref="T270"/>
    <hyperlink r:id="rId453" ref="U270"/>
    <hyperlink r:id="rId454" ref="T271"/>
    <hyperlink r:id="rId455" ref="U271"/>
    <hyperlink r:id="rId456" ref="T272"/>
    <hyperlink r:id="rId457" ref="U272"/>
    <hyperlink r:id="rId458" ref="T273"/>
    <hyperlink r:id="rId459" ref="U273"/>
    <hyperlink r:id="rId460" ref="T274"/>
    <hyperlink r:id="rId461" ref="U274"/>
    <hyperlink r:id="rId462" ref="T275"/>
    <hyperlink r:id="rId463" ref="U275"/>
    <hyperlink r:id="rId464" ref="T276"/>
    <hyperlink r:id="rId465" ref="U276"/>
    <hyperlink r:id="rId466" ref="T277"/>
    <hyperlink r:id="rId467" ref="U277"/>
    <hyperlink r:id="rId468" ref="T278"/>
    <hyperlink r:id="rId469" ref="U278"/>
    <hyperlink r:id="rId470" ref="T279"/>
    <hyperlink r:id="rId471" ref="U279"/>
    <hyperlink r:id="rId472" ref="T280"/>
    <hyperlink r:id="rId473" ref="U280"/>
    <hyperlink r:id="rId474" ref="T281"/>
    <hyperlink r:id="rId475" ref="U281"/>
    <hyperlink r:id="rId476" ref="T282"/>
    <hyperlink r:id="rId477" ref="U282"/>
    <hyperlink r:id="rId478" ref="T283"/>
    <hyperlink r:id="rId479" ref="U283"/>
    <hyperlink r:id="rId480" ref="T284"/>
    <hyperlink r:id="rId481" ref="U284"/>
    <hyperlink r:id="rId482" ref="T285"/>
    <hyperlink r:id="rId483" ref="U285"/>
    <hyperlink r:id="rId484" ref="T286"/>
    <hyperlink r:id="rId485" ref="U286"/>
    <hyperlink r:id="rId486" ref="T287"/>
    <hyperlink r:id="rId487" ref="U287"/>
    <hyperlink r:id="rId488" ref="T288"/>
    <hyperlink r:id="rId489" ref="U288"/>
    <hyperlink r:id="rId490" ref="T289"/>
    <hyperlink r:id="rId491" ref="U289"/>
    <hyperlink r:id="rId492" ref="T290"/>
    <hyperlink r:id="rId493" ref="U290"/>
    <hyperlink r:id="rId494" ref="T291"/>
    <hyperlink r:id="rId495" ref="U291"/>
    <hyperlink r:id="rId496" ref="T292"/>
    <hyperlink r:id="rId497" ref="U292"/>
    <hyperlink r:id="rId498" ref="T293"/>
    <hyperlink r:id="rId499" ref="U293"/>
    <hyperlink r:id="rId500" ref="T294"/>
    <hyperlink r:id="rId501" ref="U294"/>
    <hyperlink r:id="rId502" ref="T295"/>
    <hyperlink r:id="rId503" ref="U295"/>
    <hyperlink r:id="rId504" ref="T296"/>
    <hyperlink r:id="rId505" ref="U296"/>
    <hyperlink r:id="rId506" ref="T297"/>
    <hyperlink r:id="rId507" ref="U297"/>
    <hyperlink r:id="rId508" ref="T298"/>
    <hyperlink r:id="rId509" ref="U298"/>
    <hyperlink r:id="rId510" ref="T299"/>
    <hyperlink r:id="rId511" ref="U299"/>
    <hyperlink r:id="rId512" ref="T300"/>
    <hyperlink r:id="rId513" ref="U300"/>
    <hyperlink r:id="rId514" ref="T301"/>
    <hyperlink r:id="rId515" ref="U301"/>
    <hyperlink r:id="rId516" ref="T302"/>
    <hyperlink r:id="rId517" ref="U302"/>
    <hyperlink r:id="rId518" ref="T303"/>
    <hyperlink r:id="rId519" ref="U303"/>
    <hyperlink r:id="rId520" ref="T304"/>
    <hyperlink r:id="rId521" ref="U304"/>
    <hyperlink r:id="rId522" ref="T305"/>
    <hyperlink r:id="rId523" ref="U305"/>
    <hyperlink r:id="rId524" ref="T306"/>
    <hyperlink r:id="rId525" ref="U306"/>
    <hyperlink r:id="rId526" ref="T307"/>
    <hyperlink r:id="rId527" ref="U307"/>
    <hyperlink r:id="rId528" ref="T308"/>
    <hyperlink r:id="rId529" ref="U308"/>
    <hyperlink r:id="rId530" ref="T309"/>
    <hyperlink r:id="rId531" ref="U309"/>
    <hyperlink r:id="rId532" ref="T310"/>
    <hyperlink r:id="rId533" ref="U310"/>
    <hyperlink r:id="rId534" ref="T311"/>
    <hyperlink r:id="rId535" ref="U311"/>
    <hyperlink r:id="rId536" ref="T312"/>
    <hyperlink r:id="rId537" ref="U312"/>
    <hyperlink r:id="rId538" ref="T313"/>
    <hyperlink r:id="rId539" ref="U313"/>
    <hyperlink r:id="rId540" ref="T314"/>
    <hyperlink r:id="rId541" ref="U314"/>
    <hyperlink r:id="rId542" ref="T315"/>
    <hyperlink r:id="rId543" ref="U315"/>
    <hyperlink r:id="rId544" ref="T316"/>
    <hyperlink r:id="rId545" ref="U316"/>
    <hyperlink r:id="rId546" ref="T317"/>
    <hyperlink r:id="rId547" ref="U317"/>
    <hyperlink r:id="rId548" ref="T318"/>
    <hyperlink r:id="rId549" ref="U318"/>
    <hyperlink r:id="rId550" ref="T319"/>
    <hyperlink r:id="rId551" ref="U319"/>
    <hyperlink r:id="rId552" ref="T320"/>
    <hyperlink r:id="rId553" ref="U320"/>
    <hyperlink r:id="rId554" ref="T321"/>
    <hyperlink r:id="rId555" ref="U321"/>
    <hyperlink r:id="rId556" ref="AJ321"/>
    <hyperlink r:id="rId557" ref="T322"/>
    <hyperlink r:id="rId558" ref="U322"/>
    <hyperlink r:id="rId559" ref="T323"/>
    <hyperlink r:id="rId560" ref="U323"/>
    <hyperlink r:id="rId561" ref="T324"/>
    <hyperlink r:id="rId562" ref="U324"/>
    <hyperlink r:id="rId563" ref="T325"/>
    <hyperlink r:id="rId564" ref="U325"/>
    <hyperlink r:id="rId565" ref="T326"/>
    <hyperlink r:id="rId566" ref="U326"/>
    <hyperlink r:id="rId567" ref="T327"/>
    <hyperlink r:id="rId568" ref="U327"/>
    <hyperlink r:id="rId569" ref="T328"/>
    <hyperlink r:id="rId570" ref="U328"/>
    <hyperlink r:id="rId571" ref="T329"/>
    <hyperlink r:id="rId572" ref="U329"/>
    <hyperlink r:id="rId573" ref="T330"/>
    <hyperlink r:id="rId574" ref="U330"/>
    <hyperlink r:id="rId575" ref="T331"/>
    <hyperlink r:id="rId576" ref="U331"/>
    <hyperlink r:id="rId577" ref="T332"/>
    <hyperlink r:id="rId578" ref="U332"/>
    <hyperlink r:id="rId579" ref="U333"/>
    <hyperlink r:id="rId580" ref="T334"/>
    <hyperlink r:id="rId581" ref="U334"/>
    <hyperlink r:id="rId582" ref="T335"/>
    <hyperlink r:id="rId583" ref="U335"/>
    <hyperlink r:id="rId584" ref="T336"/>
    <hyperlink r:id="rId585" ref="U336"/>
    <hyperlink r:id="rId586" ref="T337"/>
    <hyperlink r:id="rId587" ref="U337"/>
    <hyperlink r:id="rId588" ref="T338"/>
    <hyperlink r:id="rId589" ref="U338"/>
    <hyperlink r:id="rId590" ref="T339"/>
    <hyperlink r:id="rId591" ref="U339"/>
    <hyperlink r:id="rId592" ref="T340"/>
    <hyperlink r:id="rId593" ref="U340"/>
    <hyperlink r:id="rId594" ref="T341"/>
    <hyperlink r:id="rId595" ref="U341"/>
    <hyperlink r:id="rId596" ref="T342"/>
    <hyperlink r:id="rId597" ref="U342"/>
    <hyperlink r:id="rId598" ref="T343"/>
    <hyperlink r:id="rId599" ref="U343"/>
    <hyperlink r:id="rId600" ref="T344"/>
    <hyperlink r:id="rId601" ref="U344"/>
    <hyperlink r:id="rId602" ref="T345"/>
    <hyperlink r:id="rId603" ref="U345"/>
    <hyperlink r:id="rId604" ref="T346"/>
    <hyperlink r:id="rId605" ref="U346"/>
    <hyperlink r:id="rId606" ref="T347"/>
    <hyperlink r:id="rId607" ref="U347"/>
    <hyperlink r:id="rId608" ref="T348"/>
    <hyperlink r:id="rId609" ref="U348"/>
    <hyperlink r:id="rId610" ref="T349"/>
    <hyperlink r:id="rId611" ref="U349"/>
    <hyperlink r:id="rId612" ref="T350"/>
    <hyperlink r:id="rId613" ref="U350"/>
    <hyperlink r:id="rId614" ref="T351"/>
    <hyperlink r:id="rId615" ref="U351"/>
    <hyperlink r:id="rId616" ref="T352"/>
    <hyperlink r:id="rId617" ref="U352"/>
    <hyperlink r:id="rId618" ref="T353"/>
    <hyperlink r:id="rId619" ref="U353"/>
    <hyperlink r:id="rId620" ref="T354"/>
    <hyperlink r:id="rId621" ref="U354"/>
    <hyperlink r:id="rId622" ref="T355"/>
    <hyperlink r:id="rId623" ref="U355"/>
    <hyperlink r:id="rId624" ref="T356"/>
    <hyperlink r:id="rId625" ref="U356"/>
    <hyperlink r:id="rId626" ref="T357"/>
    <hyperlink r:id="rId627" ref="U357"/>
    <hyperlink r:id="rId628" ref="T358"/>
    <hyperlink r:id="rId629" ref="U358"/>
    <hyperlink r:id="rId630" ref="T359"/>
    <hyperlink r:id="rId631" ref="U359"/>
    <hyperlink r:id="rId632" ref="T360"/>
    <hyperlink r:id="rId633" ref="U360"/>
    <hyperlink r:id="rId634" ref="T361"/>
    <hyperlink r:id="rId635" ref="U361"/>
    <hyperlink r:id="rId636" ref="T362"/>
    <hyperlink r:id="rId637" ref="U362"/>
    <hyperlink r:id="rId638" ref="T363"/>
    <hyperlink r:id="rId639" ref="U363"/>
    <hyperlink r:id="rId640" ref="T364"/>
    <hyperlink r:id="rId641" ref="U364"/>
    <hyperlink r:id="rId642" ref="T365"/>
    <hyperlink r:id="rId643" ref="U365"/>
    <hyperlink r:id="rId644" ref="T366"/>
    <hyperlink r:id="rId645" ref="U366"/>
    <hyperlink r:id="rId646" ref="T367"/>
    <hyperlink r:id="rId647" ref="U367"/>
    <hyperlink r:id="rId648" ref="T368"/>
    <hyperlink r:id="rId649" ref="U368"/>
    <hyperlink r:id="rId650" ref="T369"/>
    <hyperlink r:id="rId651" ref="U369"/>
    <hyperlink r:id="rId652" ref="T370"/>
    <hyperlink r:id="rId653" ref="U370"/>
    <hyperlink r:id="rId654" ref="T371"/>
    <hyperlink r:id="rId655" ref="U371"/>
    <hyperlink r:id="rId656" ref="T372"/>
    <hyperlink r:id="rId657" ref="U372"/>
    <hyperlink r:id="rId658" ref="T373"/>
    <hyperlink r:id="rId659" ref="U373"/>
    <hyperlink r:id="rId660" ref="T374"/>
    <hyperlink r:id="rId661" ref="U374"/>
    <hyperlink r:id="rId662" ref="T375"/>
    <hyperlink r:id="rId663" ref="U375"/>
    <hyperlink r:id="rId664" ref="T376"/>
    <hyperlink r:id="rId665" ref="U376"/>
    <hyperlink r:id="rId666" ref="T377"/>
    <hyperlink r:id="rId667" ref="U377"/>
    <hyperlink r:id="rId668" ref="T378"/>
    <hyperlink r:id="rId669" ref="U378"/>
    <hyperlink r:id="rId670" ref="T379"/>
    <hyperlink r:id="rId671" ref="U379"/>
    <hyperlink r:id="rId672" ref="T380"/>
    <hyperlink r:id="rId673" ref="U380"/>
    <hyperlink r:id="rId674" ref="T381"/>
    <hyperlink r:id="rId675" ref="U381"/>
    <hyperlink r:id="rId676" ref="T382"/>
    <hyperlink r:id="rId677" ref="U382"/>
    <hyperlink r:id="rId678" ref="T383"/>
    <hyperlink r:id="rId679" ref="U383"/>
    <hyperlink r:id="rId680" ref="T384"/>
    <hyperlink r:id="rId681" ref="U384"/>
    <hyperlink r:id="rId682" ref="T385"/>
    <hyperlink r:id="rId683" ref="U385"/>
    <hyperlink r:id="rId684" ref="U386"/>
    <hyperlink r:id="rId685" ref="T387"/>
    <hyperlink r:id="rId686" ref="U387"/>
    <hyperlink r:id="rId687" ref="T388"/>
    <hyperlink r:id="rId688" ref="U388"/>
    <hyperlink r:id="rId689" ref="T389"/>
    <hyperlink r:id="rId690" ref="U389"/>
    <hyperlink r:id="rId691" ref="T390"/>
    <hyperlink r:id="rId692" ref="U390"/>
    <hyperlink r:id="rId693" ref="T391"/>
    <hyperlink r:id="rId694" ref="U391"/>
    <hyperlink r:id="rId695" ref="T392"/>
    <hyperlink r:id="rId696" ref="U392"/>
    <hyperlink r:id="rId697" ref="T393"/>
    <hyperlink r:id="rId698" ref="U393"/>
    <hyperlink r:id="rId699" ref="T394"/>
    <hyperlink r:id="rId700" ref="U394"/>
    <hyperlink r:id="rId701" ref="T395"/>
    <hyperlink r:id="rId702" ref="U395"/>
    <hyperlink r:id="rId703" ref="T396"/>
    <hyperlink r:id="rId704" ref="U396"/>
    <hyperlink r:id="rId705" ref="T397"/>
    <hyperlink r:id="rId706" ref="U397"/>
    <hyperlink r:id="rId707" ref="T398"/>
    <hyperlink r:id="rId708" ref="U398"/>
    <hyperlink r:id="rId709" ref="T399"/>
    <hyperlink r:id="rId710" ref="U399"/>
    <hyperlink r:id="rId711" ref="T400"/>
    <hyperlink r:id="rId712" ref="U400"/>
    <hyperlink r:id="rId713" ref="T401"/>
    <hyperlink r:id="rId714" ref="U401"/>
    <hyperlink r:id="rId715" ref="T402"/>
    <hyperlink r:id="rId716" ref="U402"/>
    <hyperlink r:id="rId717" ref="T403"/>
    <hyperlink r:id="rId718" ref="U403"/>
    <hyperlink r:id="rId719" ref="T404"/>
    <hyperlink r:id="rId720" ref="U404"/>
    <hyperlink r:id="rId721" ref="T405"/>
    <hyperlink r:id="rId722" ref="U405"/>
    <hyperlink r:id="rId723" ref="T406"/>
    <hyperlink r:id="rId724" ref="U406"/>
    <hyperlink r:id="rId725" ref="T407"/>
    <hyperlink r:id="rId726" ref="U407"/>
    <hyperlink r:id="rId727" ref="T408"/>
    <hyperlink r:id="rId728" ref="U408"/>
    <hyperlink r:id="rId729" ref="T409"/>
    <hyperlink r:id="rId730" ref="U409"/>
    <hyperlink r:id="rId731" ref="T410"/>
    <hyperlink r:id="rId732" ref="U410"/>
    <hyperlink r:id="rId733" ref="T411"/>
    <hyperlink r:id="rId734" ref="U411"/>
    <hyperlink r:id="rId735" ref="T412"/>
    <hyperlink r:id="rId736" ref="U412"/>
    <hyperlink r:id="rId737" ref="T413"/>
    <hyperlink r:id="rId738" ref="U413"/>
    <hyperlink r:id="rId739" ref="T414"/>
    <hyperlink r:id="rId740" ref="U414"/>
    <hyperlink r:id="rId741" ref="T415"/>
    <hyperlink r:id="rId742" ref="U415"/>
    <hyperlink r:id="rId743" ref="T416"/>
    <hyperlink r:id="rId744" ref="U416"/>
    <hyperlink r:id="rId745" ref="T417"/>
    <hyperlink r:id="rId746" ref="U417"/>
    <hyperlink r:id="rId747" ref="T418"/>
    <hyperlink r:id="rId748" ref="U418"/>
    <hyperlink r:id="rId749" ref="T419"/>
    <hyperlink r:id="rId750" ref="U419"/>
    <hyperlink r:id="rId751" ref="T420"/>
    <hyperlink r:id="rId752" ref="U420"/>
    <hyperlink r:id="rId753" ref="T421"/>
    <hyperlink r:id="rId754" ref="U421"/>
    <hyperlink r:id="rId755" ref="T422"/>
    <hyperlink r:id="rId756" ref="U422"/>
    <hyperlink r:id="rId757" ref="T423"/>
    <hyperlink r:id="rId758" ref="U423"/>
    <hyperlink r:id="rId759" ref="T424"/>
    <hyperlink r:id="rId760" ref="U424"/>
    <hyperlink r:id="rId761" ref="T425"/>
    <hyperlink r:id="rId762" ref="U425"/>
    <hyperlink r:id="rId763" ref="T426"/>
    <hyperlink r:id="rId764" ref="U426"/>
    <hyperlink r:id="rId765" ref="T427"/>
    <hyperlink r:id="rId766" ref="U427"/>
    <hyperlink r:id="rId767" ref="T428"/>
    <hyperlink r:id="rId768" ref="U428"/>
    <hyperlink r:id="rId769" ref="U429"/>
    <hyperlink r:id="rId770" ref="T430"/>
    <hyperlink r:id="rId771" ref="U430"/>
    <hyperlink r:id="rId772" ref="T431"/>
    <hyperlink r:id="rId773" ref="U431"/>
    <hyperlink r:id="rId774" ref="T432"/>
    <hyperlink r:id="rId775" ref="U432"/>
    <hyperlink r:id="rId776" ref="T433"/>
    <hyperlink r:id="rId777" ref="U433"/>
    <hyperlink r:id="rId778" ref="T434"/>
    <hyperlink r:id="rId779" ref="U434"/>
    <hyperlink r:id="rId780" ref="T435"/>
    <hyperlink r:id="rId781" ref="U435"/>
    <hyperlink r:id="rId782" ref="T436"/>
    <hyperlink r:id="rId783" ref="U436"/>
    <hyperlink r:id="rId784" ref="T437"/>
    <hyperlink r:id="rId785" ref="U437"/>
    <hyperlink r:id="rId786" ref="T438"/>
    <hyperlink r:id="rId787" ref="U438"/>
    <hyperlink r:id="rId788" ref="T439"/>
    <hyperlink r:id="rId789" ref="U439"/>
    <hyperlink r:id="rId790" ref="T440"/>
    <hyperlink r:id="rId791" ref="U440"/>
    <hyperlink r:id="rId792" ref="T441"/>
    <hyperlink r:id="rId793" ref="U441"/>
    <hyperlink r:id="rId794" ref="T442"/>
    <hyperlink r:id="rId795" ref="U442"/>
    <hyperlink r:id="rId796" ref="T443"/>
    <hyperlink r:id="rId797" ref="U443"/>
    <hyperlink r:id="rId798" ref="T444"/>
    <hyperlink r:id="rId799" ref="U444"/>
    <hyperlink r:id="rId800" ref="T445"/>
    <hyperlink r:id="rId801" ref="U445"/>
    <hyperlink r:id="rId802" ref="T446"/>
    <hyperlink r:id="rId803" ref="U446"/>
    <hyperlink r:id="rId804" ref="T447"/>
    <hyperlink r:id="rId805" ref="U447"/>
    <hyperlink r:id="rId806" ref="T448"/>
    <hyperlink r:id="rId807" ref="U448"/>
    <hyperlink r:id="rId808" ref="T449"/>
    <hyperlink r:id="rId809" ref="U449"/>
    <hyperlink r:id="rId810" ref="T450"/>
    <hyperlink r:id="rId811" ref="U450"/>
    <hyperlink r:id="rId812" ref="T451"/>
    <hyperlink r:id="rId813" ref="U451"/>
    <hyperlink r:id="rId814" ref="T452"/>
    <hyperlink r:id="rId815" ref="U452"/>
    <hyperlink r:id="rId816" ref="T453"/>
    <hyperlink r:id="rId817" ref="U453"/>
    <hyperlink r:id="rId818" ref="T454"/>
    <hyperlink r:id="rId819" ref="U454"/>
    <hyperlink r:id="rId820" ref="T455"/>
    <hyperlink r:id="rId821" ref="U455"/>
    <hyperlink r:id="rId822" ref="T456"/>
    <hyperlink r:id="rId823" ref="U456"/>
    <hyperlink r:id="rId824" ref="T457"/>
    <hyperlink r:id="rId825" ref="U457"/>
    <hyperlink r:id="rId826" ref="T458"/>
    <hyperlink r:id="rId827" ref="U458"/>
    <hyperlink r:id="rId828" ref="T459"/>
    <hyperlink r:id="rId829" ref="U459"/>
    <hyperlink r:id="rId830" ref="T460"/>
    <hyperlink r:id="rId831" ref="U460"/>
    <hyperlink r:id="rId832" ref="T461"/>
    <hyperlink r:id="rId833" ref="U461"/>
    <hyperlink r:id="rId834" ref="T462"/>
    <hyperlink r:id="rId835" ref="U462"/>
    <hyperlink r:id="rId836" ref="T463"/>
    <hyperlink r:id="rId837" ref="U463"/>
    <hyperlink r:id="rId838" ref="U464"/>
    <hyperlink r:id="rId839" ref="T465"/>
    <hyperlink r:id="rId840" ref="U465"/>
    <hyperlink r:id="rId841" ref="T466"/>
    <hyperlink r:id="rId842" ref="U466"/>
    <hyperlink r:id="rId843" ref="T467"/>
    <hyperlink r:id="rId844" ref="U467"/>
    <hyperlink r:id="rId845" ref="T468"/>
    <hyperlink r:id="rId846" ref="U468"/>
    <hyperlink r:id="rId847" ref="U469"/>
    <hyperlink r:id="rId848" ref="T470"/>
    <hyperlink r:id="rId849" ref="U470"/>
    <hyperlink r:id="rId850" ref="T471"/>
    <hyperlink r:id="rId851" ref="U471"/>
    <hyperlink r:id="rId852" ref="T472"/>
    <hyperlink r:id="rId853" ref="U472"/>
    <hyperlink r:id="rId854" ref="T473"/>
    <hyperlink r:id="rId855" ref="U473"/>
    <hyperlink r:id="rId856" ref="T474"/>
    <hyperlink r:id="rId857" ref="U474"/>
    <hyperlink r:id="rId858" ref="T475"/>
    <hyperlink r:id="rId859" ref="U475"/>
    <hyperlink r:id="rId860" ref="T476"/>
    <hyperlink r:id="rId861" ref="U476"/>
    <hyperlink r:id="rId862" ref="T477"/>
    <hyperlink r:id="rId863" ref="U477"/>
    <hyperlink r:id="rId864" ref="U478"/>
    <hyperlink r:id="rId865" ref="T479"/>
    <hyperlink r:id="rId866" ref="U479"/>
    <hyperlink r:id="rId867" ref="T480"/>
    <hyperlink r:id="rId868" ref="U480"/>
    <hyperlink r:id="rId869" ref="T481"/>
    <hyperlink r:id="rId870" ref="U481"/>
    <hyperlink r:id="rId871" ref="T482"/>
    <hyperlink r:id="rId872" ref="U482"/>
    <hyperlink r:id="rId873" ref="T483"/>
    <hyperlink r:id="rId874" ref="U483"/>
    <hyperlink r:id="rId875" ref="T484"/>
    <hyperlink r:id="rId876" ref="U484"/>
    <hyperlink r:id="rId877" ref="T485"/>
    <hyperlink r:id="rId878" ref="U485"/>
    <hyperlink r:id="rId879" ref="T486"/>
    <hyperlink r:id="rId880" ref="U486"/>
    <hyperlink r:id="rId881" ref="T487"/>
    <hyperlink r:id="rId882" ref="U487"/>
    <hyperlink r:id="rId883" ref="T488"/>
    <hyperlink r:id="rId884" ref="U488"/>
    <hyperlink r:id="rId885" ref="T489"/>
    <hyperlink r:id="rId886" ref="U489"/>
    <hyperlink r:id="rId887" ref="T490"/>
    <hyperlink r:id="rId888" ref="U490"/>
    <hyperlink r:id="rId889" ref="T491"/>
    <hyperlink r:id="rId890" ref="U491"/>
    <hyperlink r:id="rId891" ref="T492"/>
    <hyperlink r:id="rId892" ref="U492"/>
    <hyperlink r:id="rId893" ref="T493"/>
    <hyperlink r:id="rId894" ref="U493"/>
    <hyperlink r:id="rId895" ref="T494"/>
    <hyperlink r:id="rId896" ref="U494"/>
    <hyperlink r:id="rId897" ref="T495"/>
    <hyperlink r:id="rId898" ref="U495"/>
    <hyperlink r:id="rId899" ref="T496"/>
    <hyperlink r:id="rId900" ref="U496"/>
    <hyperlink r:id="rId901" ref="T497"/>
    <hyperlink r:id="rId902" ref="U497"/>
    <hyperlink r:id="rId903" ref="T498"/>
    <hyperlink r:id="rId904" ref="U498"/>
    <hyperlink r:id="rId905" ref="T499"/>
    <hyperlink r:id="rId906" ref="U499"/>
    <hyperlink r:id="rId907" ref="T500"/>
    <hyperlink r:id="rId908" ref="U500"/>
    <hyperlink r:id="rId909" ref="T501"/>
    <hyperlink r:id="rId910" ref="U501"/>
    <hyperlink r:id="rId911" ref="T502"/>
    <hyperlink r:id="rId912" ref="U502"/>
    <hyperlink r:id="rId913" ref="T503"/>
    <hyperlink r:id="rId914" ref="U503"/>
    <hyperlink r:id="rId915" ref="T504"/>
    <hyperlink r:id="rId916" ref="U504"/>
    <hyperlink r:id="rId917" ref="T505"/>
    <hyperlink r:id="rId918" ref="U505"/>
    <hyperlink r:id="rId919" ref="T506"/>
    <hyperlink r:id="rId920" ref="U506"/>
    <hyperlink r:id="rId921" ref="T507"/>
    <hyperlink r:id="rId922" ref="U507"/>
    <hyperlink r:id="rId923" ref="T508"/>
    <hyperlink r:id="rId924" ref="U508"/>
    <hyperlink r:id="rId925" ref="T509"/>
    <hyperlink r:id="rId926" ref="U509"/>
    <hyperlink r:id="rId927" ref="T510"/>
    <hyperlink r:id="rId928" ref="U510"/>
    <hyperlink r:id="rId929" ref="T511"/>
    <hyperlink r:id="rId930" ref="U511"/>
    <hyperlink r:id="rId931" ref="T512"/>
    <hyperlink r:id="rId932" ref="U512"/>
    <hyperlink r:id="rId933" ref="T513"/>
    <hyperlink r:id="rId934" ref="U513"/>
    <hyperlink r:id="rId935" ref="T514"/>
    <hyperlink r:id="rId936" ref="U514"/>
    <hyperlink r:id="rId937" ref="T515"/>
    <hyperlink r:id="rId938" ref="U515"/>
    <hyperlink r:id="rId939" ref="T516"/>
    <hyperlink r:id="rId940" ref="U516"/>
    <hyperlink r:id="rId941" ref="T517"/>
    <hyperlink r:id="rId942" ref="U517"/>
    <hyperlink r:id="rId943" ref="T518"/>
    <hyperlink r:id="rId944" ref="U518"/>
    <hyperlink r:id="rId945" ref="T519"/>
    <hyperlink r:id="rId946" ref="U519"/>
    <hyperlink r:id="rId947" ref="T520"/>
    <hyperlink r:id="rId948" ref="U520"/>
    <hyperlink r:id="rId949" ref="T521"/>
    <hyperlink r:id="rId950" ref="U521"/>
    <hyperlink r:id="rId951" ref="T522"/>
    <hyperlink r:id="rId952" ref="U522"/>
    <hyperlink r:id="rId953" ref="T523"/>
    <hyperlink r:id="rId954" ref="U523"/>
    <hyperlink r:id="rId955" ref="T524"/>
    <hyperlink r:id="rId956" ref="U524"/>
    <hyperlink r:id="rId957" ref="T525"/>
    <hyperlink r:id="rId958" ref="U525"/>
    <hyperlink r:id="rId959" ref="T526"/>
    <hyperlink r:id="rId960" ref="U526"/>
    <hyperlink r:id="rId961" ref="T527"/>
    <hyperlink r:id="rId962" ref="U527"/>
    <hyperlink r:id="rId963" ref="T528"/>
    <hyperlink r:id="rId964" ref="U528"/>
    <hyperlink r:id="rId965" ref="T529"/>
    <hyperlink r:id="rId966" ref="U529"/>
    <hyperlink r:id="rId967" ref="T530"/>
    <hyperlink r:id="rId968" ref="U530"/>
    <hyperlink r:id="rId969" ref="T531"/>
    <hyperlink r:id="rId970" ref="U531"/>
    <hyperlink r:id="rId971" ref="T532"/>
    <hyperlink r:id="rId972" ref="U532"/>
    <hyperlink r:id="rId973" ref="T533"/>
    <hyperlink r:id="rId974" ref="U533"/>
    <hyperlink r:id="rId975" ref="T534"/>
    <hyperlink r:id="rId976" ref="U534"/>
    <hyperlink r:id="rId977" ref="T535"/>
    <hyperlink r:id="rId978" ref="U535"/>
    <hyperlink r:id="rId979" ref="T536"/>
    <hyperlink r:id="rId980" ref="U536"/>
    <hyperlink r:id="rId981" ref="T537"/>
    <hyperlink r:id="rId982" ref="U537"/>
    <hyperlink r:id="rId983" ref="T538"/>
    <hyperlink r:id="rId984" ref="U538"/>
    <hyperlink r:id="rId985" ref="T539"/>
    <hyperlink r:id="rId986" ref="U539"/>
    <hyperlink r:id="rId987" ref="T540"/>
    <hyperlink r:id="rId988" ref="U540"/>
    <hyperlink r:id="rId989" ref="T541"/>
    <hyperlink r:id="rId990" ref="U541"/>
    <hyperlink r:id="rId991" ref="T542"/>
    <hyperlink r:id="rId992" ref="U542"/>
    <hyperlink r:id="rId993" ref="T543"/>
    <hyperlink r:id="rId994" ref="U543"/>
    <hyperlink r:id="rId995" ref="T544"/>
    <hyperlink r:id="rId996" ref="U544"/>
    <hyperlink r:id="rId997" ref="T545"/>
    <hyperlink r:id="rId998" ref="U545"/>
    <hyperlink r:id="rId999" ref="T546"/>
    <hyperlink r:id="rId1000" ref="U546"/>
    <hyperlink r:id="rId1001" ref="T547"/>
    <hyperlink r:id="rId1002" ref="U547"/>
    <hyperlink r:id="rId1003" ref="T548"/>
    <hyperlink r:id="rId1004" ref="U548"/>
    <hyperlink r:id="rId1005" ref="T549"/>
    <hyperlink r:id="rId1006" ref="U549"/>
    <hyperlink r:id="rId1007" ref="T550"/>
    <hyperlink r:id="rId1008" ref="U550"/>
    <hyperlink r:id="rId1009" ref="T551"/>
    <hyperlink r:id="rId1010" ref="U551"/>
    <hyperlink r:id="rId1011" ref="T552"/>
    <hyperlink r:id="rId1012" ref="U552"/>
    <hyperlink r:id="rId1013" ref="T553"/>
    <hyperlink r:id="rId1014" ref="U553"/>
    <hyperlink r:id="rId1015" ref="T554"/>
    <hyperlink r:id="rId1016" ref="U554"/>
    <hyperlink r:id="rId1017" ref="T555"/>
    <hyperlink r:id="rId1018" ref="U555"/>
    <hyperlink r:id="rId1019" ref="T556"/>
    <hyperlink r:id="rId1020" ref="U556"/>
    <hyperlink r:id="rId1021" ref="T557"/>
    <hyperlink r:id="rId1022" ref="U557"/>
    <hyperlink r:id="rId1023" ref="T558"/>
    <hyperlink r:id="rId1024" ref="U558"/>
    <hyperlink r:id="rId1025" ref="T559"/>
    <hyperlink r:id="rId1026" ref="U559"/>
    <hyperlink r:id="rId1027" ref="T560"/>
    <hyperlink r:id="rId1028" ref="U560"/>
    <hyperlink r:id="rId1029" ref="T561"/>
    <hyperlink r:id="rId1030" ref="U561"/>
    <hyperlink r:id="rId1031" ref="T562"/>
    <hyperlink r:id="rId1032" ref="U562"/>
    <hyperlink r:id="rId1033" ref="U563"/>
    <hyperlink r:id="rId1034" ref="T564"/>
    <hyperlink r:id="rId1035" ref="U564"/>
    <hyperlink r:id="rId1036" ref="U565"/>
    <hyperlink r:id="rId1037" ref="T566"/>
    <hyperlink r:id="rId1038" ref="U566"/>
    <hyperlink r:id="rId1039" ref="T567"/>
    <hyperlink r:id="rId1040" ref="U567"/>
    <hyperlink r:id="rId1041" ref="T568"/>
    <hyperlink r:id="rId1042" ref="U568"/>
    <hyperlink r:id="rId1043" ref="T569"/>
    <hyperlink r:id="rId1044" ref="U569"/>
    <hyperlink r:id="rId1045" ref="T570"/>
    <hyperlink r:id="rId1046" ref="U570"/>
    <hyperlink r:id="rId1047" ref="T571"/>
    <hyperlink r:id="rId1048" ref="U571"/>
    <hyperlink r:id="rId1049" ref="T572"/>
    <hyperlink r:id="rId1050" ref="U572"/>
    <hyperlink r:id="rId1051" ref="T573"/>
    <hyperlink r:id="rId1052" ref="U573"/>
    <hyperlink r:id="rId1053" ref="T574"/>
    <hyperlink r:id="rId1054" ref="U574"/>
    <hyperlink r:id="rId1055" ref="T575"/>
    <hyperlink r:id="rId1056" ref="U575"/>
    <hyperlink r:id="rId1057" ref="T576"/>
    <hyperlink r:id="rId1058" ref="U576"/>
    <hyperlink r:id="rId1059" ref="T577"/>
    <hyperlink r:id="rId1060" ref="U577"/>
    <hyperlink r:id="rId1061" ref="T578"/>
    <hyperlink r:id="rId1062" ref="U578"/>
    <hyperlink r:id="rId1063" ref="T579"/>
    <hyperlink r:id="rId1064" ref="U579"/>
    <hyperlink r:id="rId1065" ref="T580"/>
    <hyperlink r:id="rId1066" ref="U580"/>
    <hyperlink r:id="rId1067" ref="T581"/>
    <hyperlink r:id="rId1068" ref="U581"/>
    <hyperlink r:id="rId1069" ref="T582"/>
    <hyperlink r:id="rId1070" ref="U582"/>
    <hyperlink r:id="rId1071" ref="T583"/>
    <hyperlink r:id="rId1072" ref="U583"/>
    <hyperlink r:id="rId1073" ref="T584"/>
    <hyperlink r:id="rId1074" ref="U584"/>
    <hyperlink r:id="rId1075" ref="T585"/>
    <hyperlink r:id="rId1076" ref="U585"/>
    <hyperlink r:id="rId1077" ref="T586"/>
    <hyperlink r:id="rId1078" ref="U586"/>
    <hyperlink r:id="rId1079" ref="T587"/>
    <hyperlink r:id="rId1080" ref="U587"/>
    <hyperlink r:id="rId1081" ref="T588"/>
    <hyperlink r:id="rId1082" ref="U588"/>
    <hyperlink r:id="rId1083" ref="T589"/>
    <hyperlink r:id="rId1084" ref="U589"/>
    <hyperlink r:id="rId1085" ref="T590"/>
    <hyperlink r:id="rId1086" ref="U590"/>
    <hyperlink r:id="rId1087" ref="T591"/>
    <hyperlink r:id="rId1088" ref="U591"/>
    <hyperlink r:id="rId1089" ref="T592"/>
    <hyperlink r:id="rId1090" ref="U592"/>
    <hyperlink r:id="rId1091" ref="T593"/>
    <hyperlink r:id="rId1092" ref="U593"/>
    <hyperlink r:id="rId1093" ref="T594"/>
    <hyperlink r:id="rId1094" ref="U594"/>
    <hyperlink r:id="rId1095" ref="T595"/>
    <hyperlink r:id="rId1096" ref="U595"/>
    <hyperlink r:id="rId1097" ref="T596"/>
    <hyperlink r:id="rId1098" ref="U596"/>
    <hyperlink r:id="rId1099" ref="T597"/>
    <hyperlink r:id="rId1100" ref="U597"/>
    <hyperlink r:id="rId1101" ref="T598"/>
    <hyperlink r:id="rId1102" ref="U598"/>
    <hyperlink r:id="rId1103" ref="T599"/>
    <hyperlink r:id="rId1104" ref="U599"/>
    <hyperlink r:id="rId1105" ref="T600"/>
    <hyperlink r:id="rId1106" ref="U600"/>
    <hyperlink r:id="rId1107" ref="T601"/>
    <hyperlink r:id="rId1108" ref="U601"/>
    <hyperlink r:id="rId1109" ref="T602"/>
    <hyperlink r:id="rId1110" ref="U602"/>
    <hyperlink r:id="rId1111" ref="T603"/>
    <hyperlink r:id="rId1112" ref="U603"/>
    <hyperlink r:id="rId1113" ref="T604"/>
    <hyperlink r:id="rId1114" ref="U604"/>
    <hyperlink r:id="rId1115" ref="T605"/>
    <hyperlink r:id="rId1116" ref="U605"/>
    <hyperlink r:id="rId1117" ref="T606"/>
    <hyperlink r:id="rId1118" ref="U606"/>
    <hyperlink r:id="rId1119" ref="T607"/>
    <hyperlink r:id="rId1120" ref="U607"/>
    <hyperlink r:id="rId1121" ref="T608"/>
    <hyperlink r:id="rId1122" ref="U608"/>
    <hyperlink r:id="rId1123" ref="T609"/>
    <hyperlink r:id="rId1124" ref="U609"/>
    <hyperlink r:id="rId1125" ref="T610"/>
    <hyperlink r:id="rId1126" ref="U610"/>
    <hyperlink r:id="rId1127" ref="T611"/>
    <hyperlink r:id="rId1128" ref="U611"/>
    <hyperlink r:id="rId1129" ref="T612"/>
    <hyperlink r:id="rId1130" ref="U612"/>
    <hyperlink r:id="rId1131" ref="T613"/>
    <hyperlink r:id="rId1132" ref="U613"/>
    <hyperlink r:id="rId1133" ref="T614"/>
    <hyperlink r:id="rId1134" ref="U614"/>
    <hyperlink r:id="rId1135" ref="T615"/>
    <hyperlink r:id="rId1136" ref="U615"/>
    <hyperlink r:id="rId1137" ref="T616"/>
    <hyperlink r:id="rId1138" ref="U616"/>
    <hyperlink r:id="rId1139" ref="T617"/>
    <hyperlink r:id="rId1140" ref="U617"/>
    <hyperlink r:id="rId1141" ref="T621"/>
    <hyperlink r:id="rId1142" ref="T622"/>
    <hyperlink r:id="rId1143" ref="T623"/>
    <hyperlink r:id="rId1144" ref="T624"/>
    <hyperlink r:id="rId1145" ref="T625"/>
    <hyperlink r:id="rId1146" ref="T626"/>
    <hyperlink r:id="rId1147" ref="T627"/>
    <hyperlink r:id="rId1148" ref="T628"/>
    <hyperlink r:id="rId1149" ref="T629"/>
    <hyperlink r:id="rId1150" ref="T630"/>
    <hyperlink r:id="rId1151" ref="T631"/>
    <hyperlink r:id="rId1152" ref="T632"/>
    <hyperlink r:id="rId1153" ref="T633"/>
    <hyperlink r:id="rId1154" ref="T634"/>
    <hyperlink r:id="rId1155" ref="T635"/>
    <hyperlink r:id="rId1156" ref="T636"/>
    <hyperlink r:id="rId1157" ref="T637"/>
    <hyperlink r:id="rId1158" ref="T638"/>
    <hyperlink r:id="rId1159" ref="T639"/>
    <hyperlink r:id="rId1160" ref="T640"/>
    <hyperlink r:id="rId1161" ref="T641"/>
    <hyperlink r:id="rId1162" ref="T642"/>
    <hyperlink r:id="rId1163" ref="T643"/>
    <hyperlink r:id="rId1164" ref="T644"/>
    <hyperlink r:id="rId1165" ref="T645"/>
    <hyperlink r:id="rId1166" ref="T647"/>
    <hyperlink r:id="rId1167" ref="T648"/>
    <hyperlink r:id="rId1168" ref="T649"/>
    <hyperlink r:id="rId1169" ref="T650"/>
    <hyperlink r:id="rId1170" ref="T651"/>
    <hyperlink r:id="rId1171" ref="T652"/>
    <hyperlink r:id="rId1172" ref="T653"/>
    <hyperlink r:id="rId1173" ref="T654"/>
    <hyperlink r:id="rId1174" ref="T655"/>
    <hyperlink r:id="rId1175" ref="T656"/>
    <hyperlink r:id="rId1176" ref="T657"/>
    <hyperlink r:id="rId1177" ref="T658"/>
    <hyperlink r:id="rId1178" location="External_articles" ref="T660"/>
    <hyperlink r:id="rId1179" location="External_articles" ref="T661"/>
    <hyperlink r:id="rId1180" ref="T662"/>
    <hyperlink r:id="rId1181" ref="T663"/>
    <hyperlink r:id="rId1182" ref="T664"/>
    <hyperlink r:id="rId1183" ref="T667"/>
    <hyperlink r:id="rId1184" ref="T668"/>
    <hyperlink r:id="rId1185" ref="T669"/>
    <hyperlink r:id="rId1186" ref="T670"/>
    <hyperlink r:id="rId1187" ref="T671"/>
    <hyperlink r:id="rId1188" ref="T672"/>
    <hyperlink r:id="rId1189" ref="T673"/>
    <hyperlink r:id="rId1190" ref="T674"/>
    <hyperlink r:id="rId1191" ref="T675"/>
    <hyperlink r:id="rId1192" ref="T676"/>
    <hyperlink r:id="rId1193" ref="T678"/>
    <hyperlink r:id="rId1194" ref="T679"/>
    <hyperlink r:id="rId1195" ref="T680"/>
    <hyperlink r:id="rId1196" ref="T683"/>
    <hyperlink r:id="rId1197" ref="T684"/>
    <hyperlink r:id="rId1198" ref="T685"/>
    <hyperlink r:id="rId1199" ref="T686"/>
    <hyperlink r:id="rId1200" ref="T688"/>
    <hyperlink r:id="rId1201" ref="T689"/>
    <hyperlink r:id="rId1202" ref="T690"/>
    <hyperlink r:id="rId1203" ref="T691"/>
    <hyperlink r:id="rId1204" ref="T694"/>
    <hyperlink r:id="rId1205" ref="T695"/>
    <hyperlink r:id="rId1206" ref="T696"/>
    <hyperlink r:id="rId1207" ref="T697"/>
    <hyperlink r:id="rId1208" ref="T698"/>
    <hyperlink r:id="rId1209" ref="T699"/>
    <hyperlink r:id="rId1210" ref="T700"/>
    <hyperlink r:id="rId1211" ref="T701"/>
    <hyperlink r:id="rId1212" ref="T702"/>
    <hyperlink r:id="rId1213" ref="T707"/>
    <hyperlink r:id="rId1214" ref="T708"/>
    <hyperlink r:id="rId1215" ref="T709"/>
    <hyperlink r:id="rId1216" ref="T710"/>
    <hyperlink r:id="rId1217" ref="T711"/>
    <hyperlink r:id="rId1218" ref="T712"/>
    <hyperlink r:id="rId1219" ref="T713"/>
    <hyperlink r:id="rId1220" ref="T715"/>
    <hyperlink r:id="rId1221" ref="T716"/>
    <hyperlink r:id="rId1222" ref="T717"/>
    <hyperlink r:id="rId1223" ref="T718"/>
    <hyperlink r:id="rId1224" ref="T719"/>
    <hyperlink r:id="rId1225" ref="T720"/>
    <hyperlink r:id="rId1226" ref="T721"/>
    <hyperlink r:id="rId1227" ref="T722"/>
    <hyperlink r:id="rId1228" ref="T723"/>
    <hyperlink r:id="rId1229" ref="T724"/>
    <hyperlink r:id="rId1230" ref="T725"/>
    <hyperlink r:id="rId1231" ref="T726"/>
    <hyperlink r:id="rId1232" ref="T727"/>
    <hyperlink r:id="rId1233" ref="T728"/>
    <hyperlink r:id="rId1234" ref="T729"/>
    <hyperlink r:id="rId1235" ref="T730"/>
    <hyperlink r:id="rId1236" ref="T731"/>
    <hyperlink r:id="rId1237" ref="T732"/>
    <hyperlink r:id="rId1238" ref="T733"/>
    <hyperlink r:id="rId1239" ref="T735"/>
    <hyperlink r:id="rId1240" ref="T736"/>
    <hyperlink r:id="rId1241" ref="T737"/>
    <hyperlink r:id="rId1242" ref="T738"/>
    <hyperlink r:id="rId1243" ref="T739"/>
    <hyperlink r:id="rId1244" ref="T742"/>
    <hyperlink r:id="rId1245" ref="T743"/>
    <hyperlink r:id="rId1246" ref="T744"/>
    <hyperlink r:id="rId1247" ref="T746"/>
    <hyperlink r:id="rId1248" ref="T749"/>
    <hyperlink r:id="rId1249" ref="T750"/>
    <hyperlink r:id="rId1250" ref="T751"/>
    <hyperlink r:id="rId1251" ref="T752"/>
    <hyperlink r:id="rId1252" ref="T754"/>
    <hyperlink r:id="rId1253" ref="T755"/>
    <hyperlink r:id="rId1254" ref="T756"/>
    <hyperlink r:id="rId1255" ref="T757"/>
    <hyperlink r:id="rId1256" ref="T758"/>
    <hyperlink r:id="rId1257" ref="T759"/>
    <hyperlink r:id="rId1258" ref="T760"/>
    <hyperlink r:id="rId1259" ref="T761"/>
    <hyperlink r:id="rId1260" ref="T762"/>
    <hyperlink r:id="rId1261" ref="T763"/>
    <hyperlink r:id="rId1262" ref="T764"/>
    <hyperlink r:id="rId1263" ref="T765"/>
    <hyperlink r:id="rId1264" ref="T766"/>
    <hyperlink r:id="rId1265" ref="T767"/>
    <hyperlink r:id="rId1266" ref="T768"/>
    <hyperlink r:id="rId1267" ref="T769"/>
    <hyperlink r:id="rId1268" ref="T770"/>
    <hyperlink r:id="rId1269" ref="T771"/>
    <hyperlink r:id="rId1270" ref="T772"/>
    <hyperlink r:id="rId1271" ref="T773"/>
    <hyperlink r:id="rId1272" ref="T774"/>
    <hyperlink r:id="rId1273" ref="T775"/>
    <hyperlink r:id="rId1274" ref="T776"/>
    <hyperlink r:id="rId1275" ref="T777"/>
    <hyperlink r:id="rId1276" ref="T778"/>
    <hyperlink r:id="rId1277" ref="T779"/>
    <hyperlink r:id="rId1278" ref="T780"/>
    <hyperlink r:id="rId1279" ref="T781"/>
    <hyperlink r:id="rId1280" ref="T782"/>
    <hyperlink r:id="rId1281" ref="T783"/>
    <hyperlink r:id="rId1282" ref="T784"/>
    <hyperlink r:id="rId1283" ref="T785"/>
    <hyperlink r:id="rId1284" ref="T786"/>
    <hyperlink r:id="rId1285" ref="T787"/>
    <hyperlink r:id="rId1286" ref="T788"/>
    <hyperlink r:id="rId1287" ref="T789"/>
    <hyperlink r:id="rId1288" ref="T790"/>
    <hyperlink r:id="rId1289" ref="T791"/>
    <hyperlink r:id="rId1290" ref="T792"/>
    <hyperlink r:id="rId1291" ref="T793"/>
    <hyperlink r:id="rId1292" ref="T794"/>
    <hyperlink r:id="rId1293" ref="T795"/>
    <hyperlink r:id="rId1294" ref="T796"/>
    <hyperlink r:id="rId1295" ref="T797"/>
    <hyperlink r:id="rId1296" ref="T798"/>
    <hyperlink r:id="rId1297" ref="T799"/>
    <hyperlink r:id="rId1298" ref="T800"/>
    <hyperlink r:id="rId1299" ref="T801"/>
    <hyperlink r:id="rId1300" ref="T802"/>
    <hyperlink r:id="rId1301" ref="T804"/>
    <hyperlink r:id="rId1302" ref="T805"/>
    <hyperlink r:id="rId1303" ref="T806"/>
    <hyperlink r:id="rId1304" ref="T807"/>
    <hyperlink r:id="rId1305" ref="T808"/>
    <hyperlink r:id="rId1306" ref="T809"/>
    <hyperlink r:id="rId1307" ref="T810"/>
    <hyperlink r:id="rId1308" ref="T812"/>
    <hyperlink r:id="rId1309" ref="T813"/>
    <hyperlink r:id="rId1310" ref="T814"/>
    <hyperlink r:id="rId1311" ref="T815"/>
    <hyperlink r:id="rId1312" ref="T816"/>
    <hyperlink r:id="rId1313" ref="T817"/>
    <hyperlink r:id="rId1314" ref="T818"/>
    <hyperlink r:id="rId1315" ref="T819"/>
    <hyperlink r:id="rId1316" ref="T820"/>
    <hyperlink r:id="rId1317" ref="T821"/>
    <hyperlink r:id="rId1318" ref="T822"/>
    <hyperlink r:id="rId1319" ref="T823"/>
    <hyperlink r:id="rId1320" ref="T825"/>
    <hyperlink r:id="rId1321" ref="T826"/>
    <hyperlink r:id="rId1322" ref="T827"/>
    <hyperlink r:id="rId1323" ref="T828"/>
    <hyperlink r:id="rId1324" ref="T829"/>
    <hyperlink r:id="rId1325" ref="T830"/>
    <hyperlink r:id="rId1326" ref="T831"/>
    <hyperlink r:id="rId1327" ref="T832"/>
    <hyperlink r:id="rId1328" ref="T833"/>
    <hyperlink r:id="rId1329" ref="T838"/>
    <hyperlink r:id="rId1330" ref="T840"/>
    <hyperlink r:id="rId1331" ref="T841"/>
    <hyperlink r:id="rId1332" ref="T842"/>
    <hyperlink r:id="rId1333" ref="T843"/>
    <hyperlink r:id="rId1334" ref="T844"/>
    <hyperlink r:id="rId1335" ref="T845"/>
    <hyperlink r:id="rId1336" ref="T846"/>
    <hyperlink r:id="rId1337" ref="T847"/>
    <hyperlink r:id="rId1338" ref="T848"/>
    <hyperlink r:id="rId1339" ref="T849"/>
    <hyperlink r:id="rId1340" ref="T850"/>
    <hyperlink r:id="rId1341" ref="T851"/>
    <hyperlink r:id="rId1342" ref="T852"/>
    <hyperlink r:id="rId1343" ref="T853"/>
    <hyperlink r:id="rId1344" ref="T854"/>
    <hyperlink r:id="rId1345" ref="T855"/>
    <hyperlink r:id="rId1346" ref="T856"/>
    <hyperlink r:id="rId1347" ref="T857"/>
    <hyperlink r:id="rId1348" ref="T861"/>
    <hyperlink r:id="rId1349" ref="T863"/>
    <hyperlink r:id="rId1350" ref="T864"/>
    <hyperlink r:id="rId1351" ref="T866"/>
    <hyperlink r:id="rId1352" ref="T867"/>
    <hyperlink r:id="rId1353" ref="T870"/>
    <hyperlink r:id="rId1354" ref="T871"/>
    <hyperlink r:id="rId1355" ref="T872"/>
    <hyperlink r:id="rId1356" ref="T873"/>
    <hyperlink r:id="rId1357" ref="T874"/>
    <hyperlink r:id="rId1358" ref="T875"/>
    <hyperlink r:id="rId1359" ref="T876"/>
    <hyperlink r:id="rId1360" ref="T877"/>
    <hyperlink r:id="rId1361" ref="T878"/>
    <hyperlink r:id="rId1362" ref="T879"/>
    <hyperlink r:id="rId1363" ref="T880"/>
    <hyperlink r:id="rId1364" ref="T881"/>
    <hyperlink r:id="rId1365" ref="T882"/>
    <hyperlink r:id="rId1366" ref="T883"/>
    <hyperlink r:id="rId1367" ref="T884"/>
    <hyperlink r:id="rId1368" ref="T888"/>
    <hyperlink r:id="rId1369" ref="T889"/>
    <hyperlink r:id="rId1370" ref="T890"/>
    <hyperlink r:id="rId1371" ref="T891"/>
    <hyperlink r:id="rId1372" ref="T892"/>
    <hyperlink r:id="rId1373" ref="T893"/>
    <hyperlink r:id="rId1374" ref="T894"/>
    <hyperlink r:id="rId1375" ref="T895"/>
    <hyperlink r:id="rId1376" ref="T896"/>
    <hyperlink r:id="rId1377" ref="T897"/>
    <hyperlink r:id="rId1378" ref="T898"/>
    <hyperlink r:id="rId1379" ref="T899"/>
    <hyperlink r:id="rId1380" ref="T900"/>
    <hyperlink r:id="rId1381" ref="U900"/>
    <hyperlink r:id="rId1382" ref="T901"/>
    <hyperlink r:id="rId1383" ref="U901"/>
    <hyperlink r:id="rId1384" ref="T902"/>
    <hyperlink r:id="rId1385" ref="U902"/>
    <hyperlink r:id="rId1386" ref="T903"/>
    <hyperlink r:id="rId1387" ref="U903"/>
    <hyperlink r:id="rId1388" ref="T904"/>
    <hyperlink r:id="rId1389" ref="U904"/>
    <hyperlink r:id="rId1390" ref="T905"/>
    <hyperlink r:id="rId1391" ref="U905"/>
    <hyperlink r:id="rId1392" ref="T906"/>
    <hyperlink r:id="rId1393" ref="U906"/>
    <hyperlink r:id="rId1394" ref="T907"/>
    <hyperlink r:id="rId1395" ref="U907"/>
    <hyperlink r:id="rId1396" ref="T908"/>
    <hyperlink r:id="rId1397" ref="U908"/>
    <hyperlink r:id="rId1398" ref="T909"/>
    <hyperlink r:id="rId1399" ref="U909"/>
    <hyperlink r:id="rId1400" ref="T910"/>
    <hyperlink r:id="rId1401" ref="U910"/>
    <hyperlink r:id="rId1402" ref="T911"/>
    <hyperlink r:id="rId1403" ref="U911"/>
    <hyperlink r:id="rId1404" ref="T912"/>
    <hyperlink r:id="rId1405" ref="U912"/>
    <hyperlink r:id="rId1406" ref="T913"/>
    <hyperlink r:id="rId1407" ref="U913"/>
    <hyperlink r:id="rId1408" ref="T914"/>
    <hyperlink r:id="rId1409" ref="U914"/>
    <hyperlink r:id="rId1410" ref="T915"/>
    <hyperlink r:id="rId1411" ref="U915"/>
    <hyperlink r:id="rId1412" ref="T916"/>
    <hyperlink r:id="rId1413" ref="U916"/>
    <hyperlink r:id="rId1414" ref="T917"/>
    <hyperlink r:id="rId1415" ref="U917"/>
    <hyperlink r:id="rId1416" ref="T918"/>
    <hyperlink r:id="rId1417" ref="U918"/>
    <hyperlink r:id="rId1418" ref="T919"/>
    <hyperlink r:id="rId1419" ref="U919"/>
    <hyperlink r:id="rId1420" ref="T920"/>
    <hyperlink r:id="rId1421" ref="U920"/>
    <hyperlink r:id="rId1422" ref="T921"/>
    <hyperlink r:id="rId1423" ref="U921"/>
    <hyperlink r:id="rId1424" ref="T922"/>
    <hyperlink r:id="rId1425" ref="U922"/>
    <hyperlink r:id="rId1426" ref="T923"/>
    <hyperlink r:id="rId1427" ref="U923"/>
    <hyperlink r:id="rId1428" ref="T924"/>
    <hyperlink r:id="rId1429" ref="U924"/>
    <hyperlink r:id="rId1430" ref="T925"/>
    <hyperlink r:id="rId1431" ref="U925"/>
    <hyperlink r:id="rId1432" ref="T926"/>
    <hyperlink r:id="rId1433" ref="U926"/>
    <hyperlink r:id="rId1434" ref="T927"/>
    <hyperlink r:id="rId1435" ref="U927"/>
    <hyperlink r:id="rId1436" ref="T928"/>
    <hyperlink r:id="rId1437" ref="U928"/>
    <hyperlink r:id="rId1438" ref="T929"/>
    <hyperlink r:id="rId1439" ref="U929"/>
    <hyperlink r:id="rId1440" ref="T930"/>
    <hyperlink r:id="rId1441" ref="U930"/>
    <hyperlink r:id="rId1442" ref="T931"/>
    <hyperlink r:id="rId1443" ref="U931"/>
    <hyperlink r:id="rId1444" ref="T932"/>
    <hyperlink r:id="rId1445" ref="U932"/>
    <hyperlink r:id="rId1446" ref="T933"/>
    <hyperlink r:id="rId1447" ref="U933"/>
    <hyperlink r:id="rId1448" ref="T934"/>
    <hyperlink r:id="rId1449" ref="U934"/>
    <hyperlink r:id="rId1450" ref="T935"/>
    <hyperlink r:id="rId1451" ref="U935"/>
    <hyperlink r:id="rId1452" ref="T936"/>
    <hyperlink r:id="rId1453" ref="U936"/>
    <hyperlink r:id="rId1454" ref="T937"/>
    <hyperlink r:id="rId1455" ref="U937"/>
    <hyperlink r:id="rId1456" ref="T938"/>
    <hyperlink r:id="rId1457" ref="U938"/>
    <hyperlink r:id="rId1458" ref="T939"/>
    <hyperlink r:id="rId1459" ref="U939"/>
    <hyperlink r:id="rId1460" ref="T940"/>
    <hyperlink r:id="rId1461" ref="U940"/>
    <hyperlink r:id="rId1462" ref="T941"/>
    <hyperlink r:id="rId1463" ref="U941"/>
    <hyperlink r:id="rId1464" ref="T942"/>
    <hyperlink r:id="rId1465" ref="U942"/>
    <hyperlink r:id="rId1466" location="Plant_Details" ref="T943"/>
    <hyperlink r:id="rId1467" ref="U943"/>
    <hyperlink r:id="rId1468" ref="T944"/>
    <hyperlink r:id="rId1469" ref="U944"/>
    <hyperlink r:id="rId1470" ref="T946"/>
    <hyperlink r:id="rId1471" ref="T947"/>
    <hyperlink r:id="rId1472" ref="T948"/>
    <hyperlink r:id="rId1473" ref="T949"/>
    <hyperlink r:id="rId1474" ref="T951"/>
    <hyperlink r:id="rId1475" ref="T954"/>
    <hyperlink r:id="rId1476" ref="U954"/>
    <hyperlink r:id="rId1477" ref="T955"/>
    <hyperlink r:id="rId1478" ref="U955"/>
    <hyperlink r:id="rId1479" ref="T956"/>
    <hyperlink r:id="rId1480" ref="U956"/>
    <hyperlink r:id="rId1481" ref="T957"/>
    <hyperlink r:id="rId1482" ref="U957"/>
    <hyperlink r:id="rId1483" ref="T958"/>
    <hyperlink r:id="rId1484" ref="U958"/>
    <hyperlink r:id="rId1485" ref="T959"/>
    <hyperlink r:id="rId1486" ref="U959"/>
    <hyperlink r:id="rId1487" ref="T960"/>
    <hyperlink r:id="rId1488" ref="U960"/>
    <hyperlink r:id="rId1489" ref="T961"/>
    <hyperlink r:id="rId1490" ref="U961"/>
    <hyperlink r:id="rId1491" ref="T962"/>
    <hyperlink r:id="rId1492" ref="U962"/>
    <hyperlink r:id="rId1493" ref="T963"/>
    <hyperlink r:id="rId1494" ref="U963"/>
    <hyperlink r:id="rId1495" ref="T964"/>
    <hyperlink r:id="rId1496" ref="U964"/>
    <hyperlink r:id="rId1497" ref="T965"/>
    <hyperlink r:id="rId1498" ref="U965"/>
    <hyperlink r:id="rId1499" ref="T966"/>
    <hyperlink r:id="rId1500" ref="U966"/>
    <hyperlink r:id="rId1501" ref="T967"/>
    <hyperlink r:id="rId1502" ref="U967"/>
    <hyperlink r:id="rId1503" ref="T968"/>
    <hyperlink r:id="rId1504" ref="U968"/>
    <hyperlink r:id="rId1505" ref="T969"/>
    <hyperlink r:id="rId1506" ref="U969"/>
    <hyperlink r:id="rId1507" ref="T970"/>
    <hyperlink r:id="rId1508" ref="U970"/>
    <hyperlink r:id="rId1509" ref="T971"/>
    <hyperlink r:id="rId1510" ref="U971"/>
    <hyperlink r:id="rId1511" ref="T972"/>
    <hyperlink r:id="rId1512" ref="U972"/>
    <hyperlink r:id="rId1513" ref="AW972"/>
    <hyperlink r:id="rId1514" ref="T973"/>
    <hyperlink r:id="rId1515" ref="U973"/>
    <hyperlink r:id="rId1516" ref="AW973"/>
    <hyperlink r:id="rId1517" ref="T974"/>
    <hyperlink r:id="rId1518" ref="U974"/>
    <hyperlink r:id="rId1519" ref="T976"/>
    <hyperlink r:id="rId1520" ref="U976"/>
    <hyperlink r:id="rId1521" ref="T977"/>
    <hyperlink r:id="rId1522" ref="U977"/>
    <hyperlink r:id="rId1523" ref="T978"/>
    <hyperlink r:id="rId1524" ref="U978"/>
    <hyperlink r:id="rId1525" ref="T979"/>
    <hyperlink r:id="rId1526" ref="U979"/>
    <hyperlink r:id="rId1527" ref="T980"/>
    <hyperlink r:id="rId1528" ref="U980"/>
    <hyperlink r:id="rId1529" ref="T981"/>
    <hyperlink r:id="rId1530" ref="U981"/>
    <hyperlink r:id="rId1531" ref="T982"/>
    <hyperlink r:id="rId1532" ref="U982"/>
    <hyperlink r:id="rId1533" ref="T983"/>
    <hyperlink r:id="rId1534" ref="U983"/>
    <hyperlink r:id="rId1535" ref="T984"/>
    <hyperlink r:id="rId1536" ref="U984"/>
    <hyperlink r:id="rId1537" ref="T985"/>
    <hyperlink r:id="rId1538" ref="U985"/>
    <hyperlink r:id="rId1539" ref="T986"/>
    <hyperlink r:id="rId1540" ref="U986"/>
    <hyperlink r:id="rId1541" ref="T987"/>
    <hyperlink r:id="rId1542" ref="U987"/>
    <hyperlink r:id="rId1543" ref="T988"/>
    <hyperlink r:id="rId1544" ref="U988"/>
    <hyperlink r:id="rId1545" ref="T989"/>
    <hyperlink r:id="rId1546" ref="U989"/>
    <hyperlink r:id="rId1547" ref="T991"/>
    <hyperlink r:id="rId1548" ref="T992"/>
    <hyperlink r:id="rId1549" ref="T993"/>
    <hyperlink r:id="rId1550" ref="T994"/>
    <hyperlink r:id="rId1551" ref="T995"/>
    <hyperlink r:id="rId1552" ref="T996"/>
    <hyperlink r:id="rId1553" ref="T997"/>
    <hyperlink r:id="rId1554" ref="T998"/>
    <hyperlink r:id="rId1555" ref="T999"/>
    <hyperlink r:id="rId1556" ref="T1000"/>
    <hyperlink r:id="rId1557" ref="T1001"/>
    <hyperlink r:id="rId1558" ref="T1002"/>
    <hyperlink r:id="rId1559" ref="T1003"/>
    <hyperlink r:id="rId1560" ref="T1004"/>
    <hyperlink r:id="rId1561" ref="T1005"/>
    <hyperlink r:id="rId1562" ref="T1006"/>
    <hyperlink r:id="rId1563" ref="T1007"/>
    <hyperlink r:id="rId1564" ref="T1008"/>
    <hyperlink r:id="rId1565" ref="T1011"/>
    <hyperlink r:id="rId1566" ref="T1012"/>
    <hyperlink r:id="rId1567" ref="T1013"/>
    <hyperlink r:id="rId1568" ref="T1014"/>
    <hyperlink r:id="rId1569" ref="T1015"/>
    <hyperlink r:id="rId1570" ref="T1016"/>
    <hyperlink r:id="rId1571" ref="T1017"/>
    <hyperlink r:id="rId1572" ref="T1018"/>
    <hyperlink r:id="rId1573" ref="T1019"/>
    <hyperlink r:id="rId1574" ref="T1021"/>
    <hyperlink r:id="rId1575" ref="T1022"/>
    <hyperlink r:id="rId1576" ref="T1023"/>
    <hyperlink r:id="rId1577" ref="T1024"/>
    <hyperlink r:id="rId1578" ref="T1025"/>
    <hyperlink r:id="rId1579" ref="T1026"/>
    <hyperlink r:id="rId1580" ref="T1027"/>
    <hyperlink r:id="rId1581" ref="T1028"/>
    <hyperlink r:id="rId1582" ref="T1029"/>
    <hyperlink r:id="rId1583" ref="T1030"/>
    <hyperlink r:id="rId1584" ref="T1031"/>
    <hyperlink r:id="rId1585" ref="T1032"/>
    <hyperlink r:id="rId1586" ref="T1033"/>
    <hyperlink r:id="rId1587" ref="T1034"/>
    <hyperlink r:id="rId1588" ref="T1035"/>
    <hyperlink r:id="rId1589" ref="T1036"/>
    <hyperlink r:id="rId1590" ref="T1037"/>
    <hyperlink r:id="rId1591" ref="T1038"/>
    <hyperlink r:id="rId1592" ref="T1039"/>
    <hyperlink r:id="rId1593" ref="T1040"/>
    <hyperlink r:id="rId1594" ref="T1041"/>
    <hyperlink r:id="rId1595" ref="T1042"/>
    <hyperlink r:id="rId1596" ref="T1043"/>
    <hyperlink r:id="rId1597" ref="T1044"/>
    <hyperlink r:id="rId1598" ref="T1045"/>
    <hyperlink r:id="rId1599" ref="T1046"/>
    <hyperlink r:id="rId1600" ref="T1047"/>
    <hyperlink r:id="rId1601" ref="T1048"/>
    <hyperlink r:id="rId1602" ref="T1049"/>
    <hyperlink r:id="rId1603" ref="T1050"/>
    <hyperlink r:id="rId1604" ref="T1051"/>
    <hyperlink r:id="rId1605" ref="T1052"/>
    <hyperlink r:id="rId1606" ref="T1053"/>
    <hyperlink r:id="rId1607" ref="T1054"/>
    <hyperlink r:id="rId1608" ref="T1055"/>
    <hyperlink r:id="rId1609" ref="T1056"/>
    <hyperlink r:id="rId1610" ref="T1057"/>
    <hyperlink r:id="rId1611" ref="T1058"/>
    <hyperlink r:id="rId1612" ref="T1059"/>
    <hyperlink r:id="rId1613" ref="T1060"/>
    <hyperlink r:id="rId1614" ref="T1061"/>
    <hyperlink r:id="rId1615" ref="T1062"/>
    <hyperlink r:id="rId1616" ref="T1063"/>
    <hyperlink r:id="rId1617" ref="T1064"/>
    <hyperlink r:id="rId1618" ref="T1065"/>
    <hyperlink r:id="rId1619" ref="T1066"/>
    <hyperlink r:id="rId1620" ref="T1067"/>
    <hyperlink r:id="rId1621" ref="T1068"/>
    <hyperlink r:id="rId1622" ref="T1069"/>
    <hyperlink r:id="rId1623" ref="T1070"/>
    <hyperlink r:id="rId1624" ref="T1071"/>
    <hyperlink r:id="rId1625" ref="T1072"/>
    <hyperlink r:id="rId1626" ref="T1073"/>
    <hyperlink r:id="rId1627" ref="T1074"/>
    <hyperlink r:id="rId1628" ref="T1075"/>
    <hyperlink r:id="rId1629" ref="T1076"/>
    <hyperlink r:id="rId1630" ref="T1077"/>
    <hyperlink r:id="rId1631" ref="T1078"/>
    <hyperlink r:id="rId1632" ref="T1079"/>
    <hyperlink r:id="rId1633" ref="T1080"/>
    <hyperlink r:id="rId1634" ref="T1081"/>
    <hyperlink r:id="rId1635" ref="T1082"/>
    <hyperlink r:id="rId1636" ref="T1083"/>
    <hyperlink r:id="rId1637" ref="T1084"/>
    <hyperlink r:id="rId1638" ref="T1085"/>
    <hyperlink r:id="rId1639" ref="T1086"/>
    <hyperlink r:id="rId1640" ref="T1087"/>
    <hyperlink r:id="rId1641" ref="T1088"/>
    <hyperlink r:id="rId1642" ref="T1089"/>
    <hyperlink r:id="rId1643" ref="T1090"/>
    <hyperlink r:id="rId1644" ref="T1091"/>
    <hyperlink r:id="rId1645" ref="T1092"/>
    <hyperlink r:id="rId1646" ref="T1093"/>
    <hyperlink r:id="rId1647" ref="T1094"/>
    <hyperlink r:id="rId1648" ref="T1095"/>
    <hyperlink r:id="rId1649" ref="T1097"/>
    <hyperlink r:id="rId1650" ref="T1098"/>
    <hyperlink r:id="rId1651" ref="T1099"/>
    <hyperlink r:id="rId1652" ref="T1100"/>
    <hyperlink r:id="rId1653" ref="T1101"/>
    <hyperlink r:id="rId1654" ref="T1102"/>
    <hyperlink r:id="rId1655" ref="T1103"/>
    <hyperlink r:id="rId1656" ref="T1104"/>
    <hyperlink r:id="rId1657" ref="T1105"/>
    <hyperlink r:id="rId1658" ref="T1106"/>
    <hyperlink r:id="rId1659" ref="T1107"/>
    <hyperlink r:id="rId1660" ref="T1108"/>
    <hyperlink r:id="rId1661" ref="T1109"/>
    <hyperlink r:id="rId1662" ref="T1110"/>
    <hyperlink r:id="rId1663" ref="T1111"/>
    <hyperlink r:id="rId1664" ref="T1112"/>
    <hyperlink r:id="rId1665" ref="T1113"/>
    <hyperlink r:id="rId1666" ref="T1114"/>
    <hyperlink r:id="rId1667" ref="T1115"/>
    <hyperlink r:id="rId1668" ref="T1116"/>
    <hyperlink r:id="rId1669" ref="T1117"/>
    <hyperlink r:id="rId1670" ref="T1119"/>
    <hyperlink r:id="rId1671" ref="T1120"/>
    <hyperlink r:id="rId1672" ref="T1121"/>
    <hyperlink r:id="rId1673" ref="T1122"/>
    <hyperlink r:id="rId1674" ref="T1123"/>
    <hyperlink r:id="rId1675" ref="T1125"/>
    <hyperlink r:id="rId1676" ref="T1127"/>
    <hyperlink r:id="rId1677" ref="T1128"/>
    <hyperlink r:id="rId1678" ref="T1129"/>
    <hyperlink r:id="rId1679" ref="T1130"/>
    <hyperlink r:id="rId1680" ref="T1131"/>
    <hyperlink r:id="rId1681" ref="T1132"/>
    <hyperlink r:id="rId1682" ref="T1133"/>
    <hyperlink r:id="rId1683" ref="T1134"/>
    <hyperlink r:id="rId1684" ref="T1135"/>
    <hyperlink r:id="rId1685" ref="T1136"/>
    <hyperlink r:id="rId1686" ref="T1137"/>
    <hyperlink r:id="rId1687" ref="T1138"/>
    <hyperlink r:id="rId1688" ref="T1139"/>
    <hyperlink r:id="rId1689" ref="T1140"/>
    <hyperlink r:id="rId1690" ref="T1141"/>
    <hyperlink r:id="rId1691" ref="T1142"/>
    <hyperlink r:id="rId1692" ref="T1143"/>
    <hyperlink r:id="rId1693" ref="T1144"/>
    <hyperlink r:id="rId1694" ref="T1145"/>
    <hyperlink r:id="rId1695" ref="T1146"/>
    <hyperlink r:id="rId1696" ref="T1147"/>
    <hyperlink r:id="rId1697" ref="T1148"/>
    <hyperlink r:id="rId1698" ref="T1149"/>
    <hyperlink r:id="rId1699" ref="T1151"/>
    <hyperlink r:id="rId1700" ref="T1152"/>
    <hyperlink r:id="rId1701" ref="T1153"/>
    <hyperlink r:id="rId1702" ref="T1154"/>
    <hyperlink r:id="rId1703" ref="T1156"/>
    <hyperlink r:id="rId1704" ref="T1157"/>
    <hyperlink r:id="rId1705" ref="T1158"/>
    <hyperlink r:id="rId1706" ref="T1159"/>
    <hyperlink r:id="rId1707" ref="T1160"/>
    <hyperlink r:id="rId1708" ref="T1161"/>
    <hyperlink r:id="rId1709" ref="T1166"/>
    <hyperlink r:id="rId1710" ref="T1167"/>
    <hyperlink r:id="rId1711" ref="T1168"/>
    <hyperlink r:id="rId1712" ref="T1169"/>
    <hyperlink r:id="rId1713" ref="T1170"/>
    <hyperlink r:id="rId1714" ref="T1171"/>
    <hyperlink r:id="rId1715" ref="T1172"/>
    <hyperlink r:id="rId1716" ref="T1173"/>
    <hyperlink r:id="rId1717" ref="T1174"/>
    <hyperlink r:id="rId1718" ref="T1175"/>
    <hyperlink r:id="rId1719" ref="T1176"/>
    <hyperlink r:id="rId1720" ref="T1177"/>
    <hyperlink r:id="rId1721" ref="T1178"/>
    <hyperlink r:id="rId1722" ref="T1179"/>
    <hyperlink r:id="rId1723" ref="T1180"/>
    <hyperlink r:id="rId1724" ref="T1181"/>
    <hyperlink r:id="rId1725" ref="T1182"/>
    <hyperlink r:id="rId1726" ref="T1184"/>
    <hyperlink r:id="rId1727" ref="T1185"/>
    <hyperlink r:id="rId1728" ref="T1186"/>
    <hyperlink r:id="rId1729" ref="T1187"/>
    <hyperlink r:id="rId1730" ref="T1188"/>
    <hyperlink r:id="rId1731" ref="T1189"/>
    <hyperlink r:id="rId1732" ref="T1191"/>
    <hyperlink r:id="rId1733" ref="T1192"/>
    <hyperlink r:id="rId1734" ref="T1193"/>
    <hyperlink r:id="rId1735" ref="T1194"/>
    <hyperlink r:id="rId1736" ref="T1195"/>
    <hyperlink r:id="rId1737" ref="T1196"/>
    <hyperlink r:id="rId1738" ref="T1197"/>
    <hyperlink r:id="rId1739" ref="T1198"/>
    <hyperlink r:id="rId1740" ref="T1199"/>
    <hyperlink r:id="rId1741" ref="T1200"/>
    <hyperlink r:id="rId1742" ref="T1201"/>
    <hyperlink r:id="rId1743" ref="T1202"/>
    <hyperlink r:id="rId1744" ref="T1203"/>
    <hyperlink r:id="rId1745" ref="T1204"/>
    <hyperlink r:id="rId1746" ref="T1205"/>
    <hyperlink r:id="rId1747" ref="T1206"/>
    <hyperlink r:id="rId1748" ref="T1207"/>
    <hyperlink r:id="rId1749" ref="T1208"/>
    <hyperlink r:id="rId1750" ref="T1209"/>
    <hyperlink r:id="rId1751" ref="T1210"/>
    <hyperlink r:id="rId1752" ref="T1211"/>
    <hyperlink r:id="rId1753" ref="T1212"/>
    <hyperlink r:id="rId1754" ref="T1213"/>
    <hyperlink r:id="rId1755" ref="T1214"/>
    <hyperlink r:id="rId1756" ref="T1215"/>
    <hyperlink r:id="rId1757" ref="T1217"/>
    <hyperlink r:id="rId1758" ref="T1218"/>
    <hyperlink r:id="rId1759" ref="T1219"/>
    <hyperlink r:id="rId1760" ref="T1220"/>
    <hyperlink r:id="rId1761" ref="T1221"/>
    <hyperlink r:id="rId1762" ref="T1222"/>
    <hyperlink r:id="rId1763" ref="T1223"/>
    <hyperlink r:id="rId1764" ref="T1224"/>
    <hyperlink r:id="rId1765" ref="T1225"/>
    <hyperlink r:id="rId1766" ref="T1226"/>
    <hyperlink r:id="rId1767" ref="T1232"/>
    <hyperlink r:id="rId1768" ref="T1233"/>
    <hyperlink r:id="rId1769" ref="T1234"/>
    <hyperlink r:id="rId1770" ref="T1237"/>
    <hyperlink r:id="rId1771" ref="T1238"/>
    <hyperlink r:id="rId1772" ref="T1239"/>
    <hyperlink r:id="rId1773" ref="T1240"/>
    <hyperlink r:id="rId1774" ref="T1241"/>
    <hyperlink r:id="rId1775" ref="T1242"/>
    <hyperlink r:id="rId1776" ref="T1243"/>
    <hyperlink r:id="rId1777" ref="T1244"/>
    <hyperlink r:id="rId1778" ref="T1245"/>
    <hyperlink r:id="rId1779" ref="T1246"/>
    <hyperlink r:id="rId1780" ref="T1247"/>
    <hyperlink r:id="rId1781" ref="T1248"/>
    <hyperlink r:id="rId1782" ref="T1249"/>
    <hyperlink r:id="rId1783" ref="T1250"/>
    <hyperlink r:id="rId1784" ref="T1251"/>
    <hyperlink r:id="rId1785" ref="T1254"/>
    <hyperlink r:id="rId1786" ref="T1255"/>
    <hyperlink r:id="rId1787" ref="T1256"/>
    <hyperlink r:id="rId1788" ref="T1257"/>
    <hyperlink r:id="rId1789" ref="T1258"/>
    <hyperlink r:id="rId1790" ref="T1259"/>
    <hyperlink r:id="rId1791" ref="T1260"/>
    <hyperlink r:id="rId1792" ref="T1261"/>
    <hyperlink r:id="rId1793" ref="T1262"/>
    <hyperlink r:id="rId1794" ref="T1263"/>
    <hyperlink r:id="rId1795" ref="T1265"/>
    <hyperlink r:id="rId1796" ref="T1266"/>
    <hyperlink r:id="rId1797" ref="T1267"/>
    <hyperlink r:id="rId1798" ref="T1268"/>
    <hyperlink r:id="rId1799" ref="T1269"/>
    <hyperlink r:id="rId1800" ref="T1270"/>
    <hyperlink r:id="rId1801" ref="T1271"/>
    <hyperlink r:id="rId1802" ref="T1272"/>
    <hyperlink r:id="rId1803" ref="T1273"/>
    <hyperlink r:id="rId1804" ref="T1274"/>
    <hyperlink r:id="rId1805" ref="T1275"/>
    <hyperlink r:id="rId1806" ref="T1277"/>
    <hyperlink r:id="rId1807" ref="T1278"/>
    <hyperlink r:id="rId1808" ref="T1280"/>
    <hyperlink r:id="rId1809" ref="T1281"/>
    <hyperlink r:id="rId1810" ref="T1282"/>
    <hyperlink r:id="rId1811" ref="T1283"/>
    <hyperlink r:id="rId1812" ref="T1284"/>
    <hyperlink r:id="rId1813" ref="T1285"/>
    <hyperlink r:id="rId1814" ref="T1286"/>
    <hyperlink r:id="rId1815" ref="T1287"/>
    <hyperlink r:id="rId1816" ref="T1290"/>
    <hyperlink r:id="rId1817" ref="T1291"/>
    <hyperlink r:id="rId1818" ref="T1292"/>
    <hyperlink r:id="rId1819" ref="T1294"/>
    <hyperlink r:id="rId1820" ref="T1295"/>
    <hyperlink r:id="rId1821" ref="T1297"/>
    <hyperlink r:id="rId1822" ref="T1298"/>
    <hyperlink r:id="rId1823" ref="T1300"/>
    <hyperlink r:id="rId1824" ref="T1301"/>
    <hyperlink r:id="rId1825" ref="T1304"/>
    <hyperlink r:id="rId1826" ref="T1305"/>
    <hyperlink r:id="rId1827" ref="T1306"/>
    <hyperlink r:id="rId1828" ref="T1307"/>
    <hyperlink r:id="rId1829" ref="T1308"/>
    <hyperlink r:id="rId1830" ref="T1310"/>
    <hyperlink r:id="rId1831" ref="T1311"/>
    <hyperlink r:id="rId1832" ref="T1312"/>
    <hyperlink r:id="rId1833" ref="T1313"/>
    <hyperlink r:id="rId1834" ref="T1314"/>
    <hyperlink r:id="rId1835" ref="T1315"/>
    <hyperlink r:id="rId1836" ref="T1316"/>
    <hyperlink r:id="rId1837" ref="T1318"/>
    <hyperlink r:id="rId1838" ref="T1319"/>
    <hyperlink r:id="rId1839" ref="T1320"/>
    <hyperlink r:id="rId1840" ref="T1322"/>
    <hyperlink r:id="rId1841" ref="T1323"/>
    <hyperlink r:id="rId1842" ref="T1324"/>
    <hyperlink r:id="rId1843" ref="T1325"/>
    <hyperlink r:id="rId1844" ref="T1326"/>
    <hyperlink r:id="rId1845" ref="T1327"/>
    <hyperlink r:id="rId1846" ref="T1328"/>
    <hyperlink r:id="rId1847" ref="T1329"/>
    <hyperlink r:id="rId1848" ref="T1330"/>
    <hyperlink r:id="rId1849" ref="T1331"/>
    <hyperlink r:id="rId1850" ref="T1332"/>
    <hyperlink r:id="rId1851" ref="T1333"/>
    <hyperlink r:id="rId1852" ref="T1334"/>
    <hyperlink r:id="rId1853" ref="T1335"/>
    <hyperlink r:id="rId1854" ref="U1335"/>
    <hyperlink r:id="rId1855" ref="T1336"/>
    <hyperlink r:id="rId1856" ref="U1336"/>
    <hyperlink r:id="rId1857" ref="T1337"/>
    <hyperlink r:id="rId1858" ref="U1337"/>
    <hyperlink r:id="rId1859" ref="T1338"/>
    <hyperlink r:id="rId1860" ref="U1338"/>
    <hyperlink r:id="rId1861" ref="T1339"/>
    <hyperlink r:id="rId1862" ref="U1339"/>
    <hyperlink r:id="rId1863" ref="T1340"/>
    <hyperlink r:id="rId1864" ref="U1340"/>
    <hyperlink r:id="rId1865" ref="T1341"/>
    <hyperlink r:id="rId1866" ref="U1341"/>
    <hyperlink r:id="rId1867" ref="T1343"/>
    <hyperlink r:id="rId1868" ref="U1343"/>
    <hyperlink r:id="rId1869" ref="T1344"/>
    <hyperlink r:id="rId1870" ref="U1344"/>
    <hyperlink r:id="rId1871" ref="T1345"/>
    <hyperlink r:id="rId1872" ref="U1345"/>
    <hyperlink r:id="rId1873" ref="T1346"/>
    <hyperlink r:id="rId1874" ref="U1346"/>
    <hyperlink r:id="rId1875" ref="T1347"/>
    <hyperlink r:id="rId1876" ref="U1347"/>
    <hyperlink r:id="rId1877" ref="T1348"/>
    <hyperlink r:id="rId1878" ref="U1348"/>
    <hyperlink r:id="rId1879" ref="T1349"/>
    <hyperlink r:id="rId1880" ref="U1349"/>
    <hyperlink r:id="rId1881" ref="T1350"/>
    <hyperlink r:id="rId1882" ref="U1350"/>
    <hyperlink r:id="rId1883" ref="T1351"/>
    <hyperlink r:id="rId1884" ref="T1352"/>
    <hyperlink r:id="rId1885" ref="T1353"/>
    <hyperlink r:id="rId1886" ref="T1354"/>
    <hyperlink r:id="rId1887" ref="T1355"/>
    <hyperlink r:id="rId1888" ref="T1356"/>
    <hyperlink r:id="rId1889" ref="T1357"/>
    <hyperlink r:id="rId1890" ref="T1359"/>
    <hyperlink r:id="rId1891" ref="T1360"/>
    <hyperlink r:id="rId1892" ref="T1361"/>
    <hyperlink r:id="rId1893" ref="T1362"/>
    <hyperlink r:id="rId1894" ref="T1364"/>
    <hyperlink r:id="rId1895" ref="T1365"/>
    <hyperlink r:id="rId1896" ref="T1366"/>
    <hyperlink r:id="rId1897" ref="T1367"/>
    <hyperlink r:id="rId1898" ref="T1368"/>
    <hyperlink r:id="rId1899" ref="T1369"/>
    <hyperlink r:id="rId1900" ref="T1370"/>
    <hyperlink r:id="rId1901" ref="T1371"/>
    <hyperlink r:id="rId1902" ref="T1372"/>
    <hyperlink r:id="rId1903" ref="T1373"/>
    <hyperlink r:id="rId1904" ref="T1374"/>
    <hyperlink r:id="rId1905" ref="T1375"/>
    <hyperlink r:id="rId1906" ref="T1376"/>
    <hyperlink r:id="rId1907" ref="T1377"/>
    <hyperlink r:id="rId1908" ref="T1378"/>
    <hyperlink r:id="rId1909" ref="T1379"/>
    <hyperlink r:id="rId1910" ref="T1380"/>
    <hyperlink r:id="rId1911" ref="T1381"/>
    <hyperlink r:id="rId1912" ref="T1382"/>
    <hyperlink r:id="rId1913" ref="T1383"/>
    <hyperlink r:id="rId1914" ref="T1384"/>
    <hyperlink r:id="rId1915" ref="T1385"/>
    <hyperlink r:id="rId1916" ref="T1386"/>
    <hyperlink r:id="rId1917" ref="T1387"/>
    <hyperlink r:id="rId1918" ref="T1388"/>
    <hyperlink r:id="rId1919" ref="T1389"/>
    <hyperlink r:id="rId1920" ref="T1390"/>
    <hyperlink r:id="rId1921" ref="T1391"/>
    <hyperlink r:id="rId1922" ref="T1392"/>
    <hyperlink r:id="rId1923" ref="T1393"/>
    <hyperlink r:id="rId1924" ref="T1394"/>
    <hyperlink r:id="rId1925" ref="T1395"/>
    <hyperlink r:id="rId1926" ref="T1396"/>
    <hyperlink r:id="rId1927" ref="T1397"/>
    <hyperlink r:id="rId1928" ref="T1398"/>
    <hyperlink r:id="rId1929" ref="T1399"/>
    <hyperlink r:id="rId1930" ref="T1400"/>
    <hyperlink r:id="rId1931" ref="T1401"/>
    <hyperlink r:id="rId1932" ref="T1402"/>
    <hyperlink r:id="rId1933" ref="T1403"/>
    <hyperlink r:id="rId1934" ref="T1404"/>
    <hyperlink r:id="rId1935" ref="T1405"/>
    <hyperlink r:id="rId1936" ref="T1406"/>
    <hyperlink r:id="rId1937" ref="T1407"/>
    <hyperlink r:id="rId1938" ref="T1408"/>
    <hyperlink r:id="rId1939" ref="T1409"/>
    <hyperlink r:id="rId1940" ref="T1410"/>
    <hyperlink r:id="rId1941" ref="T1411"/>
    <hyperlink r:id="rId1942" ref="T1412"/>
    <hyperlink r:id="rId1943" ref="T1413"/>
    <hyperlink r:id="rId1944" ref="T1414"/>
    <hyperlink r:id="rId1945" ref="T1415"/>
    <hyperlink r:id="rId1946" ref="T1416"/>
    <hyperlink r:id="rId1947" ref="T1417"/>
    <hyperlink r:id="rId1948" ref="T1418"/>
    <hyperlink r:id="rId1949" ref="T1419"/>
    <hyperlink r:id="rId1950" ref="T1420"/>
    <hyperlink r:id="rId1951" ref="T1421"/>
    <hyperlink r:id="rId1952" ref="T1422"/>
    <hyperlink r:id="rId1953" ref="T1423"/>
    <hyperlink r:id="rId1954" ref="T1424"/>
    <hyperlink r:id="rId1955" ref="T1425"/>
    <hyperlink r:id="rId1956" ref="T1426"/>
    <hyperlink r:id="rId1957" ref="T1427"/>
    <hyperlink r:id="rId1958" ref="T1428"/>
    <hyperlink r:id="rId1959" ref="T1429"/>
    <hyperlink r:id="rId1960" ref="T1430"/>
    <hyperlink r:id="rId1961" ref="T1431"/>
    <hyperlink r:id="rId1962" ref="T1432"/>
    <hyperlink r:id="rId1963" ref="T1434"/>
  </hyperlinks>
  <drawing r:id="rId1964"/>
  <legacyDrawing r:id="rId19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10.13"/>
    <col customWidth="1" min="2" max="2" width="37.25"/>
    <col customWidth="1" min="3" max="23" width="10.13"/>
  </cols>
  <sheetData>
    <row r="1">
      <c r="A1" s="62"/>
      <c r="B1" s="63"/>
      <c r="C1" s="64">
        <v>2019.0</v>
      </c>
      <c r="I1" s="65"/>
      <c r="J1" s="64">
        <v>2020.0</v>
      </c>
      <c r="P1" s="65"/>
      <c r="Q1" s="64">
        <v>2021.0</v>
      </c>
      <c r="W1" s="65"/>
    </row>
    <row r="2">
      <c r="A2" s="66" t="s">
        <v>74</v>
      </c>
      <c r="B2" s="67" t="s">
        <v>75</v>
      </c>
      <c r="C2" s="68" t="s">
        <v>13832</v>
      </c>
      <c r="D2" s="69" t="s">
        <v>13833</v>
      </c>
      <c r="E2" s="69" t="s">
        <v>13834</v>
      </c>
      <c r="F2" s="69" t="s">
        <v>13835</v>
      </c>
      <c r="G2" s="69" t="s">
        <v>13836</v>
      </c>
      <c r="H2" s="69" t="s">
        <v>13837</v>
      </c>
      <c r="I2" s="70" t="s">
        <v>13838</v>
      </c>
      <c r="J2" s="68" t="s">
        <v>13839</v>
      </c>
      <c r="K2" s="69" t="s">
        <v>13840</v>
      </c>
      <c r="L2" s="69" t="s">
        <v>13841</v>
      </c>
      <c r="M2" s="69" t="s">
        <v>13842</v>
      </c>
      <c r="N2" s="69" t="s">
        <v>13843</v>
      </c>
      <c r="O2" s="69" t="s">
        <v>13844</v>
      </c>
      <c r="P2" s="70" t="s">
        <v>13845</v>
      </c>
      <c r="Q2" s="68" t="s">
        <v>13846</v>
      </c>
      <c r="R2" s="69" t="s">
        <v>13847</v>
      </c>
      <c r="S2" s="69" t="s">
        <v>13848</v>
      </c>
      <c r="T2" s="69" t="s">
        <v>13849</v>
      </c>
      <c r="U2" s="69" t="s">
        <v>13850</v>
      </c>
      <c r="V2" s="69" t="s">
        <v>13851</v>
      </c>
      <c r="W2" s="70" t="s">
        <v>13852</v>
      </c>
    </row>
    <row r="3">
      <c r="A3" s="71" t="s">
        <v>12757</v>
      </c>
      <c r="B3" s="72" t="s">
        <v>12758</v>
      </c>
      <c r="C3" s="73" t="s">
        <v>141</v>
      </c>
      <c r="D3" s="71" t="s">
        <v>127</v>
      </c>
      <c r="E3" s="71" t="s">
        <v>141</v>
      </c>
      <c r="F3" s="71" t="s">
        <v>127</v>
      </c>
      <c r="G3" s="71" t="s">
        <v>141</v>
      </c>
      <c r="H3" s="71" t="s">
        <v>127</v>
      </c>
      <c r="I3" s="72" t="s">
        <v>141</v>
      </c>
      <c r="J3" s="73" t="s">
        <v>141</v>
      </c>
      <c r="K3" s="71" t="s">
        <v>127</v>
      </c>
      <c r="L3" s="71" t="s">
        <v>141</v>
      </c>
      <c r="M3" s="71" t="s">
        <v>127</v>
      </c>
      <c r="N3" s="71" t="s">
        <v>141</v>
      </c>
      <c r="O3" s="71" t="s">
        <v>127</v>
      </c>
      <c r="P3" s="72" t="s">
        <v>141</v>
      </c>
      <c r="Q3" s="73" t="s">
        <v>141</v>
      </c>
      <c r="R3" s="71" t="s">
        <v>127</v>
      </c>
      <c r="S3" s="71" t="s">
        <v>141</v>
      </c>
      <c r="T3" s="71" t="s">
        <v>127</v>
      </c>
      <c r="U3" s="71" t="s">
        <v>141</v>
      </c>
      <c r="V3" s="71" t="s">
        <v>127</v>
      </c>
      <c r="W3" s="72" t="s">
        <v>141</v>
      </c>
    </row>
    <row r="4">
      <c r="A4" s="74" t="s">
        <v>9925</v>
      </c>
      <c r="B4" s="72" t="s">
        <v>9926</v>
      </c>
      <c r="C4" s="73" t="s">
        <v>141</v>
      </c>
      <c r="D4" s="75" t="s">
        <v>127</v>
      </c>
      <c r="E4" s="71" t="s">
        <v>141</v>
      </c>
      <c r="F4" s="75" t="s">
        <v>127</v>
      </c>
      <c r="G4" s="71" t="s">
        <v>141</v>
      </c>
      <c r="H4" s="71" t="s">
        <v>141</v>
      </c>
      <c r="I4" s="72" t="s">
        <v>127</v>
      </c>
      <c r="J4" s="73" t="s">
        <v>141</v>
      </c>
      <c r="K4" s="75" t="s">
        <v>127</v>
      </c>
      <c r="L4" s="71" t="s">
        <v>141</v>
      </c>
      <c r="M4" s="75" t="s">
        <v>127</v>
      </c>
      <c r="N4" s="71" t="s">
        <v>141</v>
      </c>
      <c r="O4" s="71" t="s">
        <v>141</v>
      </c>
      <c r="P4" s="72" t="s">
        <v>127</v>
      </c>
      <c r="Q4" s="73" t="s">
        <v>141</v>
      </c>
      <c r="R4" s="75" t="s">
        <v>127</v>
      </c>
      <c r="S4" s="71" t="s">
        <v>141</v>
      </c>
      <c r="T4" s="75" t="s">
        <v>127</v>
      </c>
      <c r="U4" s="71" t="s">
        <v>141</v>
      </c>
      <c r="V4" s="71" t="s">
        <v>141</v>
      </c>
      <c r="W4" s="72" t="s">
        <v>127</v>
      </c>
    </row>
    <row r="5">
      <c r="A5" s="76" t="s">
        <v>207</v>
      </c>
      <c r="B5" s="72" t="s">
        <v>208</v>
      </c>
      <c r="C5" s="73" t="s">
        <v>141</v>
      </c>
      <c r="D5" s="75" t="s">
        <v>127</v>
      </c>
      <c r="E5" s="71" t="s">
        <v>141</v>
      </c>
      <c r="F5" s="75" t="s">
        <v>127</v>
      </c>
      <c r="G5" s="71" t="s">
        <v>127</v>
      </c>
      <c r="H5" s="75" t="s">
        <v>127</v>
      </c>
      <c r="I5" s="77" t="s">
        <v>127</v>
      </c>
      <c r="J5" s="73" t="s">
        <v>141</v>
      </c>
      <c r="K5" s="75" t="s">
        <v>127</v>
      </c>
      <c r="L5" s="71" t="s">
        <v>141</v>
      </c>
      <c r="M5" s="75" t="s">
        <v>127</v>
      </c>
      <c r="N5" s="71" t="s">
        <v>127</v>
      </c>
      <c r="O5" s="75" t="s">
        <v>127</v>
      </c>
      <c r="P5" s="77" t="s">
        <v>127</v>
      </c>
      <c r="Q5" s="73" t="s">
        <v>141</v>
      </c>
      <c r="R5" s="75" t="s">
        <v>127</v>
      </c>
      <c r="S5" s="71" t="s">
        <v>141</v>
      </c>
      <c r="T5" s="75" t="s">
        <v>127</v>
      </c>
      <c r="U5" s="71" t="s">
        <v>127</v>
      </c>
      <c r="V5" s="75" t="s">
        <v>127</v>
      </c>
      <c r="W5" s="77" t="s">
        <v>127</v>
      </c>
    </row>
    <row r="6">
      <c r="A6" s="71" t="s">
        <v>8794</v>
      </c>
      <c r="B6" s="72" t="s">
        <v>8795</v>
      </c>
      <c r="C6" s="78">
        <v>1100.0</v>
      </c>
      <c r="D6" s="71" t="s">
        <v>127</v>
      </c>
      <c r="E6" s="71">
        <v>1100.0</v>
      </c>
      <c r="F6" s="71" t="s">
        <v>127</v>
      </c>
      <c r="G6" s="71" t="s">
        <v>141</v>
      </c>
      <c r="H6" s="71" t="s">
        <v>127</v>
      </c>
      <c r="I6" s="72" t="s">
        <v>141</v>
      </c>
      <c r="J6" s="79">
        <v>800.0</v>
      </c>
      <c r="K6" s="75" t="s">
        <v>127</v>
      </c>
      <c r="L6" s="75">
        <v>800.0</v>
      </c>
      <c r="M6" s="75" t="s">
        <v>127</v>
      </c>
      <c r="N6" s="75" t="s">
        <v>468</v>
      </c>
      <c r="O6" s="75" t="s">
        <v>127</v>
      </c>
      <c r="P6" s="77" t="s">
        <v>468</v>
      </c>
      <c r="Q6" s="73">
        <v>1300.0</v>
      </c>
      <c r="R6" s="75" t="s">
        <v>127</v>
      </c>
      <c r="S6" s="75">
        <v>1300.0</v>
      </c>
      <c r="T6" s="75" t="s">
        <v>127</v>
      </c>
      <c r="U6" s="71" t="s">
        <v>468</v>
      </c>
      <c r="V6" s="75" t="s">
        <v>127</v>
      </c>
      <c r="W6" s="77" t="s">
        <v>468</v>
      </c>
    </row>
    <row r="7">
      <c r="A7" s="71" t="s">
        <v>8747</v>
      </c>
      <c r="B7" s="72" t="s">
        <v>8748</v>
      </c>
      <c r="C7" s="79">
        <v>878.0</v>
      </c>
      <c r="D7" s="71" t="s">
        <v>127</v>
      </c>
      <c r="E7" s="75">
        <v>878.0</v>
      </c>
      <c r="F7" s="71" t="s">
        <v>127</v>
      </c>
      <c r="G7" s="71" t="s">
        <v>141</v>
      </c>
      <c r="H7" s="71" t="s">
        <v>127</v>
      </c>
      <c r="I7" s="72" t="s">
        <v>141</v>
      </c>
      <c r="J7" s="79">
        <v>694.0</v>
      </c>
      <c r="K7" s="75" t="s">
        <v>127</v>
      </c>
      <c r="L7" s="75">
        <v>694.0</v>
      </c>
      <c r="M7" s="75" t="s">
        <v>127</v>
      </c>
      <c r="N7" s="75" t="s">
        <v>468</v>
      </c>
      <c r="O7" s="75" t="s">
        <v>127</v>
      </c>
      <c r="P7" s="77" t="s">
        <v>468</v>
      </c>
      <c r="Q7" s="73">
        <v>873.0</v>
      </c>
      <c r="R7" s="75" t="s">
        <v>127</v>
      </c>
      <c r="S7" s="75">
        <v>873.0</v>
      </c>
      <c r="T7" s="75" t="s">
        <v>127</v>
      </c>
      <c r="U7" s="71" t="s">
        <v>468</v>
      </c>
      <c r="V7" s="75" t="s">
        <v>127</v>
      </c>
      <c r="W7" s="77" t="s">
        <v>468</v>
      </c>
    </row>
    <row r="8">
      <c r="A8" s="71" t="s">
        <v>8765</v>
      </c>
      <c r="B8" s="72" t="s">
        <v>8766</v>
      </c>
      <c r="C8" s="80">
        <v>2162.0</v>
      </c>
      <c r="D8" s="75">
        <v>2162.0</v>
      </c>
      <c r="E8" s="71" t="s">
        <v>127</v>
      </c>
      <c r="F8" s="71" t="s">
        <v>127</v>
      </c>
      <c r="G8" s="71" t="s">
        <v>141</v>
      </c>
      <c r="H8" s="71" t="s">
        <v>141</v>
      </c>
      <c r="I8" s="72" t="s">
        <v>127</v>
      </c>
      <c r="J8" s="79">
        <v>1708.0</v>
      </c>
      <c r="K8" s="75">
        <v>1708.0</v>
      </c>
      <c r="L8" s="71" t="s">
        <v>127</v>
      </c>
      <c r="M8" s="71" t="s">
        <v>127</v>
      </c>
      <c r="N8" s="75" t="s">
        <v>141</v>
      </c>
      <c r="O8" s="75" t="s">
        <v>141</v>
      </c>
      <c r="P8" s="77" t="s">
        <v>127</v>
      </c>
      <c r="Q8" s="73">
        <v>2148.0</v>
      </c>
      <c r="R8" s="75">
        <v>2148.0</v>
      </c>
      <c r="S8" s="75" t="s">
        <v>127</v>
      </c>
      <c r="T8" s="75" t="s">
        <v>127</v>
      </c>
      <c r="U8" s="71" t="s">
        <v>141</v>
      </c>
      <c r="V8" s="75" t="s">
        <v>141</v>
      </c>
      <c r="W8" s="77" t="s">
        <v>127</v>
      </c>
    </row>
    <row r="9">
      <c r="A9" s="71" t="s">
        <v>9972</v>
      </c>
      <c r="B9" s="72" t="s">
        <v>9973</v>
      </c>
      <c r="C9" s="73" t="s">
        <v>141</v>
      </c>
      <c r="D9" s="71" t="s">
        <v>141</v>
      </c>
      <c r="E9" s="71" t="s">
        <v>127</v>
      </c>
      <c r="F9" s="71" t="s">
        <v>127</v>
      </c>
      <c r="G9" s="71" t="s">
        <v>141</v>
      </c>
      <c r="H9" s="71" t="s">
        <v>141</v>
      </c>
      <c r="I9" s="72" t="s">
        <v>127</v>
      </c>
      <c r="J9" s="73" t="s">
        <v>141</v>
      </c>
      <c r="K9" s="71" t="s">
        <v>141</v>
      </c>
      <c r="L9" s="71" t="s">
        <v>127</v>
      </c>
      <c r="M9" s="71" t="s">
        <v>127</v>
      </c>
      <c r="N9" s="71" t="s">
        <v>141</v>
      </c>
      <c r="O9" s="71" t="s">
        <v>141</v>
      </c>
      <c r="P9" s="72" t="s">
        <v>127</v>
      </c>
      <c r="Q9" s="73" t="s">
        <v>141</v>
      </c>
      <c r="R9" s="71" t="s">
        <v>141</v>
      </c>
      <c r="S9" s="71" t="s">
        <v>127</v>
      </c>
      <c r="T9" s="71" t="s">
        <v>127</v>
      </c>
      <c r="U9" s="71" t="s">
        <v>141</v>
      </c>
      <c r="V9" s="71" t="s">
        <v>141</v>
      </c>
      <c r="W9" s="72" t="s">
        <v>127</v>
      </c>
    </row>
    <row r="10">
      <c r="A10" s="71" t="s">
        <v>9958</v>
      </c>
      <c r="B10" s="72" t="s">
        <v>9959</v>
      </c>
      <c r="C10" s="73" t="s">
        <v>141</v>
      </c>
      <c r="D10" s="71" t="s">
        <v>141</v>
      </c>
      <c r="E10" s="71" t="s">
        <v>127</v>
      </c>
      <c r="F10" s="71" t="s">
        <v>127</v>
      </c>
      <c r="G10" s="71" t="s">
        <v>141</v>
      </c>
      <c r="H10" s="71" t="s">
        <v>141</v>
      </c>
      <c r="I10" s="72" t="s">
        <v>127</v>
      </c>
      <c r="J10" s="73" t="s">
        <v>141</v>
      </c>
      <c r="K10" s="71" t="s">
        <v>141</v>
      </c>
      <c r="L10" s="71" t="s">
        <v>127</v>
      </c>
      <c r="M10" s="71" t="s">
        <v>127</v>
      </c>
      <c r="N10" s="71" t="s">
        <v>141</v>
      </c>
      <c r="O10" s="71" t="s">
        <v>141</v>
      </c>
      <c r="P10" s="72" t="s">
        <v>127</v>
      </c>
      <c r="Q10" s="73" t="s">
        <v>141</v>
      </c>
      <c r="R10" s="71" t="s">
        <v>141</v>
      </c>
      <c r="S10" s="71" t="s">
        <v>127</v>
      </c>
      <c r="T10" s="71" t="s">
        <v>127</v>
      </c>
      <c r="U10" s="71" t="s">
        <v>141</v>
      </c>
      <c r="V10" s="71" t="s">
        <v>141</v>
      </c>
      <c r="W10" s="72" t="s">
        <v>127</v>
      </c>
    </row>
    <row r="11">
      <c r="A11" s="71" t="s">
        <v>589</v>
      </c>
      <c r="B11" s="72" t="s">
        <v>590</v>
      </c>
      <c r="C11" s="73" t="s">
        <v>141</v>
      </c>
      <c r="D11" s="71" t="s">
        <v>141</v>
      </c>
      <c r="E11" s="71" t="s">
        <v>127</v>
      </c>
      <c r="F11" s="71" t="s">
        <v>127</v>
      </c>
      <c r="G11" s="71" t="s">
        <v>141</v>
      </c>
      <c r="H11" s="71" t="s">
        <v>141</v>
      </c>
      <c r="I11" s="72" t="s">
        <v>127</v>
      </c>
      <c r="J11" s="73" t="s">
        <v>141</v>
      </c>
      <c r="K11" s="71" t="s">
        <v>141</v>
      </c>
      <c r="L11" s="71" t="s">
        <v>127</v>
      </c>
      <c r="M11" s="71" t="s">
        <v>127</v>
      </c>
      <c r="N11" s="71" t="s">
        <v>141</v>
      </c>
      <c r="O11" s="71" t="s">
        <v>141</v>
      </c>
      <c r="P11" s="72" t="s">
        <v>127</v>
      </c>
      <c r="Q11" s="73" t="s">
        <v>141</v>
      </c>
      <c r="R11" s="71" t="s">
        <v>141</v>
      </c>
      <c r="S11" s="71" t="s">
        <v>127</v>
      </c>
      <c r="T11" s="71" t="s">
        <v>127</v>
      </c>
      <c r="U11" s="71" t="s">
        <v>141</v>
      </c>
      <c r="V11" s="71" t="s">
        <v>141</v>
      </c>
      <c r="W11" s="72" t="s">
        <v>127</v>
      </c>
    </row>
    <row r="12">
      <c r="A12" s="71" t="s">
        <v>616</v>
      </c>
      <c r="B12" s="72" t="s">
        <v>617</v>
      </c>
      <c r="C12" s="73" t="s">
        <v>141</v>
      </c>
      <c r="D12" s="71" t="s">
        <v>141</v>
      </c>
      <c r="E12" s="71" t="s">
        <v>127</v>
      </c>
      <c r="F12" s="71" t="s">
        <v>127</v>
      </c>
      <c r="G12" s="71" t="s">
        <v>141</v>
      </c>
      <c r="H12" s="71" t="s">
        <v>141</v>
      </c>
      <c r="I12" s="72" t="s">
        <v>127</v>
      </c>
      <c r="J12" s="73" t="s">
        <v>141</v>
      </c>
      <c r="K12" s="71" t="s">
        <v>141</v>
      </c>
      <c r="L12" s="71" t="s">
        <v>127</v>
      </c>
      <c r="M12" s="71" t="s">
        <v>127</v>
      </c>
      <c r="N12" s="71" t="s">
        <v>141</v>
      </c>
      <c r="O12" s="71" t="s">
        <v>141</v>
      </c>
      <c r="P12" s="72" t="s">
        <v>127</v>
      </c>
      <c r="Q12" s="73" t="s">
        <v>141</v>
      </c>
      <c r="R12" s="71" t="s">
        <v>141</v>
      </c>
      <c r="S12" s="71" t="s">
        <v>127</v>
      </c>
      <c r="T12" s="71" t="s">
        <v>127</v>
      </c>
      <c r="U12" s="71" t="s">
        <v>141</v>
      </c>
      <c r="V12" s="71" t="s">
        <v>141</v>
      </c>
      <c r="W12" s="72" t="s">
        <v>127</v>
      </c>
    </row>
    <row r="13">
      <c r="A13" s="74" t="s">
        <v>633</v>
      </c>
      <c r="B13" s="72" t="s">
        <v>634</v>
      </c>
      <c r="C13" s="73" t="s">
        <v>141</v>
      </c>
      <c r="D13" s="71" t="s">
        <v>127</v>
      </c>
      <c r="E13" s="71" t="s">
        <v>141</v>
      </c>
      <c r="F13" s="71" t="s">
        <v>127</v>
      </c>
      <c r="G13" s="71" t="s">
        <v>127</v>
      </c>
      <c r="H13" s="71" t="s">
        <v>127</v>
      </c>
      <c r="I13" s="72" t="s">
        <v>127</v>
      </c>
      <c r="J13" s="73" t="s">
        <v>141</v>
      </c>
      <c r="K13" s="71" t="s">
        <v>127</v>
      </c>
      <c r="L13" s="71" t="s">
        <v>141</v>
      </c>
      <c r="M13" s="71" t="s">
        <v>127</v>
      </c>
      <c r="N13" s="71" t="s">
        <v>127</v>
      </c>
      <c r="O13" s="71" t="s">
        <v>127</v>
      </c>
      <c r="P13" s="72" t="s">
        <v>127</v>
      </c>
      <c r="Q13" s="73" t="s">
        <v>141</v>
      </c>
      <c r="R13" s="71" t="s">
        <v>141</v>
      </c>
      <c r="S13" s="71" t="s">
        <v>127</v>
      </c>
      <c r="T13" s="71" t="s">
        <v>127</v>
      </c>
      <c r="U13" s="71" t="s">
        <v>141</v>
      </c>
      <c r="V13" s="71" t="s">
        <v>141</v>
      </c>
      <c r="W13" s="72" t="s">
        <v>127</v>
      </c>
    </row>
    <row r="14">
      <c r="A14" s="74" t="s">
        <v>604</v>
      </c>
      <c r="B14" s="72" t="s">
        <v>605</v>
      </c>
      <c r="C14" s="73" t="s">
        <v>141</v>
      </c>
      <c r="D14" s="71" t="s">
        <v>127</v>
      </c>
      <c r="E14" s="71" t="s">
        <v>141</v>
      </c>
      <c r="F14" s="71" t="s">
        <v>127</v>
      </c>
      <c r="G14" s="71" t="s">
        <v>127</v>
      </c>
      <c r="H14" s="71" t="s">
        <v>127</v>
      </c>
      <c r="I14" s="72" t="s">
        <v>127</v>
      </c>
      <c r="J14" s="73" t="s">
        <v>141</v>
      </c>
      <c r="K14" s="71" t="s">
        <v>127</v>
      </c>
      <c r="L14" s="71" t="s">
        <v>141</v>
      </c>
      <c r="M14" s="71" t="s">
        <v>127</v>
      </c>
      <c r="N14" s="71" t="s">
        <v>127</v>
      </c>
      <c r="O14" s="71" t="s">
        <v>127</v>
      </c>
      <c r="P14" s="72" t="s">
        <v>127</v>
      </c>
      <c r="Q14" s="73" t="s">
        <v>141</v>
      </c>
      <c r="R14" s="71" t="s">
        <v>141</v>
      </c>
      <c r="S14" s="71" t="s">
        <v>127</v>
      </c>
      <c r="T14" s="71" t="s">
        <v>127</v>
      </c>
      <c r="U14" s="71" t="s">
        <v>141</v>
      </c>
      <c r="V14" s="71" t="s">
        <v>141</v>
      </c>
      <c r="W14" s="72" t="s">
        <v>127</v>
      </c>
    </row>
    <row r="15">
      <c r="A15" s="75" t="s">
        <v>9303</v>
      </c>
      <c r="B15" s="72" t="s">
        <v>9304</v>
      </c>
      <c r="C15" s="73" t="s">
        <v>141</v>
      </c>
      <c r="D15" s="71" t="s">
        <v>127</v>
      </c>
      <c r="E15" s="71" t="s">
        <v>141</v>
      </c>
      <c r="F15" s="71" t="s">
        <v>127</v>
      </c>
      <c r="G15" s="71" t="s">
        <v>127</v>
      </c>
      <c r="H15" s="71" t="s">
        <v>127</v>
      </c>
      <c r="I15" s="72" t="s">
        <v>127</v>
      </c>
      <c r="J15" s="73" t="s">
        <v>141</v>
      </c>
      <c r="K15" s="71" t="s">
        <v>127</v>
      </c>
      <c r="L15" s="71" t="s">
        <v>141</v>
      </c>
      <c r="M15" s="71" t="s">
        <v>127</v>
      </c>
      <c r="N15" s="71" t="s">
        <v>127</v>
      </c>
      <c r="O15" s="71" t="s">
        <v>127</v>
      </c>
      <c r="P15" s="72" t="s">
        <v>127</v>
      </c>
      <c r="Q15" s="73">
        <v>750.0</v>
      </c>
      <c r="R15" s="71" t="s">
        <v>127</v>
      </c>
      <c r="S15" s="75">
        <v>750.0</v>
      </c>
      <c r="T15" s="71" t="s">
        <v>127</v>
      </c>
      <c r="U15" s="71" t="s">
        <v>127</v>
      </c>
      <c r="V15" s="71" t="s">
        <v>127</v>
      </c>
      <c r="W15" s="72" t="s">
        <v>127</v>
      </c>
    </row>
    <row r="16">
      <c r="A16" s="71" t="s">
        <v>10036</v>
      </c>
      <c r="B16" s="72" t="s">
        <v>10037</v>
      </c>
      <c r="C16" s="73">
        <v>800.0</v>
      </c>
      <c r="D16" s="75">
        <v>800.0</v>
      </c>
      <c r="E16" s="75">
        <v>0.0</v>
      </c>
      <c r="F16" s="71" t="s">
        <v>127</v>
      </c>
      <c r="G16" s="71" t="s">
        <v>141</v>
      </c>
      <c r="H16" s="71" t="s">
        <v>141</v>
      </c>
      <c r="I16" s="72" t="s">
        <v>127</v>
      </c>
      <c r="J16" s="73">
        <v>700.0</v>
      </c>
      <c r="K16" s="75">
        <v>700.0</v>
      </c>
      <c r="L16" s="75">
        <v>0.0</v>
      </c>
      <c r="M16" s="71" t="s">
        <v>127</v>
      </c>
      <c r="N16" s="71" t="s">
        <v>141</v>
      </c>
      <c r="O16" s="71" t="s">
        <v>141</v>
      </c>
      <c r="P16" s="72" t="s">
        <v>127</v>
      </c>
      <c r="Q16" s="79">
        <v>800.0</v>
      </c>
      <c r="R16" s="74">
        <v>800.0</v>
      </c>
      <c r="S16" s="75">
        <v>0.0</v>
      </c>
      <c r="T16" s="71" t="s">
        <v>127</v>
      </c>
      <c r="U16" s="71" t="s">
        <v>141</v>
      </c>
      <c r="V16" s="71" t="s">
        <v>141</v>
      </c>
      <c r="W16" s="72" t="s">
        <v>127</v>
      </c>
    </row>
    <row r="17">
      <c r="A17" s="71" t="s">
        <v>10010</v>
      </c>
      <c r="B17" s="72" t="s">
        <v>10011</v>
      </c>
      <c r="C17" s="78">
        <v>5500.0</v>
      </c>
      <c r="D17" s="71">
        <v>5500.0</v>
      </c>
      <c r="E17" s="71" t="s">
        <v>127</v>
      </c>
      <c r="F17" s="71" t="s">
        <v>127</v>
      </c>
      <c r="G17" s="71" t="s">
        <v>141</v>
      </c>
      <c r="H17" s="71" t="s">
        <v>141</v>
      </c>
      <c r="I17" s="72" t="s">
        <v>127</v>
      </c>
      <c r="J17" s="73">
        <v>4110.0</v>
      </c>
      <c r="K17" s="75">
        <v>4110.0</v>
      </c>
      <c r="L17" s="75" t="s">
        <v>127</v>
      </c>
      <c r="M17" s="75" t="s">
        <v>127</v>
      </c>
      <c r="N17" s="71">
        <v>3650.0</v>
      </c>
      <c r="O17" s="75">
        <v>3650.0</v>
      </c>
      <c r="P17" s="77" t="s">
        <v>127</v>
      </c>
      <c r="Q17" s="73">
        <v>4550.0</v>
      </c>
      <c r="R17" s="74">
        <v>4550.0</v>
      </c>
      <c r="S17" s="75" t="s">
        <v>127</v>
      </c>
      <c r="T17" s="75" t="s">
        <v>127</v>
      </c>
      <c r="U17" s="71">
        <v>4200.0</v>
      </c>
      <c r="V17" s="75">
        <v>4200.0</v>
      </c>
      <c r="W17" s="77" t="s">
        <v>127</v>
      </c>
    </row>
    <row r="18">
      <c r="A18" s="71" t="s">
        <v>9990</v>
      </c>
      <c r="B18" s="72" t="s">
        <v>9991</v>
      </c>
      <c r="C18" s="73" t="s">
        <v>141</v>
      </c>
      <c r="D18" s="71" t="s">
        <v>127</v>
      </c>
      <c r="E18" s="71" t="s">
        <v>141</v>
      </c>
      <c r="F18" s="71" t="s">
        <v>127</v>
      </c>
      <c r="G18" s="71" t="s">
        <v>127</v>
      </c>
      <c r="H18" s="71" t="s">
        <v>127</v>
      </c>
      <c r="I18" s="72" t="s">
        <v>127</v>
      </c>
      <c r="J18" s="73" t="s">
        <v>141</v>
      </c>
      <c r="K18" s="71" t="s">
        <v>127</v>
      </c>
      <c r="L18" s="71" t="s">
        <v>141</v>
      </c>
      <c r="M18" s="71" t="s">
        <v>127</v>
      </c>
      <c r="N18" s="71" t="s">
        <v>127</v>
      </c>
      <c r="O18" s="71" t="s">
        <v>127</v>
      </c>
      <c r="P18" s="72" t="s">
        <v>127</v>
      </c>
      <c r="Q18" s="73" t="s">
        <v>141</v>
      </c>
      <c r="R18" s="71" t="s">
        <v>127</v>
      </c>
      <c r="S18" s="71" t="s">
        <v>141</v>
      </c>
      <c r="T18" s="71" t="s">
        <v>127</v>
      </c>
      <c r="U18" s="71" t="s">
        <v>127</v>
      </c>
      <c r="V18" s="71" t="s">
        <v>127</v>
      </c>
      <c r="W18" s="72" t="s">
        <v>127</v>
      </c>
    </row>
    <row r="19">
      <c r="A19" s="71" t="s">
        <v>10028</v>
      </c>
      <c r="B19" s="72" t="s">
        <v>10029</v>
      </c>
      <c r="C19" s="73" t="s">
        <v>141</v>
      </c>
      <c r="D19" s="71" t="s">
        <v>127</v>
      </c>
      <c r="E19" s="71" t="s">
        <v>141</v>
      </c>
      <c r="F19" s="71" t="s">
        <v>127</v>
      </c>
      <c r="G19" s="71" t="s">
        <v>127</v>
      </c>
      <c r="H19" s="71" t="s">
        <v>127</v>
      </c>
      <c r="I19" s="72" t="s">
        <v>127</v>
      </c>
      <c r="J19" s="73" t="s">
        <v>141</v>
      </c>
      <c r="K19" s="71" t="s">
        <v>127</v>
      </c>
      <c r="L19" s="71" t="s">
        <v>141</v>
      </c>
      <c r="M19" s="71" t="s">
        <v>127</v>
      </c>
      <c r="N19" s="71" t="s">
        <v>127</v>
      </c>
      <c r="O19" s="71" t="s">
        <v>127</v>
      </c>
      <c r="P19" s="72" t="s">
        <v>127</v>
      </c>
      <c r="Q19" s="73" t="s">
        <v>141</v>
      </c>
      <c r="R19" s="71" t="s">
        <v>127</v>
      </c>
      <c r="S19" s="71" t="s">
        <v>141</v>
      </c>
      <c r="T19" s="71" t="s">
        <v>127</v>
      </c>
      <c r="U19" s="71" t="s">
        <v>127</v>
      </c>
      <c r="V19" s="71" t="s">
        <v>127</v>
      </c>
      <c r="W19" s="72" t="s">
        <v>127</v>
      </c>
    </row>
    <row r="20">
      <c r="A20" s="75" t="s">
        <v>10017</v>
      </c>
      <c r="B20" s="72" t="s">
        <v>10018</v>
      </c>
      <c r="C20" s="73" t="s">
        <v>141</v>
      </c>
      <c r="D20" s="71" t="s">
        <v>127</v>
      </c>
      <c r="E20" s="71" t="s">
        <v>141</v>
      </c>
      <c r="F20" s="71" t="s">
        <v>127</v>
      </c>
      <c r="G20" s="71" t="s">
        <v>127</v>
      </c>
      <c r="H20" s="71" t="s">
        <v>127</v>
      </c>
      <c r="I20" s="72" t="s">
        <v>127</v>
      </c>
      <c r="J20" s="73" t="s">
        <v>141</v>
      </c>
      <c r="K20" s="71" t="s">
        <v>127</v>
      </c>
      <c r="L20" s="71" t="s">
        <v>141</v>
      </c>
      <c r="M20" s="71" t="s">
        <v>127</v>
      </c>
      <c r="N20" s="71" t="s">
        <v>127</v>
      </c>
      <c r="O20" s="71" t="s">
        <v>127</v>
      </c>
      <c r="P20" s="72" t="s">
        <v>127</v>
      </c>
      <c r="Q20" s="73" t="s">
        <v>141</v>
      </c>
      <c r="R20" s="71" t="s">
        <v>127</v>
      </c>
      <c r="S20" s="71" t="s">
        <v>141</v>
      </c>
      <c r="T20" s="71" t="s">
        <v>127</v>
      </c>
      <c r="U20" s="71" t="s">
        <v>127</v>
      </c>
      <c r="V20" s="71" t="s">
        <v>127</v>
      </c>
      <c r="W20" s="72" t="s">
        <v>127</v>
      </c>
    </row>
    <row r="21">
      <c r="A21" s="75" t="s">
        <v>676</v>
      </c>
      <c r="B21" s="72" t="s">
        <v>677</v>
      </c>
      <c r="C21" s="73" t="s">
        <v>127</v>
      </c>
      <c r="D21" s="75" t="s">
        <v>127</v>
      </c>
      <c r="E21" s="75" t="s">
        <v>127</v>
      </c>
      <c r="F21" s="75" t="s">
        <v>127</v>
      </c>
      <c r="G21" s="71" t="s">
        <v>127</v>
      </c>
      <c r="H21" s="75" t="s">
        <v>127</v>
      </c>
      <c r="I21" s="77" t="s">
        <v>127</v>
      </c>
      <c r="J21" s="73" t="s">
        <v>141</v>
      </c>
      <c r="K21" s="75" t="s">
        <v>127</v>
      </c>
      <c r="L21" s="75" t="s">
        <v>141</v>
      </c>
      <c r="M21" s="75" t="s">
        <v>127</v>
      </c>
      <c r="N21" s="71" t="s">
        <v>127</v>
      </c>
      <c r="O21" s="75" t="s">
        <v>127</v>
      </c>
      <c r="P21" s="77" t="s">
        <v>127</v>
      </c>
      <c r="Q21" s="73" t="s">
        <v>141</v>
      </c>
      <c r="R21" s="75" t="s">
        <v>127</v>
      </c>
      <c r="S21" s="75" t="s">
        <v>141</v>
      </c>
      <c r="T21" s="75" t="s">
        <v>127</v>
      </c>
      <c r="U21" s="71" t="s">
        <v>127</v>
      </c>
      <c r="V21" s="75" t="s">
        <v>127</v>
      </c>
      <c r="W21" s="77" t="s">
        <v>127</v>
      </c>
    </row>
    <row r="22">
      <c r="A22" s="75" t="s">
        <v>687</v>
      </c>
      <c r="B22" s="72" t="s">
        <v>688</v>
      </c>
      <c r="C22" s="73" t="s">
        <v>141</v>
      </c>
      <c r="D22" s="75" t="s">
        <v>127</v>
      </c>
      <c r="E22" s="75" t="s">
        <v>141</v>
      </c>
      <c r="F22" s="75" t="s">
        <v>127</v>
      </c>
      <c r="G22" s="71" t="s">
        <v>127</v>
      </c>
      <c r="H22" s="75" t="s">
        <v>127</v>
      </c>
      <c r="I22" s="77" t="s">
        <v>127</v>
      </c>
      <c r="J22" s="73" t="s">
        <v>141</v>
      </c>
      <c r="K22" s="75" t="s">
        <v>127</v>
      </c>
      <c r="L22" s="75" t="s">
        <v>141</v>
      </c>
      <c r="M22" s="75" t="s">
        <v>127</v>
      </c>
      <c r="N22" s="71" t="s">
        <v>127</v>
      </c>
      <c r="O22" s="75" t="s">
        <v>127</v>
      </c>
      <c r="P22" s="77" t="s">
        <v>127</v>
      </c>
      <c r="Q22" s="73" t="s">
        <v>141</v>
      </c>
      <c r="R22" s="75" t="s">
        <v>127</v>
      </c>
      <c r="S22" s="75" t="s">
        <v>141</v>
      </c>
      <c r="T22" s="75" t="s">
        <v>127</v>
      </c>
      <c r="U22" s="71" t="s">
        <v>127</v>
      </c>
      <c r="V22" s="75" t="s">
        <v>127</v>
      </c>
      <c r="W22" s="77" t="s">
        <v>127</v>
      </c>
    </row>
    <row r="23">
      <c r="A23" s="75" t="s">
        <v>707</v>
      </c>
      <c r="B23" s="72" t="s">
        <v>708</v>
      </c>
      <c r="C23" s="80">
        <v>758.0</v>
      </c>
      <c r="D23" s="75" t="s">
        <v>127</v>
      </c>
      <c r="E23" s="75" t="s">
        <v>127</v>
      </c>
      <c r="F23" s="75" t="s">
        <v>127</v>
      </c>
      <c r="G23" s="71" t="s">
        <v>127</v>
      </c>
      <c r="H23" s="75" t="s">
        <v>127</v>
      </c>
      <c r="I23" s="77" t="s">
        <v>127</v>
      </c>
      <c r="J23" s="80">
        <v>644.0</v>
      </c>
      <c r="K23" s="75" t="s">
        <v>127</v>
      </c>
      <c r="L23" s="75" t="s">
        <v>127</v>
      </c>
      <c r="M23" s="75" t="s">
        <v>127</v>
      </c>
      <c r="N23" s="71" t="s">
        <v>127</v>
      </c>
      <c r="O23" s="75" t="s">
        <v>127</v>
      </c>
      <c r="P23" s="77" t="s">
        <v>127</v>
      </c>
      <c r="Q23" s="79">
        <v>816.0</v>
      </c>
      <c r="R23" s="75" t="s">
        <v>127</v>
      </c>
      <c r="S23" s="75" t="s">
        <v>127</v>
      </c>
      <c r="T23" s="75" t="s">
        <v>127</v>
      </c>
      <c r="U23" s="71" t="s">
        <v>127</v>
      </c>
      <c r="V23" s="75" t="s">
        <v>127</v>
      </c>
      <c r="W23" s="77" t="s">
        <v>127</v>
      </c>
    </row>
    <row r="24">
      <c r="A24" s="75" t="s">
        <v>641</v>
      </c>
      <c r="B24" s="72" t="s">
        <v>642</v>
      </c>
      <c r="C24" s="79">
        <v>175.0</v>
      </c>
      <c r="D24" s="75" t="s">
        <v>127</v>
      </c>
      <c r="E24" s="75" t="s">
        <v>127</v>
      </c>
      <c r="F24" s="75" t="s">
        <v>127</v>
      </c>
      <c r="G24" s="71" t="s">
        <v>127</v>
      </c>
      <c r="H24" s="75" t="s">
        <v>127</v>
      </c>
      <c r="I24" s="77" t="s">
        <v>127</v>
      </c>
      <c r="J24" s="80">
        <v>103.0</v>
      </c>
      <c r="K24" s="75" t="s">
        <v>127</v>
      </c>
      <c r="L24" s="75" t="s">
        <v>127</v>
      </c>
      <c r="M24" s="75" t="s">
        <v>127</v>
      </c>
      <c r="N24" s="71" t="s">
        <v>127</v>
      </c>
      <c r="O24" s="75" t="s">
        <v>127</v>
      </c>
      <c r="P24" s="77" t="s">
        <v>127</v>
      </c>
      <c r="Q24" s="79">
        <v>515.0</v>
      </c>
      <c r="R24" s="75" t="s">
        <v>127</v>
      </c>
      <c r="S24" s="75" t="s">
        <v>127</v>
      </c>
      <c r="T24" s="75" t="s">
        <v>127</v>
      </c>
      <c r="U24" s="71" t="s">
        <v>127</v>
      </c>
      <c r="V24" s="75" t="s">
        <v>127</v>
      </c>
      <c r="W24" s="77" t="s">
        <v>127</v>
      </c>
    </row>
    <row r="25">
      <c r="A25" s="75" t="s">
        <v>698</v>
      </c>
      <c r="B25" s="72" t="s">
        <v>699</v>
      </c>
      <c r="C25" s="73" t="s">
        <v>141</v>
      </c>
      <c r="D25" s="75" t="s">
        <v>127</v>
      </c>
      <c r="E25" s="75" t="s">
        <v>141</v>
      </c>
      <c r="F25" s="75" t="s">
        <v>127</v>
      </c>
      <c r="G25" s="71" t="s">
        <v>127</v>
      </c>
      <c r="H25" s="75" t="s">
        <v>127</v>
      </c>
      <c r="I25" s="77" t="s">
        <v>127</v>
      </c>
      <c r="J25" s="73" t="s">
        <v>141</v>
      </c>
      <c r="K25" s="75" t="s">
        <v>127</v>
      </c>
      <c r="L25" s="75" t="s">
        <v>141</v>
      </c>
      <c r="M25" s="75" t="s">
        <v>127</v>
      </c>
      <c r="N25" s="71" t="s">
        <v>127</v>
      </c>
      <c r="O25" s="75" t="s">
        <v>127</v>
      </c>
      <c r="P25" s="77" t="s">
        <v>127</v>
      </c>
      <c r="Q25" s="73" t="s">
        <v>141</v>
      </c>
      <c r="R25" s="75" t="s">
        <v>127</v>
      </c>
      <c r="S25" s="75" t="s">
        <v>141</v>
      </c>
      <c r="T25" s="75" t="s">
        <v>127</v>
      </c>
      <c r="U25" s="71" t="s">
        <v>127</v>
      </c>
      <c r="V25" s="75" t="s">
        <v>127</v>
      </c>
      <c r="W25" s="77" t="s">
        <v>127</v>
      </c>
    </row>
    <row r="26">
      <c r="A26" s="71" t="s">
        <v>10049</v>
      </c>
      <c r="B26" s="72" t="s">
        <v>10050</v>
      </c>
      <c r="C26" s="73">
        <v>566.0</v>
      </c>
      <c r="D26" s="75" t="s">
        <v>127</v>
      </c>
      <c r="E26" s="75">
        <v>566.0</v>
      </c>
      <c r="F26" s="75" t="s">
        <v>127</v>
      </c>
      <c r="G26" s="75" t="s">
        <v>127</v>
      </c>
      <c r="H26" s="75" t="s">
        <v>127</v>
      </c>
      <c r="I26" s="77" t="s">
        <v>127</v>
      </c>
      <c r="J26" s="73">
        <v>484.0</v>
      </c>
      <c r="K26" s="75" t="s">
        <v>127</v>
      </c>
      <c r="L26" s="75">
        <v>484.0</v>
      </c>
      <c r="M26" s="75" t="s">
        <v>127</v>
      </c>
      <c r="N26" s="75" t="s">
        <v>127</v>
      </c>
      <c r="O26" s="75" t="s">
        <v>127</v>
      </c>
      <c r="P26" s="77" t="s">
        <v>127</v>
      </c>
      <c r="Q26" s="73">
        <v>548.0</v>
      </c>
      <c r="R26" s="75" t="s">
        <v>127</v>
      </c>
      <c r="S26" s="75">
        <v>548.0</v>
      </c>
      <c r="T26" s="75" t="s">
        <v>127</v>
      </c>
      <c r="U26" s="75" t="s">
        <v>127</v>
      </c>
      <c r="V26" s="75" t="s">
        <v>127</v>
      </c>
      <c r="W26" s="77" t="s">
        <v>127</v>
      </c>
    </row>
    <row r="27">
      <c r="A27" s="74" t="s">
        <v>11983</v>
      </c>
      <c r="B27" s="72" t="s">
        <v>11984</v>
      </c>
      <c r="C27" s="73" t="s">
        <v>141</v>
      </c>
      <c r="D27" s="71" t="s">
        <v>127</v>
      </c>
      <c r="E27" s="71" t="s">
        <v>141</v>
      </c>
      <c r="F27" s="71" t="s">
        <v>127</v>
      </c>
      <c r="G27" s="71" t="s">
        <v>141</v>
      </c>
      <c r="H27" s="71" t="s">
        <v>127</v>
      </c>
      <c r="I27" s="72" t="s">
        <v>141</v>
      </c>
      <c r="J27" s="73" t="s">
        <v>141</v>
      </c>
      <c r="K27" s="71" t="s">
        <v>127</v>
      </c>
      <c r="L27" s="71" t="s">
        <v>141</v>
      </c>
      <c r="M27" s="71" t="s">
        <v>127</v>
      </c>
      <c r="N27" s="71" t="s">
        <v>141</v>
      </c>
      <c r="O27" s="71" t="s">
        <v>127</v>
      </c>
      <c r="P27" s="72" t="s">
        <v>141</v>
      </c>
      <c r="Q27" s="73" t="s">
        <v>141</v>
      </c>
      <c r="R27" s="71" t="s">
        <v>127</v>
      </c>
      <c r="S27" s="71" t="s">
        <v>141</v>
      </c>
      <c r="T27" s="71" t="s">
        <v>127</v>
      </c>
      <c r="U27" s="71" t="s">
        <v>141</v>
      </c>
      <c r="V27" s="71" t="s">
        <v>127</v>
      </c>
      <c r="W27" s="72" t="s">
        <v>141</v>
      </c>
    </row>
    <row r="28">
      <c r="A28" s="71" t="s">
        <v>8953</v>
      </c>
      <c r="B28" s="72" t="s">
        <v>8954</v>
      </c>
      <c r="C28" s="80">
        <v>2824.0</v>
      </c>
      <c r="D28" s="75">
        <v>2824.0</v>
      </c>
      <c r="E28" s="71" t="s">
        <v>127</v>
      </c>
      <c r="F28" s="71" t="s">
        <v>127</v>
      </c>
      <c r="G28" s="75">
        <v>3446.0</v>
      </c>
      <c r="H28" s="75">
        <v>3446.0</v>
      </c>
      <c r="I28" s="72" t="s">
        <v>127</v>
      </c>
      <c r="J28" s="80">
        <v>2787.0</v>
      </c>
      <c r="K28" s="75">
        <v>2787.0</v>
      </c>
      <c r="L28" s="71" t="s">
        <v>127</v>
      </c>
      <c r="M28" s="71" t="s">
        <v>127</v>
      </c>
      <c r="N28" s="75">
        <v>3516.0</v>
      </c>
      <c r="O28" s="75">
        <v>3516.0</v>
      </c>
      <c r="P28" s="72" t="s">
        <v>127</v>
      </c>
      <c r="Q28" s="73">
        <v>2759.0</v>
      </c>
      <c r="R28" s="75">
        <v>2759.0</v>
      </c>
      <c r="S28" s="71" t="s">
        <v>127</v>
      </c>
      <c r="T28" s="71" t="s">
        <v>127</v>
      </c>
      <c r="U28" s="71">
        <v>3764.0</v>
      </c>
      <c r="V28" s="75">
        <v>3764.0</v>
      </c>
      <c r="W28" s="77" t="s">
        <v>127</v>
      </c>
    </row>
    <row r="29">
      <c r="A29" s="81" t="s">
        <v>8841</v>
      </c>
      <c r="B29" s="72" t="s">
        <v>8842</v>
      </c>
      <c r="C29" s="78">
        <v>6268.0</v>
      </c>
      <c r="D29" s="71">
        <v>6268.0</v>
      </c>
      <c r="E29" s="71" t="s">
        <v>127</v>
      </c>
      <c r="F29" s="71" t="s">
        <v>127</v>
      </c>
      <c r="G29" s="75">
        <v>6613.0</v>
      </c>
      <c r="H29" s="75">
        <v>6613.0</v>
      </c>
      <c r="I29" s="72" t="s">
        <v>127</v>
      </c>
      <c r="J29" s="79">
        <v>4973.0</v>
      </c>
      <c r="K29" s="75">
        <v>4973.0</v>
      </c>
      <c r="L29" s="71" t="s">
        <v>127</v>
      </c>
      <c r="M29" s="71" t="s">
        <v>127</v>
      </c>
      <c r="N29" s="75">
        <v>5142.0</v>
      </c>
      <c r="O29" s="75">
        <v>5142.0</v>
      </c>
      <c r="P29" s="72" t="s">
        <v>127</v>
      </c>
      <c r="Q29" s="73">
        <v>7089.0</v>
      </c>
      <c r="R29" s="75">
        <v>7089.0</v>
      </c>
      <c r="S29" s="75" t="s">
        <v>127</v>
      </c>
      <c r="T29" s="71" t="s">
        <v>127</v>
      </c>
      <c r="U29" s="71">
        <v>7387.0</v>
      </c>
      <c r="V29" s="82">
        <v>7387.0</v>
      </c>
      <c r="W29" s="77" t="s">
        <v>127</v>
      </c>
    </row>
    <row r="30">
      <c r="A30" s="71" t="s">
        <v>8923</v>
      </c>
      <c r="B30" s="72" t="s">
        <v>8924</v>
      </c>
      <c r="C30" s="80">
        <v>1200.0</v>
      </c>
      <c r="D30" s="75">
        <v>1200.0</v>
      </c>
      <c r="E30" s="71" t="s">
        <v>127</v>
      </c>
      <c r="F30" s="71" t="s">
        <v>127</v>
      </c>
      <c r="G30" s="75">
        <v>1056.0</v>
      </c>
      <c r="H30" s="75">
        <v>1056.0</v>
      </c>
      <c r="I30" s="72" t="s">
        <v>127</v>
      </c>
      <c r="J30" s="79">
        <v>1200.0</v>
      </c>
      <c r="K30" s="75">
        <v>1200.0</v>
      </c>
      <c r="L30" s="71" t="s">
        <v>127</v>
      </c>
      <c r="M30" s="71" t="s">
        <v>127</v>
      </c>
      <c r="N30" s="75">
        <v>1015.0</v>
      </c>
      <c r="O30" s="75">
        <v>1015.0</v>
      </c>
      <c r="P30" s="72" t="s">
        <v>127</v>
      </c>
      <c r="Q30" s="73">
        <v>1200.0</v>
      </c>
      <c r="R30" s="75">
        <v>1200.0</v>
      </c>
      <c r="S30" s="75" t="s">
        <v>127</v>
      </c>
      <c r="T30" s="71" t="s">
        <v>127</v>
      </c>
      <c r="U30" s="71">
        <v>1036.0</v>
      </c>
      <c r="V30" s="75">
        <v>1036.0</v>
      </c>
      <c r="W30" s="77" t="s">
        <v>127</v>
      </c>
    </row>
    <row r="31">
      <c r="A31" s="71" t="s">
        <v>9004</v>
      </c>
      <c r="B31" s="72" t="s">
        <v>9005</v>
      </c>
      <c r="C31" s="80">
        <v>720.0</v>
      </c>
      <c r="D31" s="71" t="s">
        <v>127</v>
      </c>
      <c r="E31" s="75">
        <v>720.0</v>
      </c>
      <c r="F31" s="71" t="s">
        <v>127</v>
      </c>
      <c r="G31" s="71" t="s">
        <v>127</v>
      </c>
      <c r="H31" s="71" t="s">
        <v>127</v>
      </c>
      <c r="I31" s="72" t="s">
        <v>127</v>
      </c>
      <c r="J31" s="79">
        <v>737.0</v>
      </c>
      <c r="K31" s="75" t="s">
        <v>127</v>
      </c>
      <c r="L31" s="75">
        <v>737.0</v>
      </c>
      <c r="M31" s="75" t="s">
        <v>127</v>
      </c>
      <c r="N31" s="71" t="s">
        <v>127</v>
      </c>
      <c r="O31" s="71" t="s">
        <v>127</v>
      </c>
      <c r="P31" s="72" t="s">
        <v>127</v>
      </c>
      <c r="Q31" s="73">
        <v>789.0</v>
      </c>
      <c r="R31" s="75" t="s">
        <v>127</v>
      </c>
      <c r="S31" s="75">
        <v>789.0</v>
      </c>
      <c r="T31" s="71" t="s">
        <v>127</v>
      </c>
      <c r="U31" s="71" t="s">
        <v>127</v>
      </c>
      <c r="V31" s="71" t="s">
        <v>127</v>
      </c>
      <c r="W31" s="72" t="s">
        <v>127</v>
      </c>
    </row>
    <row r="32">
      <c r="A32" s="71" t="s">
        <v>9067</v>
      </c>
      <c r="B32" s="72" t="s">
        <v>9068</v>
      </c>
      <c r="C32" s="78">
        <v>0.0</v>
      </c>
      <c r="D32" s="71">
        <v>0.0</v>
      </c>
      <c r="E32" s="71" t="s">
        <v>127</v>
      </c>
      <c r="F32" s="71" t="s">
        <v>127</v>
      </c>
      <c r="G32" s="75">
        <v>0.0</v>
      </c>
      <c r="H32" s="75">
        <v>0.0</v>
      </c>
      <c r="I32" s="72" t="s">
        <v>127</v>
      </c>
      <c r="J32" s="73">
        <v>0.0</v>
      </c>
      <c r="K32" s="75">
        <v>0.0</v>
      </c>
      <c r="L32" s="71" t="s">
        <v>127</v>
      </c>
      <c r="M32" s="71" t="s">
        <v>127</v>
      </c>
      <c r="N32" s="75">
        <v>0.0</v>
      </c>
      <c r="O32" s="75">
        <v>0.0</v>
      </c>
      <c r="P32" s="72" t="s">
        <v>127</v>
      </c>
      <c r="Q32" s="73">
        <v>0.0</v>
      </c>
      <c r="R32" s="75">
        <v>0.0</v>
      </c>
      <c r="S32" s="71" t="s">
        <v>127</v>
      </c>
      <c r="T32" s="71" t="s">
        <v>127</v>
      </c>
      <c r="U32" s="71">
        <v>0.0</v>
      </c>
      <c r="V32" s="75">
        <v>0.0</v>
      </c>
      <c r="W32" s="72" t="s">
        <v>127</v>
      </c>
    </row>
    <row r="33">
      <c r="A33" s="81" t="s">
        <v>9014</v>
      </c>
      <c r="B33" s="72" t="s">
        <v>9015</v>
      </c>
      <c r="C33" s="78">
        <v>4379.0</v>
      </c>
      <c r="D33" s="71">
        <v>4379.0</v>
      </c>
      <c r="E33" s="71" t="s">
        <v>127</v>
      </c>
      <c r="F33" s="71" t="s">
        <v>127</v>
      </c>
      <c r="G33" s="75">
        <v>4384.0</v>
      </c>
      <c r="H33" s="75">
        <v>4384.0</v>
      </c>
      <c r="I33" s="72" t="s">
        <v>127</v>
      </c>
      <c r="J33" s="79">
        <v>4138.0</v>
      </c>
      <c r="K33" s="75">
        <v>4138.0</v>
      </c>
      <c r="L33" s="71" t="s">
        <v>127</v>
      </c>
      <c r="M33" s="71" t="s">
        <v>127</v>
      </c>
      <c r="N33" s="75">
        <v>4194.0</v>
      </c>
      <c r="O33" s="75">
        <v>4194.0</v>
      </c>
      <c r="P33" s="72" t="s">
        <v>127</v>
      </c>
      <c r="Q33" s="73">
        <v>4529.0</v>
      </c>
      <c r="R33" s="75">
        <v>4529.0</v>
      </c>
      <c r="S33" s="75" t="s">
        <v>127</v>
      </c>
      <c r="T33" s="75" t="s">
        <v>127</v>
      </c>
      <c r="U33" s="71">
        <v>4582.0</v>
      </c>
      <c r="V33" s="75">
        <v>4582.0</v>
      </c>
      <c r="W33" s="72" t="s">
        <v>127</v>
      </c>
    </row>
    <row r="34">
      <c r="A34" s="71" t="s">
        <v>9039</v>
      </c>
      <c r="B34" s="72" t="s">
        <v>9040</v>
      </c>
      <c r="C34" s="73">
        <v>3043.0</v>
      </c>
      <c r="D34" s="75">
        <v>2799.56</v>
      </c>
      <c r="E34" s="75">
        <v>243.44</v>
      </c>
      <c r="F34" s="71" t="s">
        <v>127</v>
      </c>
      <c r="G34" s="75">
        <v>2700.0</v>
      </c>
      <c r="H34" s="75">
        <v>2700.0</v>
      </c>
      <c r="I34" s="72" t="s">
        <v>127</v>
      </c>
      <c r="J34" s="73">
        <v>3810.0</v>
      </c>
      <c r="K34" s="75">
        <v>3505.2</v>
      </c>
      <c r="L34" s="75">
        <v>304.8</v>
      </c>
      <c r="M34" s="75" t="s">
        <v>127</v>
      </c>
      <c r="N34" s="75">
        <v>3379.0</v>
      </c>
      <c r="O34" s="75">
        <v>3379.0</v>
      </c>
      <c r="P34" s="77" t="s">
        <v>127</v>
      </c>
      <c r="Q34" s="73">
        <v>4260.0</v>
      </c>
      <c r="R34" s="75">
        <v>3919.2</v>
      </c>
      <c r="S34" s="75">
        <v>340.8</v>
      </c>
      <c r="T34" s="75" t="s">
        <v>127</v>
      </c>
      <c r="U34" s="71">
        <v>3834.0</v>
      </c>
      <c r="V34" s="75">
        <v>3834.0</v>
      </c>
      <c r="W34" s="72" t="s">
        <v>127</v>
      </c>
    </row>
    <row r="35">
      <c r="A35" s="71" t="s">
        <v>8806</v>
      </c>
      <c r="B35" s="72" t="s">
        <v>8807</v>
      </c>
      <c r="C35" s="78">
        <v>2866.0</v>
      </c>
      <c r="D35" s="71">
        <v>2866.0</v>
      </c>
      <c r="E35" s="71" t="s">
        <v>127</v>
      </c>
      <c r="F35" s="71" t="s">
        <v>127</v>
      </c>
      <c r="G35" s="75">
        <v>2904.0</v>
      </c>
      <c r="H35" s="75">
        <v>2904.0</v>
      </c>
      <c r="I35" s="72" t="s">
        <v>127</v>
      </c>
      <c r="J35" s="79">
        <v>2743.0</v>
      </c>
      <c r="K35" s="75">
        <v>2743.0</v>
      </c>
      <c r="L35" s="71" t="s">
        <v>127</v>
      </c>
      <c r="M35" s="71" t="s">
        <v>127</v>
      </c>
      <c r="N35" s="75">
        <v>2779.0</v>
      </c>
      <c r="O35" s="75">
        <v>2779.0</v>
      </c>
      <c r="P35" s="72" t="s">
        <v>127</v>
      </c>
      <c r="Q35" s="73">
        <v>2811.0</v>
      </c>
      <c r="R35" s="75">
        <v>2811.0</v>
      </c>
      <c r="S35" s="75" t="s">
        <v>127</v>
      </c>
      <c r="T35" s="75" t="s">
        <v>127</v>
      </c>
      <c r="U35" s="71">
        <v>2860.0</v>
      </c>
      <c r="V35" s="75">
        <v>2860.0</v>
      </c>
      <c r="W35" s="72" t="s">
        <v>127</v>
      </c>
    </row>
    <row r="36">
      <c r="A36" s="71" t="s">
        <v>9103</v>
      </c>
      <c r="B36" s="72" t="s">
        <v>9104</v>
      </c>
      <c r="C36" s="79">
        <v>835.0</v>
      </c>
      <c r="D36" s="71" t="s">
        <v>127</v>
      </c>
      <c r="E36" s="75">
        <v>835.0</v>
      </c>
      <c r="F36" s="71" t="s">
        <v>127</v>
      </c>
      <c r="G36" s="71" t="s">
        <v>127</v>
      </c>
      <c r="H36" s="71" t="s">
        <v>127</v>
      </c>
      <c r="I36" s="72" t="s">
        <v>127</v>
      </c>
      <c r="J36" s="79">
        <v>903.0</v>
      </c>
      <c r="K36" s="71" t="s">
        <v>127</v>
      </c>
      <c r="L36" s="75">
        <v>903.0</v>
      </c>
      <c r="M36" s="71" t="s">
        <v>127</v>
      </c>
      <c r="N36" s="71" t="s">
        <v>127</v>
      </c>
      <c r="O36" s="71" t="s">
        <v>127</v>
      </c>
      <c r="P36" s="72" t="s">
        <v>127</v>
      </c>
      <c r="Q36" s="73">
        <v>992.0</v>
      </c>
      <c r="R36" s="75" t="s">
        <v>127</v>
      </c>
      <c r="S36" s="75">
        <v>992.0</v>
      </c>
      <c r="T36" s="71" t="s">
        <v>127</v>
      </c>
      <c r="U36" s="71" t="s">
        <v>127</v>
      </c>
      <c r="V36" s="71" t="s">
        <v>127</v>
      </c>
      <c r="W36" s="72" t="s">
        <v>127</v>
      </c>
    </row>
    <row r="37">
      <c r="A37" s="81" t="s">
        <v>9029</v>
      </c>
      <c r="B37" s="72" t="s">
        <v>9030</v>
      </c>
      <c r="C37" s="79">
        <v>687.0</v>
      </c>
      <c r="D37" s="71" t="s">
        <v>127</v>
      </c>
      <c r="E37" s="75">
        <v>687.0</v>
      </c>
      <c r="F37" s="71" t="s">
        <v>127</v>
      </c>
      <c r="G37" s="71" t="s">
        <v>127</v>
      </c>
      <c r="H37" s="71" t="s">
        <v>127</v>
      </c>
      <c r="I37" s="77" t="s">
        <v>127</v>
      </c>
      <c r="J37" s="79">
        <v>678.0</v>
      </c>
      <c r="K37" s="75" t="s">
        <v>127</v>
      </c>
      <c r="L37" s="75">
        <v>678.0</v>
      </c>
      <c r="M37" s="75" t="s">
        <v>127</v>
      </c>
      <c r="N37" s="75" t="s">
        <v>127</v>
      </c>
      <c r="O37" s="75" t="s">
        <v>127</v>
      </c>
      <c r="P37" s="77" t="s">
        <v>127</v>
      </c>
      <c r="Q37" s="73">
        <v>717.0</v>
      </c>
      <c r="R37" s="75" t="s">
        <v>127</v>
      </c>
      <c r="S37" s="75">
        <v>717.0</v>
      </c>
      <c r="T37" s="75" t="s">
        <v>127</v>
      </c>
      <c r="U37" s="71" t="s">
        <v>127</v>
      </c>
      <c r="V37" s="75" t="s">
        <v>127</v>
      </c>
      <c r="W37" s="77" t="s">
        <v>127</v>
      </c>
    </row>
    <row r="38">
      <c r="A38" s="71" t="s">
        <v>8895</v>
      </c>
      <c r="B38" s="72" t="s">
        <v>8896</v>
      </c>
      <c r="C38" s="78">
        <v>3264.0</v>
      </c>
      <c r="D38" s="71">
        <v>3264.0</v>
      </c>
      <c r="E38" s="71" t="s">
        <v>127</v>
      </c>
      <c r="F38" s="71" t="s">
        <v>127</v>
      </c>
      <c r="G38" s="75">
        <v>3167.0</v>
      </c>
      <c r="H38" s="75">
        <v>3167.0</v>
      </c>
      <c r="I38" s="72" t="s">
        <v>127</v>
      </c>
      <c r="J38" s="79">
        <v>2760.0</v>
      </c>
      <c r="K38" s="75">
        <v>2760.0</v>
      </c>
      <c r="L38" s="71" t="s">
        <v>127</v>
      </c>
      <c r="M38" s="71" t="s">
        <v>127</v>
      </c>
      <c r="N38" s="75">
        <v>2639.0</v>
      </c>
      <c r="O38" s="75">
        <v>2639.0</v>
      </c>
      <c r="P38" s="72" t="s">
        <v>127</v>
      </c>
      <c r="Q38" s="73">
        <v>3178.0</v>
      </c>
      <c r="R38" s="75">
        <v>3178.0</v>
      </c>
      <c r="S38" s="75" t="s">
        <v>127</v>
      </c>
      <c r="T38" s="75" t="s">
        <v>127</v>
      </c>
      <c r="U38" s="71">
        <v>3022.0</v>
      </c>
      <c r="V38" s="75">
        <v>3022.0</v>
      </c>
      <c r="W38" s="77" t="s">
        <v>127</v>
      </c>
    </row>
    <row r="39">
      <c r="A39" s="71" t="s">
        <v>8909</v>
      </c>
      <c r="B39" s="72" t="s">
        <v>8910</v>
      </c>
      <c r="C39" s="73">
        <v>705.0</v>
      </c>
      <c r="D39" s="75" t="s">
        <v>127</v>
      </c>
      <c r="E39" s="75">
        <v>705.0</v>
      </c>
      <c r="F39" s="71" t="s">
        <v>127</v>
      </c>
      <c r="G39" s="75">
        <v>335.0</v>
      </c>
      <c r="H39" s="75">
        <v>335.0</v>
      </c>
      <c r="I39" s="72" t="s">
        <v>127</v>
      </c>
      <c r="J39" s="79">
        <v>588.0</v>
      </c>
      <c r="K39" s="75" t="s">
        <v>127</v>
      </c>
      <c r="L39" s="75">
        <v>588.0</v>
      </c>
      <c r="M39" s="75" t="s">
        <v>127</v>
      </c>
      <c r="N39" s="75">
        <v>343.0</v>
      </c>
      <c r="O39" s="75">
        <v>343.0</v>
      </c>
      <c r="P39" s="77" t="s">
        <v>127</v>
      </c>
      <c r="Q39" s="73">
        <v>710.0</v>
      </c>
      <c r="R39" s="75" t="s">
        <v>127</v>
      </c>
      <c r="S39" s="75">
        <v>710.0</v>
      </c>
      <c r="T39" s="75" t="s">
        <v>127</v>
      </c>
      <c r="U39" s="71">
        <v>320.0</v>
      </c>
      <c r="V39" s="75">
        <v>320.0</v>
      </c>
      <c r="W39" s="77" t="s">
        <v>127</v>
      </c>
    </row>
    <row r="40">
      <c r="A40" s="71" t="s">
        <v>8938</v>
      </c>
      <c r="B40" s="72" t="s">
        <v>8939</v>
      </c>
      <c r="C40" s="80">
        <v>835.0</v>
      </c>
      <c r="D40" s="71" t="s">
        <v>127</v>
      </c>
      <c r="E40" s="75">
        <v>835.0</v>
      </c>
      <c r="F40" s="71" t="s">
        <v>127</v>
      </c>
      <c r="G40" s="75">
        <v>366.0</v>
      </c>
      <c r="H40" s="75">
        <v>366.0</v>
      </c>
      <c r="I40" s="72" t="s">
        <v>127</v>
      </c>
      <c r="J40" s="79">
        <v>904.0</v>
      </c>
      <c r="K40" s="75" t="s">
        <v>127</v>
      </c>
      <c r="L40" s="75">
        <v>904.0</v>
      </c>
      <c r="M40" s="75" t="s">
        <v>127</v>
      </c>
      <c r="N40" s="75">
        <v>352.0</v>
      </c>
      <c r="O40" s="75">
        <v>352.0</v>
      </c>
      <c r="P40" s="77" t="s">
        <v>127</v>
      </c>
      <c r="Q40" s="73">
        <v>992.0</v>
      </c>
      <c r="R40" s="75" t="s">
        <v>127</v>
      </c>
      <c r="S40" s="75">
        <v>992.0</v>
      </c>
      <c r="T40" s="75" t="s">
        <v>127</v>
      </c>
      <c r="U40" s="71">
        <v>358.0</v>
      </c>
      <c r="V40" s="75">
        <v>358.0</v>
      </c>
      <c r="W40" s="77" t="s">
        <v>127</v>
      </c>
    </row>
    <row r="41">
      <c r="A41" s="71" t="s">
        <v>9974</v>
      </c>
      <c r="B41" s="72" t="s">
        <v>9975</v>
      </c>
      <c r="C41" s="78">
        <v>2621.0</v>
      </c>
      <c r="D41" s="71" t="s">
        <v>127</v>
      </c>
      <c r="E41" s="71">
        <v>2621.0</v>
      </c>
      <c r="F41" s="71" t="s">
        <v>127</v>
      </c>
      <c r="G41" s="71" t="s">
        <v>127</v>
      </c>
      <c r="H41" s="71" t="s">
        <v>127</v>
      </c>
      <c r="I41" s="72" t="s">
        <v>127</v>
      </c>
      <c r="J41" s="73">
        <v>2482.0</v>
      </c>
      <c r="K41" s="75" t="s">
        <v>127</v>
      </c>
      <c r="L41" s="75">
        <v>2482.0</v>
      </c>
      <c r="M41" s="75" t="s">
        <v>127</v>
      </c>
      <c r="N41" s="71" t="s">
        <v>127</v>
      </c>
      <c r="O41" s="75" t="s">
        <v>127</v>
      </c>
      <c r="P41" s="77" t="s">
        <v>127</v>
      </c>
      <c r="Q41" s="73">
        <v>2382.2</v>
      </c>
      <c r="R41" s="75" t="s">
        <v>127</v>
      </c>
      <c r="S41" s="75">
        <v>2382.2</v>
      </c>
      <c r="T41" s="75" t="s">
        <v>127</v>
      </c>
      <c r="U41" s="71" t="s">
        <v>127</v>
      </c>
      <c r="V41" s="75" t="s">
        <v>127</v>
      </c>
      <c r="W41" s="77" t="s">
        <v>127</v>
      </c>
    </row>
    <row r="42">
      <c r="A42" s="71" t="s">
        <v>12855</v>
      </c>
      <c r="B42" s="72" t="s">
        <v>12856</v>
      </c>
      <c r="C42" s="78">
        <v>2000.0</v>
      </c>
      <c r="D42" s="71" t="s">
        <v>127</v>
      </c>
      <c r="E42" s="71">
        <v>2000.0</v>
      </c>
      <c r="F42" s="71" t="s">
        <v>127</v>
      </c>
      <c r="G42" s="71" t="s">
        <v>141</v>
      </c>
      <c r="H42" s="71" t="s">
        <v>127</v>
      </c>
      <c r="I42" s="72" t="s">
        <v>141</v>
      </c>
      <c r="J42" s="73">
        <v>1600.0</v>
      </c>
      <c r="K42" s="75" t="s">
        <v>127</v>
      </c>
      <c r="L42" s="75">
        <v>1600.0</v>
      </c>
      <c r="M42" s="75" t="s">
        <v>127</v>
      </c>
      <c r="N42" s="71" t="s">
        <v>141</v>
      </c>
      <c r="O42" s="75" t="s">
        <v>127</v>
      </c>
      <c r="P42" s="77" t="s">
        <v>141</v>
      </c>
      <c r="Q42" s="73">
        <v>2000.0</v>
      </c>
      <c r="R42" s="75" t="s">
        <v>127</v>
      </c>
      <c r="S42" s="75">
        <v>2000.0</v>
      </c>
      <c r="T42" s="75" t="s">
        <v>127</v>
      </c>
      <c r="U42" s="71" t="s">
        <v>141</v>
      </c>
      <c r="V42" s="75" t="s">
        <v>127</v>
      </c>
      <c r="W42" s="77" t="s">
        <v>141</v>
      </c>
    </row>
    <row r="43">
      <c r="A43" s="71" t="s">
        <v>12797</v>
      </c>
      <c r="B43" s="72" t="s">
        <v>12798</v>
      </c>
      <c r="C43" s="78">
        <v>3300.0</v>
      </c>
      <c r="D43" s="71" t="s">
        <v>141</v>
      </c>
      <c r="E43" s="71" t="s">
        <v>141</v>
      </c>
      <c r="F43" s="71" t="s">
        <v>127</v>
      </c>
      <c r="G43" s="71">
        <v>2387.0</v>
      </c>
      <c r="H43" s="71">
        <v>2387.0</v>
      </c>
      <c r="I43" s="72" t="s">
        <v>127</v>
      </c>
      <c r="J43" s="79">
        <v>2700.0</v>
      </c>
      <c r="K43" s="75" t="s">
        <v>141</v>
      </c>
      <c r="L43" s="75" t="s">
        <v>141</v>
      </c>
      <c r="M43" s="75" t="s">
        <v>127</v>
      </c>
      <c r="N43" s="71" t="s">
        <v>141</v>
      </c>
      <c r="O43" s="75" t="s">
        <v>141</v>
      </c>
      <c r="P43" s="77" t="s">
        <v>127</v>
      </c>
      <c r="Q43" s="79">
        <v>2800.0</v>
      </c>
      <c r="R43" s="75" t="s">
        <v>141</v>
      </c>
      <c r="S43" s="75" t="s">
        <v>141</v>
      </c>
      <c r="T43" s="75" t="s">
        <v>127</v>
      </c>
      <c r="U43" s="71" t="s">
        <v>141</v>
      </c>
      <c r="V43" s="75" t="s">
        <v>141</v>
      </c>
      <c r="W43" s="77" t="s">
        <v>127</v>
      </c>
    </row>
    <row r="44">
      <c r="A44" s="71" t="s">
        <v>12839</v>
      </c>
      <c r="B44" s="72" t="s">
        <v>12840</v>
      </c>
      <c r="C44" s="73" t="s">
        <v>141</v>
      </c>
      <c r="D44" s="71" t="s">
        <v>141</v>
      </c>
      <c r="E44" s="71" t="s">
        <v>127</v>
      </c>
      <c r="F44" s="71" t="s">
        <v>127</v>
      </c>
      <c r="G44" s="71">
        <v>1979.0</v>
      </c>
      <c r="H44" s="71">
        <v>1979.0</v>
      </c>
      <c r="I44" s="72" t="s">
        <v>127</v>
      </c>
      <c r="J44" s="73" t="s">
        <v>141</v>
      </c>
      <c r="K44" s="75" t="s">
        <v>141</v>
      </c>
      <c r="L44" s="75" t="s">
        <v>127</v>
      </c>
      <c r="M44" s="75" t="s">
        <v>127</v>
      </c>
      <c r="N44" s="71">
        <v>1889.0</v>
      </c>
      <c r="O44" s="75">
        <v>1889.0</v>
      </c>
      <c r="P44" s="77" t="s">
        <v>127</v>
      </c>
      <c r="Q44" s="73">
        <v>3200.0</v>
      </c>
      <c r="R44" s="75">
        <v>3200.0</v>
      </c>
      <c r="S44" s="75" t="s">
        <v>127</v>
      </c>
      <c r="T44" s="75" t="s">
        <v>127</v>
      </c>
      <c r="U44" s="71">
        <v>2179.0</v>
      </c>
      <c r="V44" s="75">
        <v>2179.0</v>
      </c>
      <c r="W44" s="77" t="s">
        <v>127</v>
      </c>
    </row>
    <row r="45">
      <c r="A45" s="71" t="s">
        <v>12879</v>
      </c>
      <c r="B45" s="72" t="s">
        <v>12880</v>
      </c>
      <c r="C45" s="73" t="s">
        <v>141</v>
      </c>
      <c r="D45" s="71" t="s">
        <v>127</v>
      </c>
      <c r="E45" s="71" t="s">
        <v>141</v>
      </c>
      <c r="F45" s="71" t="s">
        <v>127</v>
      </c>
      <c r="G45" s="71" t="s">
        <v>127</v>
      </c>
      <c r="H45" s="71" t="s">
        <v>127</v>
      </c>
      <c r="I45" s="72" t="s">
        <v>127</v>
      </c>
      <c r="J45" s="73" t="s">
        <v>141</v>
      </c>
      <c r="K45" s="75" t="s">
        <v>127</v>
      </c>
      <c r="L45" s="75" t="s">
        <v>141</v>
      </c>
      <c r="M45" s="75" t="s">
        <v>127</v>
      </c>
      <c r="N45" s="71" t="s">
        <v>127</v>
      </c>
      <c r="O45" s="75" t="s">
        <v>127</v>
      </c>
      <c r="P45" s="77" t="s">
        <v>127</v>
      </c>
      <c r="Q45" s="73">
        <v>828.0</v>
      </c>
      <c r="R45" s="75" t="s">
        <v>127</v>
      </c>
      <c r="S45" s="75">
        <v>828.0</v>
      </c>
      <c r="T45" s="75" t="s">
        <v>127</v>
      </c>
      <c r="U45" s="71" t="s">
        <v>127</v>
      </c>
      <c r="V45" s="75" t="s">
        <v>127</v>
      </c>
      <c r="W45" s="77" t="s">
        <v>127</v>
      </c>
    </row>
    <row r="46">
      <c r="A46" s="71" t="s">
        <v>12815</v>
      </c>
      <c r="B46" s="72" t="s">
        <v>12816</v>
      </c>
      <c r="C46" s="73" t="s">
        <v>141</v>
      </c>
      <c r="D46" s="71" t="s">
        <v>141</v>
      </c>
      <c r="E46" s="71" t="s">
        <v>127</v>
      </c>
      <c r="F46" s="71" t="s">
        <v>127</v>
      </c>
      <c r="G46" s="71">
        <v>1955.0</v>
      </c>
      <c r="H46" s="71">
        <v>1955.0</v>
      </c>
      <c r="I46" s="72" t="s">
        <v>127</v>
      </c>
      <c r="J46" s="73" t="s">
        <v>141</v>
      </c>
      <c r="K46" s="75" t="s">
        <v>141</v>
      </c>
      <c r="L46" s="75" t="s">
        <v>127</v>
      </c>
      <c r="M46" s="75" t="s">
        <v>127</v>
      </c>
      <c r="N46" s="71">
        <v>1407.0</v>
      </c>
      <c r="O46" s="75">
        <v>1407.0</v>
      </c>
      <c r="P46" s="77" t="s">
        <v>127</v>
      </c>
      <c r="Q46" s="73">
        <v>2500.0</v>
      </c>
      <c r="R46" s="75">
        <v>2500.0</v>
      </c>
      <c r="S46" s="75" t="s">
        <v>127</v>
      </c>
      <c r="T46" s="75" t="s">
        <v>127</v>
      </c>
      <c r="U46" s="71">
        <v>2170.0</v>
      </c>
      <c r="V46" s="75">
        <v>2170.0</v>
      </c>
      <c r="W46" s="77" t="s">
        <v>127</v>
      </c>
    </row>
    <row r="47">
      <c r="A47" s="74" t="s">
        <v>12844</v>
      </c>
      <c r="B47" s="72" t="s">
        <v>12845</v>
      </c>
      <c r="C47" s="73" t="s">
        <v>141</v>
      </c>
      <c r="D47" s="75" t="s">
        <v>127</v>
      </c>
      <c r="E47" s="75" t="s">
        <v>141</v>
      </c>
      <c r="F47" s="75" t="s">
        <v>127</v>
      </c>
      <c r="G47" s="71" t="s">
        <v>127</v>
      </c>
      <c r="H47" s="75" t="s">
        <v>127</v>
      </c>
      <c r="I47" s="77" t="s">
        <v>127</v>
      </c>
      <c r="J47" s="73" t="s">
        <v>141</v>
      </c>
      <c r="K47" s="75" t="s">
        <v>127</v>
      </c>
      <c r="L47" s="75" t="s">
        <v>141</v>
      </c>
      <c r="M47" s="75" t="s">
        <v>127</v>
      </c>
      <c r="N47" s="71" t="s">
        <v>127</v>
      </c>
      <c r="O47" s="75" t="s">
        <v>127</v>
      </c>
      <c r="P47" s="77" t="s">
        <v>127</v>
      </c>
      <c r="Q47" s="73" t="s">
        <v>141</v>
      </c>
      <c r="R47" s="75" t="s">
        <v>127</v>
      </c>
      <c r="S47" s="75" t="s">
        <v>141</v>
      </c>
      <c r="T47" s="75" t="s">
        <v>127</v>
      </c>
      <c r="U47" s="71" t="s">
        <v>127</v>
      </c>
      <c r="V47" s="75" t="s">
        <v>127</v>
      </c>
      <c r="W47" s="77" t="s">
        <v>127</v>
      </c>
    </row>
    <row r="48">
      <c r="A48" s="74" t="s">
        <v>12804</v>
      </c>
      <c r="B48" s="72" t="s">
        <v>12805</v>
      </c>
      <c r="C48" s="73" t="s">
        <v>127</v>
      </c>
      <c r="D48" s="75" t="s">
        <v>127</v>
      </c>
      <c r="E48" s="75" t="s">
        <v>127</v>
      </c>
      <c r="F48" s="75" t="s">
        <v>127</v>
      </c>
      <c r="G48" s="71" t="s">
        <v>127</v>
      </c>
      <c r="H48" s="75" t="s">
        <v>127</v>
      </c>
      <c r="I48" s="77" t="s">
        <v>127</v>
      </c>
      <c r="J48" s="73" t="s">
        <v>141</v>
      </c>
      <c r="K48" s="75" t="s">
        <v>127</v>
      </c>
      <c r="L48" s="75" t="s">
        <v>141</v>
      </c>
      <c r="M48" s="75" t="s">
        <v>127</v>
      </c>
      <c r="N48" s="71" t="s">
        <v>127</v>
      </c>
      <c r="O48" s="75" t="s">
        <v>127</v>
      </c>
      <c r="P48" s="77" t="s">
        <v>127</v>
      </c>
      <c r="Q48" s="73" t="s">
        <v>141</v>
      </c>
      <c r="R48" s="75" t="s">
        <v>127</v>
      </c>
      <c r="S48" s="75" t="s">
        <v>141</v>
      </c>
      <c r="T48" s="75" t="s">
        <v>127</v>
      </c>
      <c r="U48" s="71" t="s">
        <v>127</v>
      </c>
      <c r="V48" s="75" t="s">
        <v>127</v>
      </c>
      <c r="W48" s="77" t="s">
        <v>127</v>
      </c>
    </row>
    <row r="49">
      <c r="A49" s="74" t="s">
        <v>12867</v>
      </c>
      <c r="B49" s="72" t="s">
        <v>12868</v>
      </c>
      <c r="C49" s="73" t="s">
        <v>127</v>
      </c>
      <c r="D49" s="75" t="s">
        <v>127</v>
      </c>
      <c r="E49" s="75" t="s">
        <v>127</v>
      </c>
      <c r="F49" s="75" t="s">
        <v>127</v>
      </c>
      <c r="G49" s="71" t="s">
        <v>127</v>
      </c>
      <c r="H49" s="75" t="s">
        <v>127</v>
      </c>
      <c r="I49" s="77" t="s">
        <v>127</v>
      </c>
      <c r="J49" s="73" t="s">
        <v>127</v>
      </c>
      <c r="K49" s="75" t="s">
        <v>127</v>
      </c>
      <c r="L49" s="75" t="s">
        <v>127</v>
      </c>
      <c r="M49" s="75" t="s">
        <v>127</v>
      </c>
      <c r="N49" s="71" t="s">
        <v>127</v>
      </c>
      <c r="O49" s="75" t="s">
        <v>127</v>
      </c>
      <c r="P49" s="77" t="s">
        <v>127</v>
      </c>
      <c r="Q49" s="73" t="s">
        <v>127</v>
      </c>
      <c r="R49" s="75" t="s">
        <v>127</v>
      </c>
      <c r="S49" s="75" t="s">
        <v>127</v>
      </c>
      <c r="T49" s="75" t="s">
        <v>127</v>
      </c>
      <c r="U49" s="71" t="s">
        <v>127</v>
      </c>
      <c r="V49" s="75" t="s">
        <v>127</v>
      </c>
      <c r="W49" s="77" t="s">
        <v>127</v>
      </c>
    </row>
    <row r="50">
      <c r="A50" s="74" t="s">
        <v>11421</v>
      </c>
      <c r="B50" s="72" t="s">
        <v>11422</v>
      </c>
      <c r="C50" s="73" t="s">
        <v>141</v>
      </c>
      <c r="D50" s="75" t="s">
        <v>127</v>
      </c>
      <c r="E50" s="75" t="s">
        <v>141</v>
      </c>
      <c r="F50" s="75" t="s">
        <v>127</v>
      </c>
      <c r="G50" s="71" t="s">
        <v>127</v>
      </c>
      <c r="H50" s="75" t="s">
        <v>127</v>
      </c>
      <c r="I50" s="77" t="s">
        <v>127</v>
      </c>
      <c r="J50" s="73" t="s">
        <v>141</v>
      </c>
      <c r="K50" s="75" t="s">
        <v>127</v>
      </c>
      <c r="L50" s="75" t="s">
        <v>141</v>
      </c>
      <c r="M50" s="75" t="s">
        <v>127</v>
      </c>
      <c r="N50" s="71" t="s">
        <v>127</v>
      </c>
      <c r="O50" s="75" t="s">
        <v>127</v>
      </c>
      <c r="P50" s="77" t="s">
        <v>127</v>
      </c>
      <c r="Q50" s="73" t="s">
        <v>141</v>
      </c>
      <c r="R50" s="75" t="s">
        <v>127</v>
      </c>
      <c r="S50" s="75" t="s">
        <v>141</v>
      </c>
      <c r="T50" s="75" t="s">
        <v>127</v>
      </c>
      <c r="U50" s="71" t="s">
        <v>127</v>
      </c>
      <c r="V50" s="75" t="s">
        <v>127</v>
      </c>
      <c r="W50" s="77" t="s">
        <v>127</v>
      </c>
    </row>
    <row r="51">
      <c r="A51" s="71" t="s">
        <v>9114</v>
      </c>
      <c r="B51" s="72" t="s">
        <v>9115</v>
      </c>
      <c r="C51" s="78">
        <v>724.0</v>
      </c>
      <c r="D51" s="71">
        <v>724.0</v>
      </c>
      <c r="E51" s="71" t="s">
        <v>127</v>
      </c>
      <c r="F51" s="71" t="s">
        <v>127</v>
      </c>
      <c r="G51" s="71">
        <v>609.0</v>
      </c>
      <c r="H51" s="71">
        <v>609.0</v>
      </c>
      <c r="I51" s="72" t="s">
        <v>127</v>
      </c>
      <c r="J51" s="79">
        <v>801.0</v>
      </c>
      <c r="K51" s="75">
        <v>801.0</v>
      </c>
      <c r="L51" s="71" t="s">
        <v>127</v>
      </c>
      <c r="M51" s="71" t="s">
        <v>127</v>
      </c>
      <c r="N51" s="75">
        <v>664.0</v>
      </c>
      <c r="O51" s="75">
        <v>664.0</v>
      </c>
      <c r="P51" s="72" t="s">
        <v>127</v>
      </c>
      <c r="Q51" s="73">
        <v>833.0</v>
      </c>
      <c r="R51" s="75">
        <v>833.0</v>
      </c>
      <c r="S51" s="71" t="s">
        <v>127</v>
      </c>
      <c r="T51" s="71" t="s">
        <v>127</v>
      </c>
      <c r="U51" s="71">
        <v>700.0</v>
      </c>
      <c r="V51" s="75">
        <v>700.0</v>
      </c>
      <c r="W51" s="72" t="s">
        <v>127</v>
      </c>
    </row>
    <row r="52">
      <c r="A52" s="71" t="s">
        <v>876</v>
      </c>
      <c r="B52" s="72" t="s">
        <v>877</v>
      </c>
      <c r="C52" s="73" t="s">
        <v>141</v>
      </c>
      <c r="D52" s="71" t="s">
        <v>141</v>
      </c>
      <c r="E52" s="71" t="s">
        <v>141</v>
      </c>
      <c r="F52" s="71" t="s">
        <v>127</v>
      </c>
      <c r="G52" s="71" t="s">
        <v>141</v>
      </c>
      <c r="H52" s="71" t="s">
        <v>141</v>
      </c>
      <c r="I52" s="72" t="s">
        <v>127</v>
      </c>
      <c r="J52" s="73" t="s">
        <v>141</v>
      </c>
      <c r="K52" s="71" t="s">
        <v>141</v>
      </c>
      <c r="L52" s="71" t="s">
        <v>141</v>
      </c>
      <c r="M52" s="71" t="s">
        <v>127</v>
      </c>
      <c r="N52" s="71" t="s">
        <v>141</v>
      </c>
      <c r="O52" s="71" t="s">
        <v>141</v>
      </c>
      <c r="P52" s="72" t="s">
        <v>127</v>
      </c>
      <c r="Q52" s="73" t="s">
        <v>141</v>
      </c>
      <c r="R52" s="71" t="s">
        <v>141</v>
      </c>
      <c r="S52" s="71" t="s">
        <v>141</v>
      </c>
      <c r="T52" s="71" t="s">
        <v>127</v>
      </c>
      <c r="U52" s="71" t="s">
        <v>141</v>
      </c>
      <c r="V52" s="71" t="s">
        <v>141</v>
      </c>
      <c r="W52" s="72" t="s">
        <v>127</v>
      </c>
    </row>
    <row r="53">
      <c r="A53" s="71" t="s">
        <v>802</v>
      </c>
      <c r="B53" s="72" t="s">
        <v>803</v>
      </c>
      <c r="C53" s="73" t="s">
        <v>141</v>
      </c>
      <c r="D53" s="71" t="s">
        <v>141</v>
      </c>
      <c r="E53" s="71" t="s">
        <v>141</v>
      </c>
      <c r="F53" s="71" t="s">
        <v>127</v>
      </c>
      <c r="G53" s="71" t="s">
        <v>141</v>
      </c>
      <c r="H53" s="71" t="s">
        <v>141</v>
      </c>
      <c r="I53" s="72" t="s">
        <v>127</v>
      </c>
      <c r="J53" s="78">
        <v>16360.0</v>
      </c>
      <c r="K53" s="71" t="s">
        <v>141</v>
      </c>
      <c r="L53" s="71" t="s">
        <v>141</v>
      </c>
      <c r="M53" s="71" t="s">
        <v>127</v>
      </c>
      <c r="N53" s="71">
        <v>14590.0</v>
      </c>
      <c r="O53" s="71">
        <v>14590.0</v>
      </c>
      <c r="P53" s="72" t="s">
        <v>127</v>
      </c>
      <c r="Q53" s="78" t="s">
        <v>141</v>
      </c>
      <c r="R53" s="71" t="s">
        <v>141</v>
      </c>
      <c r="S53" s="71" t="s">
        <v>141</v>
      </c>
      <c r="T53" s="71" t="s">
        <v>127</v>
      </c>
      <c r="U53" s="71" t="s">
        <v>141</v>
      </c>
      <c r="V53" s="71" t="s">
        <v>141</v>
      </c>
      <c r="W53" s="72" t="s">
        <v>127</v>
      </c>
    </row>
    <row r="54">
      <c r="A54" s="71" t="s">
        <v>829</v>
      </c>
      <c r="B54" s="72" t="s">
        <v>830</v>
      </c>
      <c r="C54" s="73">
        <v>4610.0</v>
      </c>
      <c r="D54" s="71">
        <v>4610.0</v>
      </c>
      <c r="E54" s="71" t="s">
        <v>127</v>
      </c>
      <c r="F54" s="71" t="s">
        <v>127</v>
      </c>
      <c r="G54" s="71" t="s">
        <v>141</v>
      </c>
      <c r="H54" s="71" t="s">
        <v>141</v>
      </c>
      <c r="I54" s="72" t="s">
        <v>127</v>
      </c>
      <c r="J54" s="78">
        <v>4610.0</v>
      </c>
      <c r="K54" s="71">
        <v>4610.0</v>
      </c>
      <c r="L54" s="71" t="s">
        <v>141</v>
      </c>
      <c r="M54" s="75" t="s">
        <v>127</v>
      </c>
      <c r="N54" s="71">
        <v>3960.0</v>
      </c>
      <c r="O54" s="71">
        <v>3960.0</v>
      </c>
      <c r="P54" s="72" t="s">
        <v>141</v>
      </c>
      <c r="Q54" s="80" t="s">
        <v>141</v>
      </c>
      <c r="R54" s="75" t="s">
        <v>141</v>
      </c>
      <c r="S54" s="71" t="s">
        <v>141</v>
      </c>
      <c r="T54" s="75" t="s">
        <v>127</v>
      </c>
      <c r="U54" s="75" t="s">
        <v>141</v>
      </c>
      <c r="V54" s="75" t="s">
        <v>141</v>
      </c>
      <c r="W54" s="77" t="s">
        <v>127</v>
      </c>
    </row>
    <row r="55">
      <c r="A55" s="71" t="s">
        <v>728</v>
      </c>
      <c r="B55" s="72" t="s">
        <v>729</v>
      </c>
      <c r="C55" s="73">
        <v>2120.0</v>
      </c>
      <c r="D55" s="75">
        <v>2120.0</v>
      </c>
      <c r="E55" s="71" t="s">
        <v>127</v>
      </c>
      <c r="F55" s="71" t="s">
        <v>127</v>
      </c>
      <c r="G55" s="71">
        <v>1595.0</v>
      </c>
      <c r="H55" s="75">
        <v>1595.0</v>
      </c>
      <c r="I55" s="72" t="s">
        <v>141</v>
      </c>
      <c r="J55" s="73">
        <v>2573.0</v>
      </c>
      <c r="K55" s="74">
        <v>2573.0</v>
      </c>
      <c r="L55" s="71" t="s">
        <v>127</v>
      </c>
      <c r="M55" s="71" t="s">
        <v>127</v>
      </c>
      <c r="N55" s="71">
        <v>1962.0</v>
      </c>
      <c r="O55" s="75">
        <v>1962.0</v>
      </c>
      <c r="P55" s="72" t="s">
        <v>127</v>
      </c>
      <c r="Q55" s="80" t="s">
        <v>141</v>
      </c>
      <c r="R55" s="75" t="s">
        <v>141</v>
      </c>
      <c r="S55" s="71" t="s">
        <v>127</v>
      </c>
      <c r="T55" s="75" t="s">
        <v>141</v>
      </c>
      <c r="U55" s="75" t="s">
        <v>141</v>
      </c>
      <c r="V55" s="75" t="s">
        <v>141</v>
      </c>
      <c r="W55" s="77" t="s">
        <v>127</v>
      </c>
    </row>
    <row r="56">
      <c r="A56" s="71" t="s">
        <v>847</v>
      </c>
      <c r="B56" s="72" t="s">
        <v>848</v>
      </c>
      <c r="C56" s="73">
        <v>1771.0</v>
      </c>
      <c r="D56" s="75">
        <v>1771.0</v>
      </c>
      <c r="E56" s="71" t="s">
        <v>127</v>
      </c>
      <c r="F56" s="71" t="s">
        <v>127</v>
      </c>
      <c r="G56" s="71">
        <v>1612.0</v>
      </c>
      <c r="H56" s="75">
        <v>1612.0</v>
      </c>
      <c r="I56" s="72" t="s">
        <v>127</v>
      </c>
      <c r="J56" s="73">
        <v>2033.0</v>
      </c>
      <c r="K56" s="75">
        <v>2033.0</v>
      </c>
      <c r="L56" s="71" t="s">
        <v>127</v>
      </c>
      <c r="M56" s="71" t="s">
        <v>127</v>
      </c>
      <c r="N56" s="71">
        <v>1794.0</v>
      </c>
      <c r="O56" s="75">
        <v>1794.0</v>
      </c>
      <c r="P56" s="72" t="s">
        <v>127</v>
      </c>
      <c r="Q56" s="73" t="s">
        <v>141</v>
      </c>
      <c r="R56" s="71" t="s">
        <v>141</v>
      </c>
      <c r="S56" s="71" t="s">
        <v>127</v>
      </c>
      <c r="T56" s="71" t="s">
        <v>127</v>
      </c>
      <c r="U56" s="71" t="s">
        <v>141</v>
      </c>
      <c r="V56" s="71" t="s">
        <v>141</v>
      </c>
      <c r="W56" s="72" t="s">
        <v>127</v>
      </c>
    </row>
    <row r="57">
      <c r="A57" s="71" t="s">
        <v>893</v>
      </c>
      <c r="B57" s="72" t="s">
        <v>894</v>
      </c>
      <c r="C57" s="73" t="s">
        <v>141</v>
      </c>
      <c r="D57" s="71" t="s">
        <v>141</v>
      </c>
      <c r="E57" s="71" t="s">
        <v>127</v>
      </c>
      <c r="F57" s="71" t="s">
        <v>127</v>
      </c>
      <c r="G57" s="71" t="s">
        <v>141</v>
      </c>
      <c r="H57" s="71" t="s">
        <v>141</v>
      </c>
      <c r="I57" s="72" t="s">
        <v>127</v>
      </c>
      <c r="J57" s="73" t="s">
        <v>141</v>
      </c>
      <c r="K57" s="71" t="s">
        <v>141</v>
      </c>
      <c r="L57" s="75" t="s">
        <v>127</v>
      </c>
      <c r="M57" s="75" t="s">
        <v>127</v>
      </c>
      <c r="N57" s="71" t="s">
        <v>141</v>
      </c>
      <c r="O57" s="71" t="s">
        <v>141</v>
      </c>
      <c r="P57" s="77" t="s">
        <v>127</v>
      </c>
      <c r="Q57" s="73" t="s">
        <v>141</v>
      </c>
      <c r="R57" s="71" t="s">
        <v>141</v>
      </c>
      <c r="S57" s="75" t="s">
        <v>127</v>
      </c>
      <c r="T57" s="75" t="s">
        <v>127</v>
      </c>
      <c r="U57" s="71" t="s">
        <v>141</v>
      </c>
      <c r="V57" s="71" t="s">
        <v>141</v>
      </c>
      <c r="W57" s="77" t="s">
        <v>127</v>
      </c>
    </row>
    <row r="58">
      <c r="A58" s="71" t="s">
        <v>939</v>
      </c>
      <c r="B58" s="72" t="s">
        <v>940</v>
      </c>
      <c r="C58" s="73">
        <v>6724.0</v>
      </c>
      <c r="D58" s="75">
        <v>6724.0</v>
      </c>
      <c r="E58" s="71" t="s">
        <v>127</v>
      </c>
      <c r="F58" s="71" t="s">
        <v>127</v>
      </c>
      <c r="G58" s="71">
        <v>6110.0</v>
      </c>
      <c r="H58" s="75">
        <v>6110.0</v>
      </c>
      <c r="I58" s="72" t="s">
        <v>127</v>
      </c>
      <c r="J58" s="73">
        <v>7116.0</v>
      </c>
      <c r="K58" s="75">
        <v>7116.0</v>
      </c>
      <c r="L58" s="71" t="s">
        <v>127</v>
      </c>
      <c r="M58" s="71" t="s">
        <v>127</v>
      </c>
      <c r="N58" s="71">
        <v>6378.0</v>
      </c>
      <c r="O58" s="75">
        <v>6378.0</v>
      </c>
      <c r="P58" s="72" t="s">
        <v>127</v>
      </c>
      <c r="Q58" s="73">
        <v>6745.0</v>
      </c>
      <c r="R58" s="75">
        <v>6745.0</v>
      </c>
      <c r="S58" s="75" t="s">
        <v>127</v>
      </c>
      <c r="T58" s="75" t="s">
        <v>127</v>
      </c>
      <c r="U58" s="71">
        <v>7116.0</v>
      </c>
      <c r="V58" s="75">
        <v>7116.0</v>
      </c>
      <c r="W58" s="77" t="s">
        <v>127</v>
      </c>
    </row>
    <row r="59">
      <c r="A59" s="71" t="s">
        <v>955</v>
      </c>
      <c r="B59" s="72" t="s">
        <v>956</v>
      </c>
      <c r="C59" s="73" t="s">
        <v>141</v>
      </c>
      <c r="D59" s="71" t="s">
        <v>141</v>
      </c>
      <c r="E59" s="71" t="s">
        <v>127</v>
      </c>
      <c r="F59" s="71" t="s">
        <v>127</v>
      </c>
      <c r="G59" s="71" t="s">
        <v>141</v>
      </c>
      <c r="H59" s="71" t="s">
        <v>141</v>
      </c>
      <c r="I59" s="72" t="s">
        <v>127</v>
      </c>
      <c r="J59" s="73" t="s">
        <v>141</v>
      </c>
      <c r="K59" s="71" t="s">
        <v>141</v>
      </c>
      <c r="L59" s="75" t="s">
        <v>127</v>
      </c>
      <c r="M59" s="75" t="s">
        <v>127</v>
      </c>
      <c r="N59" s="71" t="s">
        <v>141</v>
      </c>
      <c r="O59" s="71" t="s">
        <v>141</v>
      </c>
      <c r="P59" s="77" t="s">
        <v>127</v>
      </c>
      <c r="Q59" s="73" t="s">
        <v>141</v>
      </c>
      <c r="R59" s="71" t="s">
        <v>141</v>
      </c>
      <c r="S59" s="75" t="s">
        <v>127</v>
      </c>
      <c r="T59" s="75" t="s">
        <v>127</v>
      </c>
      <c r="U59" s="71" t="s">
        <v>141</v>
      </c>
      <c r="V59" s="71" t="s">
        <v>141</v>
      </c>
      <c r="W59" s="77" t="s">
        <v>127</v>
      </c>
    </row>
    <row r="60">
      <c r="A60" s="71" t="s">
        <v>1222</v>
      </c>
      <c r="B60" s="72" t="s">
        <v>1223</v>
      </c>
      <c r="C60" s="73">
        <v>10371.0</v>
      </c>
      <c r="D60" s="75">
        <v>10371.0</v>
      </c>
      <c r="E60" s="71" t="s">
        <v>127</v>
      </c>
      <c r="F60" s="71" t="s">
        <v>127</v>
      </c>
      <c r="G60" s="71">
        <v>8758.0</v>
      </c>
      <c r="H60" s="75">
        <v>8758.0</v>
      </c>
      <c r="I60" s="72" t="s">
        <v>127</v>
      </c>
      <c r="J60" s="73">
        <v>11371.0</v>
      </c>
      <c r="K60" s="75">
        <v>11371.0</v>
      </c>
      <c r="L60" s="71" t="s">
        <v>127</v>
      </c>
      <c r="M60" s="71" t="s">
        <v>127</v>
      </c>
      <c r="N60" s="71">
        <v>9686.0</v>
      </c>
      <c r="O60" s="75">
        <v>9686.0</v>
      </c>
      <c r="P60" s="72" t="s">
        <v>127</v>
      </c>
      <c r="Q60" s="73" t="s">
        <v>141</v>
      </c>
      <c r="R60" s="75" t="s">
        <v>141</v>
      </c>
      <c r="S60" s="71" t="s">
        <v>127</v>
      </c>
      <c r="T60" s="71" t="s">
        <v>127</v>
      </c>
      <c r="U60" s="71" t="s">
        <v>141</v>
      </c>
      <c r="V60" s="75" t="s">
        <v>141</v>
      </c>
      <c r="W60" s="72" t="s">
        <v>127</v>
      </c>
    </row>
    <row r="61">
      <c r="A61" s="71" t="s">
        <v>1202</v>
      </c>
      <c r="B61" s="72" t="s">
        <v>1203</v>
      </c>
      <c r="C61" s="73" t="s">
        <v>141</v>
      </c>
      <c r="D61" s="71" t="s">
        <v>141</v>
      </c>
      <c r="E61" s="71" t="s">
        <v>127</v>
      </c>
      <c r="F61" s="71" t="s">
        <v>127</v>
      </c>
      <c r="G61" s="71" t="s">
        <v>141</v>
      </c>
      <c r="H61" s="71" t="s">
        <v>141</v>
      </c>
      <c r="I61" s="72" t="s">
        <v>127</v>
      </c>
      <c r="J61" s="73" t="s">
        <v>141</v>
      </c>
      <c r="K61" s="71" t="s">
        <v>141</v>
      </c>
      <c r="L61" s="75" t="s">
        <v>127</v>
      </c>
      <c r="M61" s="75" t="s">
        <v>127</v>
      </c>
      <c r="N61" s="71" t="s">
        <v>141</v>
      </c>
      <c r="O61" s="71" t="s">
        <v>141</v>
      </c>
      <c r="P61" s="77" t="s">
        <v>127</v>
      </c>
      <c r="Q61" s="73" t="s">
        <v>141</v>
      </c>
      <c r="R61" s="71" t="s">
        <v>141</v>
      </c>
      <c r="S61" s="75" t="s">
        <v>127</v>
      </c>
      <c r="T61" s="75" t="s">
        <v>127</v>
      </c>
      <c r="U61" s="71" t="s">
        <v>141</v>
      </c>
      <c r="V61" s="71" t="s">
        <v>141</v>
      </c>
      <c r="W61" s="77" t="s">
        <v>127</v>
      </c>
    </row>
    <row r="62">
      <c r="A62" s="71" t="s">
        <v>1240</v>
      </c>
      <c r="B62" s="72" t="s">
        <v>1241</v>
      </c>
      <c r="C62" s="73" t="s">
        <v>141</v>
      </c>
      <c r="D62" s="71" t="s">
        <v>141</v>
      </c>
      <c r="E62" s="71" t="s">
        <v>127</v>
      </c>
      <c r="F62" s="71" t="s">
        <v>127</v>
      </c>
      <c r="G62" s="71" t="s">
        <v>141</v>
      </c>
      <c r="H62" s="71" t="s">
        <v>141</v>
      </c>
      <c r="I62" s="72" t="s">
        <v>127</v>
      </c>
      <c r="J62" s="73" t="s">
        <v>141</v>
      </c>
      <c r="K62" s="71" t="s">
        <v>141</v>
      </c>
      <c r="L62" s="75" t="s">
        <v>127</v>
      </c>
      <c r="M62" s="75" t="s">
        <v>127</v>
      </c>
      <c r="N62" s="71" t="s">
        <v>141</v>
      </c>
      <c r="O62" s="71" t="s">
        <v>141</v>
      </c>
      <c r="P62" s="77" t="s">
        <v>127</v>
      </c>
      <c r="Q62" s="73" t="s">
        <v>141</v>
      </c>
      <c r="R62" s="71" t="s">
        <v>141</v>
      </c>
      <c r="S62" s="75" t="s">
        <v>127</v>
      </c>
      <c r="T62" s="75" t="s">
        <v>127</v>
      </c>
      <c r="U62" s="71" t="s">
        <v>141</v>
      </c>
      <c r="V62" s="71" t="s">
        <v>141</v>
      </c>
      <c r="W62" s="77" t="s">
        <v>127</v>
      </c>
    </row>
    <row r="63">
      <c r="A63" s="71" t="s">
        <v>1005</v>
      </c>
      <c r="B63" s="72" t="s">
        <v>1006</v>
      </c>
      <c r="C63" s="73" t="s">
        <v>141</v>
      </c>
      <c r="D63" s="71" t="s">
        <v>141</v>
      </c>
      <c r="E63" s="71" t="s">
        <v>127</v>
      </c>
      <c r="F63" s="71" t="s">
        <v>127</v>
      </c>
      <c r="G63" s="71" t="s">
        <v>141</v>
      </c>
      <c r="H63" s="71" t="s">
        <v>141</v>
      </c>
      <c r="I63" s="72" t="s">
        <v>141</v>
      </c>
      <c r="J63" s="73" t="s">
        <v>141</v>
      </c>
      <c r="K63" s="71" t="s">
        <v>141</v>
      </c>
      <c r="L63" s="75" t="s">
        <v>127</v>
      </c>
      <c r="M63" s="75" t="s">
        <v>127</v>
      </c>
      <c r="N63" s="71" t="s">
        <v>141</v>
      </c>
      <c r="O63" s="71" t="s">
        <v>141</v>
      </c>
      <c r="P63" s="77" t="s">
        <v>127</v>
      </c>
      <c r="Q63" s="73" t="s">
        <v>141</v>
      </c>
      <c r="R63" s="71" t="s">
        <v>141</v>
      </c>
      <c r="S63" s="75" t="s">
        <v>127</v>
      </c>
      <c r="T63" s="75" t="s">
        <v>127</v>
      </c>
      <c r="U63" s="71" t="s">
        <v>141</v>
      </c>
      <c r="V63" s="71" t="s">
        <v>141</v>
      </c>
      <c r="W63" s="77" t="s">
        <v>127</v>
      </c>
    </row>
    <row r="64">
      <c r="A64" s="71" t="s">
        <v>1024</v>
      </c>
      <c r="B64" s="72" t="s">
        <v>1025</v>
      </c>
      <c r="C64" s="73" t="s">
        <v>141</v>
      </c>
      <c r="D64" s="71" t="s">
        <v>141</v>
      </c>
      <c r="E64" s="71" t="s">
        <v>127</v>
      </c>
      <c r="F64" s="71" t="s">
        <v>127</v>
      </c>
      <c r="G64" s="71" t="s">
        <v>141</v>
      </c>
      <c r="H64" s="71" t="s">
        <v>141</v>
      </c>
      <c r="I64" s="72" t="s">
        <v>141</v>
      </c>
      <c r="J64" s="73">
        <v>1994.0</v>
      </c>
      <c r="K64" s="75">
        <v>1994.0</v>
      </c>
      <c r="L64" s="71" t="s">
        <v>127</v>
      </c>
      <c r="M64" s="71" t="s">
        <v>127</v>
      </c>
      <c r="N64" s="71">
        <v>1699.0</v>
      </c>
      <c r="O64" s="75">
        <v>1699.0</v>
      </c>
      <c r="P64" s="72" t="s">
        <v>127</v>
      </c>
      <c r="Q64" s="73" t="s">
        <v>141</v>
      </c>
      <c r="R64" s="75" t="s">
        <v>141</v>
      </c>
      <c r="S64" s="71" t="s">
        <v>127</v>
      </c>
      <c r="T64" s="71" t="s">
        <v>127</v>
      </c>
      <c r="U64" s="71" t="s">
        <v>141</v>
      </c>
      <c r="V64" s="75" t="s">
        <v>141</v>
      </c>
      <c r="W64" s="72" t="s">
        <v>127</v>
      </c>
    </row>
    <row r="65">
      <c r="A65" s="71" t="s">
        <v>1049</v>
      </c>
      <c r="B65" s="72" t="s">
        <v>1050</v>
      </c>
      <c r="C65" s="73" t="s">
        <v>141</v>
      </c>
      <c r="D65" s="75" t="s">
        <v>127</v>
      </c>
      <c r="E65" s="71" t="s">
        <v>141</v>
      </c>
      <c r="F65" s="75" t="s">
        <v>127</v>
      </c>
      <c r="G65" s="71" t="s">
        <v>127</v>
      </c>
      <c r="H65" s="75" t="s">
        <v>127</v>
      </c>
      <c r="I65" s="72" t="s">
        <v>127</v>
      </c>
      <c r="J65" s="73" t="s">
        <v>141</v>
      </c>
      <c r="K65" s="75" t="s">
        <v>127</v>
      </c>
      <c r="L65" s="71" t="s">
        <v>141</v>
      </c>
      <c r="M65" s="75" t="s">
        <v>127</v>
      </c>
      <c r="N65" s="75" t="s">
        <v>127</v>
      </c>
      <c r="O65" s="75" t="s">
        <v>127</v>
      </c>
      <c r="P65" s="77" t="s">
        <v>127</v>
      </c>
      <c r="Q65" s="73" t="s">
        <v>141</v>
      </c>
      <c r="R65" s="75" t="s">
        <v>127</v>
      </c>
      <c r="S65" s="71" t="s">
        <v>141</v>
      </c>
      <c r="T65" s="75" t="s">
        <v>127</v>
      </c>
      <c r="U65" s="75" t="s">
        <v>127</v>
      </c>
      <c r="V65" s="75" t="s">
        <v>127</v>
      </c>
      <c r="W65" s="77" t="s">
        <v>127</v>
      </c>
    </row>
    <row r="66">
      <c r="A66" s="71" t="s">
        <v>1129</v>
      </c>
      <c r="B66" s="72" t="s">
        <v>1130</v>
      </c>
      <c r="C66" s="73" t="s">
        <v>141</v>
      </c>
      <c r="D66" s="71" t="s">
        <v>127</v>
      </c>
      <c r="E66" s="71" t="s">
        <v>141</v>
      </c>
      <c r="F66" s="71" t="s">
        <v>127</v>
      </c>
      <c r="G66" s="71" t="s">
        <v>141</v>
      </c>
      <c r="H66" s="71" t="s">
        <v>141</v>
      </c>
      <c r="I66" s="72" t="s">
        <v>127</v>
      </c>
      <c r="J66" s="73" t="s">
        <v>141</v>
      </c>
      <c r="K66" s="71" t="s">
        <v>127</v>
      </c>
      <c r="L66" s="71" t="s">
        <v>141</v>
      </c>
      <c r="M66" s="71" t="s">
        <v>127</v>
      </c>
      <c r="N66" s="71" t="s">
        <v>141</v>
      </c>
      <c r="O66" s="71" t="s">
        <v>141</v>
      </c>
      <c r="P66" s="72" t="s">
        <v>127</v>
      </c>
      <c r="Q66" s="73" t="s">
        <v>141</v>
      </c>
      <c r="R66" s="71" t="s">
        <v>127</v>
      </c>
      <c r="S66" s="71" t="s">
        <v>141</v>
      </c>
      <c r="T66" s="71" t="s">
        <v>127</v>
      </c>
      <c r="U66" s="71" t="s">
        <v>141</v>
      </c>
      <c r="V66" s="71" t="s">
        <v>141</v>
      </c>
      <c r="W66" s="72" t="s">
        <v>127</v>
      </c>
    </row>
    <row r="67">
      <c r="A67" s="71" t="s">
        <v>1147</v>
      </c>
      <c r="B67" s="72" t="s">
        <v>1148</v>
      </c>
      <c r="C67" s="73" t="s">
        <v>141</v>
      </c>
      <c r="D67" s="71" t="s">
        <v>127</v>
      </c>
      <c r="E67" s="71" t="s">
        <v>141</v>
      </c>
      <c r="F67" s="71" t="s">
        <v>127</v>
      </c>
      <c r="G67" s="71" t="s">
        <v>141</v>
      </c>
      <c r="H67" s="71" t="s">
        <v>141</v>
      </c>
      <c r="I67" s="72" t="s">
        <v>127</v>
      </c>
      <c r="J67" s="73" t="s">
        <v>141</v>
      </c>
      <c r="K67" s="71" t="s">
        <v>127</v>
      </c>
      <c r="L67" s="71" t="s">
        <v>141</v>
      </c>
      <c r="M67" s="71" t="s">
        <v>127</v>
      </c>
      <c r="N67" s="71" t="s">
        <v>141</v>
      </c>
      <c r="O67" s="71" t="s">
        <v>141</v>
      </c>
      <c r="P67" s="72" t="s">
        <v>127</v>
      </c>
      <c r="Q67" s="73" t="s">
        <v>141</v>
      </c>
      <c r="R67" s="71" t="s">
        <v>127</v>
      </c>
      <c r="S67" s="71" t="s">
        <v>141</v>
      </c>
      <c r="T67" s="71" t="s">
        <v>127</v>
      </c>
      <c r="U67" s="71" t="s">
        <v>141</v>
      </c>
      <c r="V67" s="71" t="s">
        <v>141</v>
      </c>
      <c r="W67" s="72" t="s">
        <v>127</v>
      </c>
    </row>
    <row r="68">
      <c r="A68" s="71" t="s">
        <v>1260</v>
      </c>
      <c r="B68" s="72" t="s">
        <v>1261</v>
      </c>
      <c r="C68" s="73" t="s">
        <v>141</v>
      </c>
      <c r="D68" s="75" t="s">
        <v>127</v>
      </c>
      <c r="E68" s="71" t="s">
        <v>141</v>
      </c>
      <c r="F68" s="75" t="s">
        <v>127</v>
      </c>
      <c r="G68" s="71" t="s">
        <v>127</v>
      </c>
      <c r="H68" s="75" t="s">
        <v>127</v>
      </c>
      <c r="I68" s="77" t="s">
        <v>127</v>
      </c>
      <c r="J68" s="73" t="s">
        <v>141</v>
      </c>
      <c r="K68" s="75" t="s">
        <v>127</v>
      </c>
      <c r="L68" s="71" t="s">
        <v>141</v>
      </c>
      <c r="M68" s="75" t="s">
        <v>127</v>
      </c>
      <c r="N68" s="75" t="s">
        <v>127</v>
      </c>
      <c r="O68" s="75" t="s">
        <v>127</v>
      </c>
      <c r="P68" s="77" t="s">
        <v>127</v>
      </c>
      <c r="Q68" s="73" t="s">
        <v>141</v>
      </c>
      <c r="R68" s="75" t="s">
        <v>127</v>
      </c>
      <c r="S68" s="71" t="s">
        <v>141</v>
      </c>
      <c r="T68" s="75" t="s">
        <v>127</v>
      </c>
      <c r="U68" s="75" t="s">
        <v>127</v>
      </c>
      <c r="V68" s="75" t="s">
        <v>127</v>
      </c>
      <c r="W68" s="77" t="s">
        <v>127</v>
      </c>
    </row>
    <row r="69">
      <c r="A69" s="71" t="s">
        <v>1273</v>
      </c>
      <c r="B69" s="72" t="s">
        <v>1274</v>
      </c>
      <c r="C69" s="73" t="s">
        <v>141</v>
      </c>
      <c r="D69" s="71" t="s">
        <v>141</v>
      </c>
      <c r="E69" s="71" t="s">
        <v>141</v>
      </c>
      <c r="F69" s="71" t="s">
        <v>127</v>
      </c>
      <c r="G69" s="71" t="s">
        <v>141</v>
      </c>
      <c r="H69" s="71" t="s">
        <v>141</v>
      </c>
      <c r="I69" s="72" t="s">
        <v>127</v>
      </c>
      <c r="J69" s="73" t="s">
        <v>141</v>
      </c>
      <c r="K69" s="71" t="s">
        <v>141</v>
      </c>
      <c r="L69" s="71" t="s">
        <v>141</v>
      </c>
      <c r="M69" s="71" t="s">
        <v>127</v>
      </c>
      <c r="N69" s="71" t="s">
        <v>141</v>
      </c>
      <c r="O69" s="71" t="s">
        <v>141</v>
      </c>
      <c r="P69" s="72" t="s">
        <v>127</v>
      </c>
      <c r="Q69" s="73" t="s">
        <v>141</v>
      </c>
      <c r="R69" s="71" t="s">
        <v>141</v>
      </c>
      <c r="S69" s="71" t="s">
        <v>141</v>
      </c>
      <c r="T69" s="71" t="s">
        <v>127</v>
      </c>
      <c r="U69" s="71" t="s">
        <v>141</v>
      </c>
      <c r="V69" s="71" t="s">
        <v>141</v>
      </c>
      <c r="W69" s="72" t="s">
        <v>127</v>
      </c>
    </row>
    <row r="70">
      <c r="A70" s="71" t="s">
        <v>1293</v>
      </c>
      <c r="B70" s="72" t="s">
        <v>1294</v>
      </c>
      <c r="C70" s="73" t="s">
        <v>141</v>
      </c>
      <c r="D70" s="71" t="s">
        <v>141</v>
      </c>
      <c r="E70" s="71" t="s">
        <v>127</v>
      </c>
      <c r="F70" s="71" t="s">
        <v>127</v>
      </c>
      <c r="G70" s="71" t="s">
        <v>141</v>
      </c>
      <c r="H70" s="71" t="s">
        <v>141</v>
      </c>
      <c r="I70" s="72" t="s">
        <v>127</v>
      </c>
      <c r="J70" s="73" t="s">
        <v>141</v>
      </c>
      <c r="K70" s="71" t="s">
        <v>141</v>
      </c>
      <c r="L70" s="75" t="s">
        <v>127</v>
      </c>
      <c r="M70" s="75" t="s">
        <v>127</v>
      </c>
      <c r="N70" s="71" t="s">
        <v>141</v>
      </c>
      <c r="O70" s="71" t="s">
        <v>141</v>
      </c>
      <c r="P70" s="77" t="s">
        <v>127</v>
      </c>
      <c r="Q70" s="73" t="s">
        <v>141</v>
      </c>
      <c r="R70" s="71" t="s">
        <v>141</v>
      </c>
      <c r="S70" s="75" t="s">
        <v>127</v>
      </c>
      <c r="T70" s="75" t="s">
        <v>127</v>
      </c>
      <c r="U70" s="71" t="s">
        <v>141</v>
      </c>
      <c r="V70" s="71" t="s">
        <v>141</v>
      </c>
      <c r="W70" s="77" t="s">
        <v>127</v>
      </c>
    </row>
    <row r="71">
      <c r="A71" s="71" t="s">
        <v>1387</v>
      </c>
      <c r="B71" s="72" t="s">
        <v>1388</v>
      </c>
      <c r="C71" s="73">
        <v>7410.0</v>
      </c>
      <c r="D71" s="71">
        <v>7410.0</v>
      </c>
      <c r="E71" s="71" t="s">
        <v>127</v>
      </c>
      <c r="F71" s="71" t="s">
        <v>127</v>
      </c>
      <c r="G71" s="71">
        <v>6390.0</v>
      </c>
      <c r="H71" s="71">
        <v>6390.0</v>
      </c>
      <c r="I71" s="72" t="s">
        <v>141</v>
      </c>
      <c r="J71" s="73" t="s">
        <v>141</v>
      </c>
      <c r="K71" s="71" t="s">
        <v>141</v>
      </c>
      <c r="L71" s="75" t="s">
        <v>127</v>
      </c>
      <c r="M71" s="75" t="s">
        <v>127</v>
      </c>
      <c r="N71" s="71" t="s">
        <v>141</v>
      </c>
      <c r="O71" s="71" t="s">
        <v>141</v>
      </c>
      <c r="P71" s="77" t="s">
        <v>127</v>
      </c>
      <c r="Q71" s="73" t="s">
        <v>141</v>
      </c>
      <c r="R71" s="71" t="s">
        <v>141</v>
      </c>
      <c r="S71" s="75" t="s">
        <v>127</v>
      </c>
      <c r="T71" s="75" t="s">
        <v>127</v>
      </c>
      <c r="U71" s="71" t="s">
        <v>141</v>
      </c>
      <c r="V71" s="71" t="s">
        <v>141</v>
      </c>
      <c r="W71" s="77" t="s">
        <v>127</v>
      </c>
    </row>
    <row r="72">
      <c r="A72" s="71" t="s">
        <v>1486</v>
      </c>
      <c r="B72" s="72" t="s">
        <v>1487</v>
      </c>
      <c r="C72" s="73" t="s">
        <v>141</v>
      </c>
      <c r="D72" s="71" t="s">
        <v>141</v>
      </c>
      <c r="E72" s="71" t="s">
        <v>127</v>
      </c>
      <c r="F72" s="71" t="s">
        <v>127</v>
      </c>
      <c r="G72" s="71" t="s">
        <v>141</v>
      </c>
      <c r="H72" s="71" t="s">
        <v>141</v>
      </c>
      <c r="I72" s="72" t="s">
        <v>127</v>
      </c>
      <c r="J72" s="73" t="s">
        <v>141</v>
      </c>
      <c r="K72" s="71" t="s">
        <v>141</v>
      </c>
      <c r="L72" s="75" t="s">
        <v>127</v>
      </c>
      <c r="M72" s="75" t="s">
        <v>127</v>
      </c>
      <c r="N72" s="71" t="s">
        <v>141</v>
      </c>
      <c r="O72" s="71" t="s">
        <v>141</v>
      </c>
      <c r="P72" s="77" t="s">
        <v>127</v>
      </c>
      <c r="Q72" s="73" t="s">
        <v>141</v>
      </c>
      <c r="R72" s="71" t="s">
        <v>141</v>
      </c>
      <c r="S72" s="75" t="s">
        <v>127</v>
      </c>
      <c r="T72" s="75" t="s">
        <v>127</v>
      </c>
      <c r="U72" s="71" t="s">
        <v>141</v>
      </c>
      <c r="V72" s="71" t="s">
        <v>141</v>
      </c>
      <c r="W72" s="77" t="s">
        <v>127</v>
      </c>
    </row>
    <row r="73">
      <c r="A73" s="71" t="s">
        <v>1505</v>
      </c>
      <c r="B73" s="72" t="s">
        <v>1506</v>
      </c>
      <c r="C73" s="73" t="s">
        <v>141</v>
      </c>
      <c r="D73" s="71" t="s">
        <v>141</v>
      </c>
      <c r="E73" s="71" t="s">
        <v>127</v>
      </c>
      <c r="F73" s="71" t="s">
        <v>127</v>
      </c>
      <c r="G73" s="71" t="s">
        <v>141</v>
      </c>
      <c r="H73" s="71" t="s">
        <v>141</v>
      </c>
      <c r="I73" s="72" t="s">
        <v>141</v>
      </c>
      <c r="J73" s="73" t="s">
        <v>141</v>
      </c>
      <c r="K73" s="71" t="s">
        <v>141</v>
      </c>
      <c r="L73" s="75" t="s">
        <v>127</v>
      </c>
      <c r="M73" s="75" t="s">
        <v>127</v>
      </c>
      <c r="N73" s="71" t="s">
        <v>141</v>
      </c>
      <c r="O73" s="71" t="s">
        <v>141</v>
      </c>
      <c r="P73" s="77" t="s">
        <v>127</v>
      </c>
      <c r="Q73" s="73" t="s">
        <v>141</v>
      </c>
      <c r="R73" s="71" t="s">
        <v>141</v>
      </c>
      <c r="S73" s="75" t="s">
        <v>127</v>
      </c>
      <c r="T73" s="75" t="s">
        <v>127</v>
      </c>
      <c r="U73" s="71" t="s">
        <v>141</v>
      </c>
      <c r="V73" s="71" t="s">
        <v>141</v>
      </c>
      <c r="W73" s="77" t="s">
        <v>127</v>
      </c>
    </row>
    <row r="74">
      <c r="A74" s="71" t="s">
        <v>1402</v>
      </c>
      <c r="B74" s="72" t="s">
        <v>1403</v>
      </c>
      <c r="C74" s="73" t="s">
        <v>141</v>
      </c>
      <c r="D74" s="71" t="s">
        <v>127</v>
      </c>
      <c r="E74" s="71" t="s">
        <v>141</v>
      </c>
      <c r="F74" s="75" t="s">
        <v>127</v>
      </c>
      <c r="G74" s="71" t="s">
        <v>127</v>
      </c>
      <c r="H74" s="75" t="s">
        <v>127</v>
      </c>
      <c r="I74" s="72" t="s">
        <v>127</v>
      </c>
      <c r="J74" s="73" t="s">
        <v>141</v>
      </c>
      <c r="K74" s="71" t="s">
        <v>127</v>
      </c>
      <c r="L74" s="71" t="s">
        <v>141</v>
      </c>
      <c r="M74" s="71" t="s">
        <v>127</v>
      </c>
      <c r="N74" s="75" t="s">
        <v>127</v>
      </c>
      <c r="O74" s="71" t="s">
        <v>127</v>
      </c>
      <c r="P74" s="72" t="s">
        <v>127</v>
      </c>
      <c r="Q74" s="73" t="s">
        <v>141</v>
      </c>
      <c r="R74" s="71" t="s">
        <v>127</v>
      </c>
      <c r="S74" s="71" t="s">
        <v>141</v>
      </c>
      <c r="T74" s="71" t="s">
        <v>127</v>
      </c>
      <c r="U74" s="75" t="s">
        <v>127</v>
      </c>
      <c r="V74" s="71" t="s">
        <v>127</v>
      </c>
      <c r="W74" s="72" t="s">
        <v>127</v>
      </c>
    </row>
    <row r="75">
      <c r="A75" s="71" t="s">
        <v>1416</v>
      </c>
      <c r="B75" s="72" t="s">
        <v>1417</v>
      </c>
      <c r="C75" s="73">
        <v>3476.0</v>
      </c>
      <c r="D75" s="75">
        <v>3476.0</v>
      </c>
      <c r="E75" s="71" t="s">
        <v>127</v>
      </c>
      <c r="F75" s="71" t="s">
        <v>127</v>
      </c>
      <c r="G75" s="71">
        <v>3022.0</v>
      </c>
      <c r="H75" s="75">
        <v>3022.0</v>
      </c>
      <c r="I75" s="72" t="s">
        <v>141</v>
      </c>
      <c r="J75" s="73">
        <v>3630.0</v>
      </c>
      <c r="K75" s="75">
        <v>3630.0</v>
      </c>
      <c r="L75" s="71" t="s">
        <v>127</v>
      </c>
      <c r="M75" s="71" t="s">
        <v>127</v>
      </c>
      <c r="N75" s="71">
        <v>2949.0</v>
      </c>
      <c r="O75" s="75">
        <v>2949.0</v>
      </c>
      <c r="P75" s="72" t="s">
        <v>127</v>
      </c>
      <c r="Q75" s="73" t="s">
        <v>141</v>
      </c>
      <c r="R75" s="71" t="s">
        <v>141</v>
      </c>
      <c r="S75" s="71" t="s">
        <v>127</v>
      </c>
      <c r="T75" s="71" t="s">
        <v>127</v>
      </c>
      <c r="U75" s="71" t="s">
        <v>141</v>
      </c>
      <c r="V75" s="71" t="s">
        <v>141</v>
      </c>
      <c r="W75" s="72" t="s">
        <v>127</v>
      </c>
    </row>
    <row r="76">
      <c r="A76" s="71" t="s">
        <v>1322</v>
      </c>
      <c r="B76" s="72" t="s">
        <v>1323</v>
      </c>
      <c r="C76" s="73" t="s">
        <v>141</v>
      </c>
      <c r="D76" s="71" t="s">
        <v>127</v>
      </c>
      <c r="E76" s="71" t="s">
        <v>141</v>
      </c>
      <c r="F76" s="75" t="s">
        <v>127</v>
      </c>
      <c r="G76" s="71" t="s">
        <v>127</v>
      </c>
      <c r="H76" s="75" t="s">
        <v>127</v>
      </c>
      <c r="I76" s="72" t="s">
        <v>127</v>
      </c>
      <c r="J76" s="73" t="s">
        <v>141</v>
      </c>
      <c r="K76" s="71" t="s">
        <v>127</v>
      </c>
      <c r="L76" s="71" t="s">
        <v>141</v>
      </c>
      <c r="M76" s="71" t="s">
        <v>127</v>
      </c>
      <c r="N76" s="75" t="s">
        <v>127</v>
      </c>
      <c r="O76" s="71" t="s">
        <v>127</v>
      </c>
      <c r="P76" s="72" t="s">
        <v>127</v>
      </c>
      <c r="Q76" s="73" t="s">
        <v>141</v>
      </c>
      <c r="R76" s="71" t="s">
        <v>127</v>
      </c>
      <c r="S76" s="71" t="s">
        <v>141</v>
      </c>
      <c r="T76" s="71" t="s">
        <v>127</v>
      </c>
      <c r="U76" s="75" t="s">
        <v>127</v>
      </c>
      <c r="V76" s="71" t="s">
        <v>127</v>
      </c>
      <c r="W76" s="72" t="s">
        <v>127</v>
      </c>
    </row>
    <row r="77">
      <c r="A77" s="71" t="s">
        <v>1340</v>
      </c>
      <c r="B77" s="72" t="s">
        <v>1341</v>
      </c>
      <c r="C77" s="73" t="s">
        <v>141</v>
      </c>
      <c r="D77" s="71" t="s">
        <v>127</v>
      </c>
      <c r="E77" s="71" t="s">
        <v>141</v>
      </c>
      <c r="F77" s="75" t="s">
        <v>127</v>
      </c>
      <c r="G77" s="71" t="s">
        <v>127</v>
      </c>
      <c r="H77" s="75" t="s">
        <v>127</v>
      </c>
      <c r="I77" s="72" t="s">
        <v>127</v>
      </c>
      <c r="J77" s="73" t="s">
        <v>141</v>
      </c>
      <c r="K77" s="71" t="s">
        <v>127</v>
      </c>
      <c r="L77" s="71" t="s">
        <v>141</v>
      </c>
      <c r="M77" s="71" t="s">
        <v>127</v>
      </c>
      <c r="N77" s="75" t="s">
        <v>127</v>
      </c>
      <c r="O77" s="71" t="s">
        <v>127</v>
      </c>
      <c r="P77" s="72" t="s">
        <v>127</v>
      </c>
      <c r="Q77" s="73" t="s">
        <v>141</v>
      </c>
      <c r="R77" s="71" t="s">
        <v>127</v>
      </c>
      <c r="S77" s="71" t="s">
        <v>141</v>
      </c>
      <c r="T77" s="71" t="s">
        <v>127</v>
      </c>
      <c r="U77" s="75" t="s">
        <v>127</v>
      </c>
      <c r="V77" s="71" t="s">
        <v>127</v>
      </c>
      <c r="W77" s="72" t="s">
        <v>127</v>
      </c>
    </row>
    <row r="78">
      <c r="A78" s="71" t="s">
        <v>1359</v>
      </c>
      <c r="B78" s="72" t="s">
        <v>1360</v>
      </c>
      <c r="C78" s="73" t="s">
        <v>141</v>
      </c>
      <c r="D78" s="71" t="s">
        <v>127</v>
      </c>
      <c r="E78" s="71" t="s">
        <v>141</v>
      </c>
      <c r="F78" s="75" t="s">
        <v>127</v>
      </c>
      <c r="G78" s="71" t="s">
        <v>127</v>
      </c>
      <c r="H78" s="75" t="s">
        <v>127</v>
      </c>
      <c r="I78" s="77" t="s">
        <v>127</v>
      </c>
      <c r="J78" s="73" t="s">
        <v>141</v>
      </c>
      <c r="K78" s="71" t="s">
        <v>127</v>
      </c>
      <c r="L78" s="71" t="s">
        <v>141</v>
      </c>
      <c r="M78" s="71" t="s">
        <v>127</v>
      </c>
      <c r="N78" s="75" t="s">
        <v>127</v>
      </c>
      <c r="O78" s="71" t="s">
        <v>127</v>
      </c>
      <c r="P78" s="72" t="s">
        <v>127</v>
      </c>
      <c r="Q78" s="73" t="s">
        <v>141</v>
      </c>
      <c r="R78" s="71" t="s">
        <v>127</v>
      </c>
      <c r="S78" s="71" t="s">
        <v>141</v>
      </c>
      <c r="T78" s="71" t="s">
        <v>127</v>
      </c>
      <c r="U78" s="75" t="s">
        <v>127</v>
      </c>
      <c r="V78" s="71" t="s">
        <v>127</v>
      </c>
      <c r="W78" s="72" t="s">
        <v>127</v>
      </c>
    </row>
    <row r="79">
      <c r="A79" s="71" t="s">
        <v>1686</v>
      </c>
      <c r="B79" s="72" t="s">
        <v>1687</v>
      </c>
      <c r="C79" s="73">
        <v>13680.0</v>
      </c>
      <c r="D79" s="71">
        <v>13680.0</v>
      </c>
      <c r="E79" s="71" t="s">
        <v>127</v>
      </c>
      <c r="F79" s="71" t="s">
        <v>127</v>
      </c>
      <c r="G79" s="71">
        <v>12460.0</v>
      </c>
      <c r="H79" s="71">
        <v>12460.0</v>
      </c>
      <c r="I79" s="72" t="s">
        <v>127</v>
      </c>
      <c r="J79" s="73">
        <v>15300.0</v>
      </c>
      <c r="K79" s="75">
        <v>15300.0</v>
      </c>
      <c r="L79" s="71" t="s">
        <v>127</v>
      </c>
      <c r="M79" s="71" t="s">
        <v>127</v>
      </c>
      <c r="N79" s="71">
        <v>13710.0</v>
      </c>
      <c r="O79" s="75">
        <v>13710.0</v>
      </c>
      <c r="P79" s="72" t="s">
        <v>127</v>
      </c>
      <c r="Q79" s="73" t="s">
        <v>141</v>
      </c>
      <c r="R79" s="75" t="s">
        <v>141</v>
      </c>
      <c r="S79" s="71" t="s">
        <v>127</v>
      </c>
      <c r="T79" s="71" t="s">
        <v>127</v>
      </c>
      <c r="U79" s="71" t="s">
        <v>141</v>
      </c>
      <c r="V79" s="75" t="s">
        <v>141</v>
      </c>
      <c r="W79" s="72" t="s">
        <v>127</v>
      </c>
    </row>
    <row r="80">
      <c r="A80" s="71" t="s">
        <v>1520</v>
      </c>
      <c r="B80" s="72" t="s">
        <v>1521</v>
      </c>
      <c r="C80" s="73" t="s">
        <v>141</v>
      </c>
      <c r="D80" s="71" t="s">
        <v>127</v>
      </c>
      <c r="E80" s="71" t="s">
        <v>141</v>
      </c>
      <c r="F80" s="71" t="s">
        <v>127</v>
      </c>
      <c r="G80" s="71" t="s">
        <v>141</v>
      </c>
      <c r="H80" s="71" t="s">
        <v>141</v>
      </c>
      <c r="I80" s="72" t="s">
        <v>127</v>
      </c>
      <c r="J80" s="73">
        <v>3134.0</v>
      </c>
      <c r="K80" s="71" t="s">
        <v>127</v>
      </c>
      <c r="L80" s="75">
        <v>3134.0</v>
      </c>
      <c r="M80" s="71" t="s">
        <v>127</v>
      </c>
      <c r="N80" s="71" t="s">
        <v>141</v>
      </c>
      <c r="O80" s="71" t="s">
        <v>141</v>
      </c>
      <c r="P80" s="72" t="s">
        <v>127</v>
      </c>
      <c r="Q80" s="73" t="s">
        <v>141</v>
      </c>
      <c r="R80" s="71" t="s">
        <v>127</v>
      </c>
      <c r="S80" s="75" t="s">
        <v>141</v>
      </c>
      <c r="T80" s="71" t="s">
        <v>127</v>
      </c>
      <c r="U80" s="71" t="s">
        <v>141</v>
      </c>
      <c r="V80" s="71" t="s">
        <v>141</v>
      </c>
      <c r="W80" s="72" t="s">
        <v>127</v>
      </c>
    </row>
    <row r="81">
      <c r="A81" s="71" t="s">
        <v>1537</v>
      </c>
      <c r="B81" s="72" t="s">
        <v>1538</v>
      </c>
      <c r="C81" s="73" t="s">
        <v>141</v>
      </c>
      <c r="D81" s="71" t="s">
        <v>141</v>
      </c>
      <c r="E81" s="71" t="s">
        <v>127</v>
      </c>
      <c r="F81" s="71" t="s">
        <v>127</v>
      </c>
      <c r="G81" s="71" t="s">
        <v>141</v>
      </c>
      <c r="H81" s="71" t="s">
        <v>141</v>
      </c>
      <c r="I81" s="72" t="s">
        <v>127</v>
      </c>
      <c r="J81" s="73" t="s">
        <v>141</v>
      </c>
      <c r="K81" s="71" t="s">
        <v>141</v>
      </c>
      <c r="L81" s="75" t="s">
        <v>127</v>
      </c>
      <c r="M81" s="75" t="s">
        <v>127</v>
      </c>
      <c r="N81" s="71" t="s">
        <v>141</v>
      </c>
      <c r="O81" s="71" t="s">
        <v>141</v>
      </c>
      <c r="P81" s="77" t="s">
        <v>127</v>
      </c>
      <c r="Q81" s="73" t="s">
        <v>141</v>
      </c>
      <c r="R81" s="71" t="s">
        <v>141</v>
      </c>
      <c r="S81" s="75" t="s">
        <v>127</v>
      </c>
      <c r="T81" s="75" t="s">
        <v>127</v>
      </c>
      <c r="U81" s="71" t="s">
        <v>141</v>
      </c>
      <c r="V81" s="71" t="s">
        <v>141</v>
      </c>
      <c r="W81" s="77" t="s">
        <v>127</v>
      </c>
    </row>
    <row r="82">
      <c r="A82" s="71" t="s">
        <v>1586</v>
      </c>
      <c r="B82" s="72" t="s">
        <v>1587</v>
      </c>
      <c r="C82" s="73">
        <v>2067.0</v>
      </c>
      <c r="D82" s="75">
        <v>2067.0</v>
      </c>
      <c r="E82" s="71" t="s">
        <v>127</v>
      </c>
      <c r="F82" s="71" t="s">
        <v>127</v>
      </c>
      <c r="G82" s="71">
        <v>1308.0</v>
      </c>
      <c r="H82" s="75">
        <v>1308.0</v>
      </c>
      <c r="I82" s="72" t="s">
        <v>127</v>
      </c>
      <c r="J82" s="73">
        <v>3355.0</v>
      </c>
      <c r="K82" s="75">
        <v>3355.0</v>
      </c>
      <c r="L82" s="71" t="s">
        <v>127</v>
      </c>
      <c r="M82" s="71" t="s">
        <v>127</v>
      </c>
      <c r="N82" s="71">
        <v>1653.0</v>
      </c>
      <c r="O82" s="75">
        <v>1653.0</v>
      </c>
      <c r="P82" s="72" t="s">
        <v>127</v>
      </c>
      <c r="Q82" s="73" t="s">
        <v>141</v>
      </c>
      <c r="R82" s="71" t="s">
        <v>141</v>
      </c>
      <c r="S82" s="71" t="s">
        <v>127</v>
      </c>
      <c r="T82" s="71" t="s">
        <v>127</v>
      </c>
      <c r="U82" s="71" t="s">
        <v>141</v>
      </c>
      <c r="V82" s="71" t="s">
        <v>141</v>
      </c>
      <c r="W82" s="72" t="s">
        <v>127</v>
      </c>
    </row>
    <row r="83">
      <c r="A83" s="71" t="s">
        <v>1817</v>
      </c>
      <c r="B83" s="72" t="s">
        <v>1818</v>
      </c>
      <c r="C83" s="73">
        <v>3763.0</v>
      </c>
      <c r="D83" s="75">
        <v>3763.0</v>
      </c>
      <c r="E83" s="71" t="s">
        <v>127</v>
      </c>
      <c r="F83" s="71" t="s">
        <v>127</v>
      </c>
      <c r="G83" s="71">
        <v>3416.0</v>
      </c>
      <c r="H83" s="75">
        <v>3416.0</v>
      </c>
      <c r="I83" s="72" t="s">
        <v>141</v>
      </c>
      <c r="J83" s="73">
        <v>4004.0</v>
      </c>
      <c r="K83" s="75">
        <v>4004.0</v>
      </c>
      <c r="L83" s="71" t="s">
        <v>127</v>
      </c>
      <c r="M83" s="71" t="s">
        <v>127</v>
      </c>
      <c r="N83" s="71">
        <v>3583.0</v>
      </c>
      <c r="O83" s="75">
        <v>3583.0</v>
      </c>
      <c r="P83" s="72" t="s">
        <v>127</v>
      </c>
      <c r="Q83" s="73" t="s">
        <v>141</v>
      </c>
      <c r="R83" s="71" t="s">
        <v>141</v>
      </c>
      <c r="S83" s="71" t="s">
        <v>127</v>
      </c>
      <c r="T83" s="71" t="s">
        <v>127</v>
      </c>
      <c r="U83" s="71" t="s">
        <v>141</v>
      </c>
      <c r="V83" s="71" t="s">
        <v>141</v>
      </c>
      <c r="W83" s="72" t="s">
        <v>127</v>
      </c>
    </row>
    <row r="84">
      <c r="A84" s="71" t="s">
        <v>1867</v>
      </c>
      <c r="B84" s="72" t="s">
        <v>1868</v>
      </c>
      <c r="C84" s="73" t="s">
        <v>141</v>
      </c>
      <c r="D84" s="71" t="s">
        <v>127</v>
      </c>
      <c r="E84" s="71" t="s">
        <v>141</v>
      </c>
      <c r="F84" s="75" t="s">
        <v>127</v>
      </c>
      <c r="G84" s="71" t="s">
        <v>127</v>
      </c>
      <c r="H84" s="75" t="s">
        <v>127</v>
      </c>
      <c r="I84" s="77" t="s">
        <v>127</v>
      </c>
      <c r="J84" s="73" t="s">
        <v>141</v>
      </c>
      <c r="K84" s="71" t="s">
        <v>127</v>
      </c>
      <c r="L84" s="71" t="s">
        <v>141</v>
      </c>
      <c r="M84" s="71" t="s">
        <v>127</v>
      </c>
      <c r="N84" s="75" t="s">
        <v>127</v>
      </c>
      <c r="O84" s="71" t="s">
        <v>127</v>
      </c>
      <c r="P84" s="72" t="s">
        <v>127</v>
      </c>
      <c r="Q84" s="73" t="s">
        <v>141</v>
      </c>
      <c r="R84" s="71" t="s">
        <v>127</v>
      </c>
      <c r="S84" s="71" t="s">
        <v>141</v>
      </c>
      <c r="T84" s="71" t="s">
        <v>127</v>
      </c>
      <c r="U84" s="75" t="s">
        <v>127</v>
      </c>
      <c r="V84" s="71" t="s">
        <v>127</v>
      </c>
      <c r="W84" s="72" t="s">
        <v>127</v>
      </c>
    </row>
    <row r="85">
      <c r="A85" s="71" t="s">
        <v>1881</v>
      </c>
      <c r="B85" s="72" t="s">
        <v>1882</v>
      </c>
      <c r="C85" s="73" t="s">
        <v>141</v>
      </c>
      <c r="D85" s="71" t="s">
        <v>127</v>
      </c>
      <c r="E85" s="71" t="s">
        <v>141</v>
      </c>
      <c r="F85" s="75" t="s">
        <v>127</v>
      </c>
      <c r="G85" s="71" t="s">
        <v>127</v>
      </c>
      <c r="H85" s="75" t="s">
        <v>127</v>
      </c>
      <c r="I85" s="77" t="s">
        <v>127</v>
      </c>
      <c r="J85" s="73" t="s">
        <v>141</v>
      </c>
      <c r="K85" s="71" t="s">
        <v>127</v>
      </c>
      <c r="L85" s="71" t="s">
        <v>141</v>
      </c>
      <c r="M85" s="71" t="s">
        <v>127</v>
      </c>
      <c r="N85" s="75" t="s">
        <v>127</v>
      </c>
      <c r="O85" s="71" t="s">
        <v>127</v>
      </c>
      <c r="P85" s="72" t="s">
        <v>127</v>
      </c>
      <c r="Q85" s="73" t="s">
        <v>141</v>
      </c>
      <c r="R85" s="71" t="s">
        <v>127</v>
      </c>
      <c r="S85" s="71" t="s">
        <v>141</v>
      </c>
      <c r="T85" s="71" t="s">
        <v>127</v>
      </c>
      <c r="U85" s="75" t="s">
        <v>127</v>
      </c>
      <c r="V85" s="71" t="s">
        <v>127</v>
      </c>
      <c r="W85" s="72" t="s">
        <v>127</v>
      </c>
    </row>
    <row r="86">
      <c r="A86" s="71" t="s">
        <v>1799</v>
      </c>
      <c r="B86" s="72" t="s">
        <v>1800</v>
      </c>
      <c r="C86" s="73" t="s">
        <v>141</v>
      </c>
      <c r="D86" s="75" t="s">
        <v>127</v>
      </c>
      <c r="E86" s="71" t="s">
        <v>141</v>
      </c>
      <c r="F86" s="75" t="s">
        <v>127</v>
      </c>
      <c r="G86" s="71" t="s">
        <v>127</v>
      </c>
      <c r="H86" s="75" t="s">
        <v>127</v>
      </c>
      <c r="I86" s="77" t="s">
        <v>127</v>
      </c>
      <c r="J86" s="73" t="s">
        <v>141</v>
      </c>
      <c r="K86" s="75" t="s">
        <v>127</v>
      </c>
      <c r="L86" s="71" t="s">
        <v>141</v>
      </c>
      <c r="M86" s="75" t="s">
        <v>127</v>
      </c>
      <c r="N86" s="75" t="s">
        <v>127</v>
      </c>
      <c r="O86" s="75" t="s">
        <v>127</v>
      </c>
      <c r="P86" s="77" t="s">
        <v>127</v>
      </c>
      <c r="Q86" s="73" t="s">
        <v>141</v>
      </c>
      <c r="R86" s="75" t="s">
        <v>127</v>
      </c>
      <c r="S86" s="71" t="s">
        <v>141</v>
      </c>
      <c r="T86" s="75" t="s">
        <v>127</v>
      </c>
      <c r="U86" s="75" t="s">
        <v>127</v>
      </c>
      <c r="V86" s="75" t="s">
        <v>127</v>
      </c>
      <c r="W86" s="77" t="s">
        <v>127</v>
      </c>
    </row>
    <row r="87">
      <c r="A87" s="71" t="s">
        <v>1996</v>
      </c>
      <c r="B87" s="72" t="s">
        <v>1997</v>
      </c>
      <c r="C87" s="73" t="s">
        <v>141</v>
      </c>
      <c r="D87" s="71" t="s">
        <v>141</v>
      </c>
      <c r="E87" s="71" t="s">
        <v>127</v>
      </c>
      <c r="F87" s="71" t="s">
        <v>127</v>
      </c>
      <c r="G87" s="71" t="s">
        <v>141</v>
      </c>
      <c r="H87" s="71" t="s">
        <v>141</v>
      </c>
      <c r="I87" s="72" t="s">
        <v>127</v>
      </c>
      <c r="J87" s="73" t="s">
        <v>141</v>
      </c>
      <c r="K87" s="71" t="s">
        <v>141</v>
      </c>
      <c r="L87" s="75" t="s">
        <v>127</v>
      </c>
      <c r="M87" s="75" t="s">
        <v>127</v>
      </c>
      <c r="N87" s="71" t="s">
        <v>141</v>
      </c>
      <c r="O87" s="71" t="s">
        <v>141</v>
      </c>
      <c r="P87" s="77" t="s">
        <v>127</v>
      </c>
      <c r="Q87" s="73" t="s">
        <v>141</v>
      </c>
      <c r="R87" s="71" t="s">
        <v>141</v>
      </c>
      <c r="S87" s="75" t="s">
        <v>127</v>
      </c>
      <c r="T87" s="75" t="s">
        <v>127</v>
      </c>
      <c r="U87" s="71" t="s">
        <v>141</v>
      </c>
      <c r="V87" s="71" t="s">
        <v>141</v>
      </c>
      <c r="W87" s="77" t="s">
        <v>127</v>
      </c>
    </row>
    <row r="88">
      <c r="A88" s="71" t="s">
        <v>2465</v>
      </c>
      <c r="B88" s="72" t="s">
        <v>2466</v>
      </c>
      <c r="C88" s="73" t="s">
        <v>141</v>
      </c>
      <c r="D88" s="71" t="s">
        <v>141</v>
      </c>
      <c r="E88" s="71" t="s">
        <v>127</v>
      </c>
      <c r="F88" s="71" t="s">
        <v>127</v>
      </c>
      <c r="G88" s="71" t="s">
        <v>141</v>
      </c>
      <c r="H88" s="71" t="s">
        <v>141</v>
      </c>
      <c r="I88" s="72" t="s">
        <v>141</v>
      </c>
      <c r="J88" s="73" t="s">
        <v>141</v>
      </c>
      <c r="K88" s="71" t="s">
        <v>141</v>
      </c>
      <c r="L88" s="75" t="s">
        <v>127</v>
      </c>
      <c r="M88" s="75" t="s">
        <v>127</v>
      </c>
      <c r="N88" s="71" t="s">
        <v>141</v>
      </c>
      <c r="O88" s="71" t="s">
        <v>141</v>
      </c>
      <c r="P88" s="77" t="s">
        <v>127</v>
      </c>
      <c r="Q88" s="73" t="s">
        <v>141</v>
      </c>
      <c r="R88" s="71" t="s">
        <v>141</v>
      </c>
      <c r="S88" s="75" t="s">
        <v>127</v>
      </c>
      <c r="T88" s="75" t="s">
        <v>127</v>
      </c>
      <c r="U88" s="71" t="s">
        <v>141</v>
      </c>
      <c r="V88" s="71" t="s">
        <v>141</v>
      </c>
      <c r="W88" s="77" t="s">
        <v>127</v>
      </c>
    </row>
    <row r="89">
      <c r="A89" s="71" t="s">
        <v>2483</v>
      </c>
      <c r="B89" s="72" t="s">
        <v>2484</v>
      </c>
      <c r="C89" s="73">
        <v>16856.0</v>
      </c>
      <c r="D89" s="75">
        <v>16856.0</v>
      </c>
      <c r="E89" s="71" t="s">
        <v>127</v>
      </c>
      <c r="F89" s="71" t="s">
        <v>127</v>
      </c>
      <c r="G89" s="71">
        <v>16084.0</v>
      </c>
      <c r="H89" s="75">
        <v>16084.0</v>
      </c>
      <c r="I89" s="72" t="s">
        <v>127</v>
      </c>
      <c r="J89" s="73">
        <v>14208.0</v>
      </c>
      <c r="K89" s="75">
        <v>14208.0</v>
      </c>
      <c r="L89" s="75" t="s">
        <v>127</v>
      </c>
      <c r="M89" s="75" t="s">
        <v>127</v>
      </c>
      <c r="N89" s="71">
        <v>14027.0</v>
      </c>
      <c r="O89" s="75">
        <v>14027.0</v>
      </c>
      <c r="P89" s="77" t="s">
        <v>127</v>
      </c>
      <c r="Q89" s="73" t="s">
        <v>141</v>
      </c>
      <c r="R89" s="71" t="s">
        <v>141</v>
      </c>
      <c r="S89" s="75" t="s">
        <v>127</v>
      </c>
      <c r="T89" s="75" t="s">
        <v>127</v>
      </c>
      <c r="U89" s="71" t="s">
        <v>141</v>
      </c>
      <c r="V89" s="71" t="s">
        <v>141</v>
      </c>
      <c r="W89" s="77" t="s">
        <v>127</v>
      </c>
    </row>
    <row r="90">
      <c r="A90" s="71" t="s">
        <v>2009</v>
      </c>
      <c r="B90" s="72" t="s">
        <v>2010</v>
      </c>
      <c r="C90" s="73">
        <v>9675.0</v>
      </c>
      <c r="D90" s="75">
        <v>9675.0</v>
      </c>
      <c r="E90" s="71" t="s">
        <v>127</v>
      </c>
      <c r="F90" s="71" t="s">
        <v>127</v>
      </c>
      <c r="G90" s="71">
        <v>8796.0</v>
      </c>
      <c r="H90" s="75">
        <v>8796.0</v>
      </c>
      <c r="I90" s="72" t="s">
        <v>127</v>
      </c>
      <c r="J90" s="73">
        <v>10434.0</v>
      </c>
      <c r="K90" s="75">
        <v>10434.0</v>
      </c>
      <c r="L90" s="75" t="s">
        <v>127</v>
      </c>
      <c r="M90" s="75" t="s">
        <v>127</v>
      </c>
      <c r="N90" s="71">
        <v>9691.0</v>
      </c>
      <c r="O90" s="75">
        <v>9691.0</v>
      </c>
      <c r="P90" s="77" t="s">
        <v>127</v>
      </c>
      <c r="Q90" s="73" t="s">
        <v>141</v>
      </c>
      <c r="R90" s="71" t="s">
        <v>141</v>
      </c>
      <c r="S90" s="75" t="s">
        <v>127</v>
      </c>
      <c r="T90" s="75" t="s">
        <v>127</v>
      </c>
      <c r="U90" s="71" t="s">
        <v>141</v>
      </c>
      <c r="V90" s="71" t="s">
        <v>141</v>
      </c>
      <c r="W90" s="77" t="s">
        <v>127</v>
      </c>
    </row>
    <row r="91">
      <c r="A91" s="71" t="s">
        <v>2405</v>
      </c>
      <c r="B91" s="72" t="s">
        <v>2406</v>
      </c>
      <c r="C91" s="73" t="s">
        <v>141</v>
      </c>
      <c r="D91" s="71" t="s">
        <v>141</v>
      </c>
      <c r="E91" s="71" t="s">
        <v>141</v>
      </c>
      <c r="F91" s="71" t="s">
        <v>127</v>
      </c>
      <c r="G91" s="71" t="s">
        <v>141</v>
      </c>
      <c r="H91" s="71" t="s">
        <v>141</v>
      </c>
      <c r="I91" s="72" t="s">
        <v>127</v>
      </c>
      <c r="J91" s="73" t="s">
        <v>141</v>
      </c>
      <c r="K91" s="71" t="s">
        <v>141</v>
      </c>
      <c r="L91" s="71" t="s">
        <v>141</v>
      </c>
      <c r="M91" s="71" t="s">
        <v>127</v>
      </c>
      <c r="N91" s="71" t="s">
        <v>141</v>
      </c>
      <c r="O91" s="71" t="s">
        <v>141</v>
      </c>
      <c r="P91" s="72" t="s">
        <v>127</v>
      </c>
      <c r="Q91" s="73" t="s">
        <v>141</v>
      </c>
      <c r="R91" s="71" t="s">
        <v>141</v>
      </c>
      <c r="S91" s="71" t="s">
        <v>141</v>
      </c>
      <c r="T91" s="71" t="s">
        <v>127</v>
      </c>
      <c r="U91" s="71" t="s">
        <v>141</v>
      </c>
      <c r="V91" s="71" t="s">
        <v>141</v>
      </c>
      <c r="W91" s="72" t="s">
        <v>127</v>
      </c>
    </row>
    <row r="92">
      <c r="A92" s="71" t="s">
        <v>3027</v>
      </c>
      <c r="B92" s="72" t="s">
        <v>3028</v>
      </c>
      <c r="C92" s="73">
        <v>6053.0</v>
      </c>
      <c r="D92" s="75">
        <v>6053.0</v>
      </c>
      <c r="E92" s="71" t="s">
        <v>127</v>
      </c>
      <c r="F92" s="71" t="s">
        <v>127</v>
      </c>
      <c r="G92" s="71">
        <v>5963.0</v>
      </c>
      <c r="H92" s="75">
        <v>5963.0</v>
      </c>
      <c r="I92" s="72" t="s">
        <v>127</v>
      </c>
      <c r="J92" s="73">
        <v>6096.0</v>
      </c>
      <c r="K92" s="75">
        <v>6096.0</v>
      </c>
      <c r="L92" s="75" t="s">
        <v>127</v>
      </c>
      <c r="M92" s="75" t="s">
        <v>127</v>
      </c>
      <c r="N92" s="71">
        <v>5980.0</v>
      </c>
      <c r="O92" s="75">
        <v>5980.0</v>
      </c>
      <c r="P92" s="77" t="s">
        <v>127</v>
      </c>
      <c r="Q92" s="73" t="s">
        <v>141</v>
      </c>
      <c r="R92" s="75" t="s">
        <v>141</v>
      </c>
      <c r="S92" s="75" t="s">
        <v>127</v>
      </c>
      <c r="T92" s="75" t="s">
        <v>127</v>
      </c>
      <c r="U92" s="71" t="s">
        <v>141</v>
      </c>
      <c r="V92" s="75" t="s">
        <v>141</v>
      </c>
      <c r="W92" s="77" t="s">
        <v>127</v>
      </c>
    </row>
    <row r="93">
      <c r="A93" s="71" t="s">
        <v>1939</v>
      </c>
      <c r="B93" s="72" t="s">
        <v>1940</v>
      </c>
      <c r="C93" s="73">
        <v>7054.0</v>
      </c>
      <c r="D93" s="75">
        <v>7054.0</v>
      </c>
      <c r="E93" s="71" t="s">
        <v>127</v>
      </c>
      <c r="F93" s="71" t="s">
        <v>127</v>
      </c>
      <c r="G93" s="71">
        <v>7105.0</v>
      </c>
      <c r="H93" s="75">
        <v>7105.0</v>
      </c>
      <c r="I93" s="72" t="s">
        <v>141</v>
      </c>
      <c r="J93" s="73">
        <v>6599.0</v>
      </c>
      <c r="K93" s="75">
        <v>6599.0</v>
      </c>
      <c r="L93" s="71" t="s">
        <v>127</v>
      </c>
      <c r="M93" s="71" t="s">
        <v>127</v>
      </c>
      <c r="N93" s="71">
        <v>6795.0</v>
      </c>
      <c r="O93" s="75">
        <v>6795.0</v>
      </c>
      <c r="P93" s="77" t="s">
        <v>127</v>
      </c>
      <c r="Q93" s="73" t="s">
        <v>141</v>
      </c>
      <c r="R93" s="75" t="s">
        <v>141</v>
      </c>
      <c r="S93" s="71" t="s">
        <v>127</v>
      </c>
      <c r="T93" s="71" t="s">
        <v>127</v>
      </c>
      <c r="U93" s="71" t="s">
        <v>141</v>
      </c>
      <c r="V93" s="75" t="s">
        <v>141</v>
      </c>
      <c r="W93" s="77" t="s">
        <v>127</v>
      </c>
    </row>
    <row r="94">
      <c r="A94" s="71" t="s">
        <v>2497</v>
      </c>
      <c r="B94" s="72" t="s">
        <v>2498</v>
      </c>
      <c r="C94" s="73" t="s">
        <v>141</v>
      </c>
      <c r="D94" s="71" t="s">
        <v>141</v>
      </c>
      <c r="E94" s="71" t="s">
        <v>127</v>
      </c>
      <c r="F94" s="71" t="s">
        <v>127</v>
      </c>
      <c r="G94" s="71" t="s">
        <v>141</v>
      </c>
      <c r="H94" s="71" t="s">
        <v>141</v>
      </c>
      <c r="I94" s="72" t="s">
        <v>127</v>
      </c>
      <c r="J94" s="73" t="s">
        <v>141</v>
      </c>
      <c r="K94" s="71" t="s">
        <v>141</v>
      </c>
      <c r="L94" s="75" t="s">
        <v>127</v>
      </c>
      <c r="M94" s="75" t="s">
        <v>127</v>
      </c>
      <c r="N94" s="71" t="s">
        <v>141</v>
      </c>
      <c r="O94" s="71" t="s">
        <v>141</v>
      </c>
      <c r="P94" s="77" t="s">
        <v>127</v>
      </c>
      <c r="Q94" s="73" t="s">
        <v>141</v>
      </c>
      <c r="R94" s="71" t="s">
        <v>141</v>
      </c>
      <c r="S94" s="75" t="s">
        <v>127</v>
      </c>
      <c r="T94" s="75" t="s">
        <v>127</v>
      </c>
      <c r="U94" s="71" t="s">
        <v>141</v>
      </c>
      <c r="V94" s="71" t="s">
        <v>141</v>
      </c>
      <c r="W94" s="77" t="s">
        <v>127</v>
      </c>
    </row>
    <row r="95">
      <c r="A95" s="71" t="s">
        <v>2512</v>
      </c>
      <c r="B95" s="72" t="s">
        <v>2513</v>
      </c>
      <c r="C95" s="73" t="s">
        <v>141</v>
      </c>
      <c r="D95" s="71" t="s">
        <v>141</v>
      </c>
      <c r="E95" s="71" t="s">
        <v>127</v>
      </c>
      <c r="F95" s="71" t="s">
        <v>127</v>
      </c>
      <c r="G95" s="71" t="s">
        <v>141</v>
      </c>
      <c r="H95" s="71" t="s">
        <v>141</v>
      </c>
      <c r="I95" s="72" t="s">
        <v>141</v>
      </c>
      <c r="J95" s="73" t="s">
        <v>141</v>
      </c>
      <c r="K95" s="71" t="s">
        <v>141</v>
      </c>
      <c r="L95" s="75" t="s">
        <v>127</v>
      </c>
      <c r="M95" s="75" t="s">
        <v>127</v>
      </c>
      <c r="N95" s="71" t="s">
        <v>141</v>
      </c>
      <c r="O95" s="71" t="s">
        <v>141</v>
      </c>
      <c r="P95" s="77" t="s">
        <v>127</v>
      </c>
      <c r="Q95" s="73" t="s">
        <v>141</v>
      </c>
      <c r="R95" s="71" t="s">
        <v>141</v>
      </c>
      <c r="S95" s="75" t="s">
        <v>127</v>
      </c>
      <c r="T95" s="75" t="s">
        <v>127</v>
      </c>
      <c r="U95" s="71" t="s">
        <v>141</v>
      </c>
      <c r="V95" s="71" t="s">
        <v>141</v>
      </c>
      <c r="W95" s="77" t="s">
        <v>127</v>
      </c>
    </row>
    <row r="96">
      <c r="A96" s="71" t="s">
        <v>2526</v>
      </c>
      <c r="B96" s="72" t="s">
        <v>2527</v>
      </c>
      <c r="C96" s="73" t="s">
        <v>141</v>
      </c>
      <c r="D96" s="71" t="s">
        <v>141</v>
      </c>
      <c r="E96" s="71" t="s">
        <v>127</v>
      </c>
      <c r="F96" s="71" t="s">
        <v>127</v>
      </c>
      <c r="G96" s="71" t="s">
        <v>141</v>
      </c>
      <c r="H96" s="71" t="s">
        <v>141</v>
      </c>
      <c r="I96" s="72" t="s">
        <v>127</v>
      </c>
      <c r="J96" s="73" t="s">
        <v>141</v>
      </c>
      <c r="K96" s="71" t="s">
        <v>141</v>
      </c>
      <c r="L96" s="75" t="s">
        <v>127</v>
      </c>
      <c r="M96" s="75" t="s">
        <v>127</v>
      </c>
      <c r="N96" s="71" t="s">
        <v>141</v>
      </c>
      <c r="O96" s="71" t="s">
        <v>141</v>
      </c>
      <c r="P96" s="77" t="s">
        <v>127</v>
      </c>
      <c r="Q96" s="73" t="s">
        <v>141</v>
      </c>
      <c r="R96" s="71" t="s">
        <v>141</v>
      </c>
      <c r="S96" s="75" t="s">
        <v>127</v>
      </c>
      <c r="T96" s="75" t="s">
        <v>127</v>
      </c>
      <c r="U96" s="71" t="s">
        <v>141</v>
      </c>
      <c r="V96" s="71" t="s">
        <v>141</v>
      </c>
      <c r="W96" s="77" t="s">
        <v>127</v>
      </c>
    </row>
    <row r="97">
      <c r="A97" s="71" t="s">
        <v>2541</v>
      </c>
      <c r="B97" s="72" t="s">
        <v>2542</v>
      </c>
      <c r="C97" s="78">
        <v>6245.0</v>
      </c>
      <c r="D97" s="71">
        <v>6245.0</v>
      </c>
      <c r="E97" s="71" t="s">
        <v>127</v>
      </c>
      <c r="F97" s="71" t="s">
        <v>127</v>
      </c>
      <c r="G97" s="71">
        <v>5817.0</v>
      </c>
      <c r="H97" s="71">
        <v>5817.0</v>
      </c>
      <c r="I97" s="72" t="s">
        <v>127</v>
      </c>
      <c r="J97" s="73">
        <v>6600.0</v>
      </c>
      <c r="K97" s="75">
        <v>6600.0</v>
      </c>
      <c r="L97" s="71" t="s">
        <v>127</v>
      </c>
      <c r="M97" s="71" t="s">
        <v>127</v>
      </c>
      <c r="N97" s="71">
        <v>6510.0</v>
      </c>
      <c r="O97" s="75">
        <v>6510.0</v>
      </c>
      <c r="P97" s="72" t="s">
        <v>127</v>
      </c>
      <c r="Q97" s="73" t="s">
        <v>141</v>
      </c>
      <c r="R97" s="71" t="s">
        <v>141</v>
      </c>
      <c r="S97" s="71" t="s">
        <v>127</v>
      </c>
      <c r="T97" s="71" t="s">
        <v>127</v>
      </c>
      <c r="U97" s="71" t="s">
        <v>141</v>
      </c>
      <c r="V97" s="71" t="s">
        <v>141</v>
      </c>
      <c r="W97" s="72" t="s">
        <v>127</v>
      </c>
    </row>
    <row r="98">
      <c r="A98" s="71" t="s">
        <v>2557</v>
      </c>
      <c r="B98" s="72" t="s">
        <v>2558</v>
      </c>
      <c r="C98" s="73" t="s">
        <v>141</v>
      </c>
      <c r="D98" s="71" t="s">
        <v>141</v>
      </c>
      <c r="E98" s="71" t="s">
        <v>127</v>
      </c>
      <c r="F98" s="71" t="s">
        <v>127</v>
      </c>
      <c r="G98" s="71" t="s">
        <v>141</v>
      </c>
      <c r="H98" s="71" t="s">
        <v>141</v>
      </c>
      <c r="I98" s="72" t="s">
        <v>127</v>
      </c>
      <c r="J98" s="73" t="s">
        <v>141</v>
      </c>
      <c r="K98" s="71" t="s">
        <v>141</v>
      </c>
      <c r="L98" s="75" t="s">
        <v>127</v>
      </c>
      <c r="M98" s="75" t="s">
        <v>127</v>
      </c>
      <c r="N98" s="71" t="s">
        <v>141</v>
      </c>
      <c r="O98" s="71" t="s">
        <v>141</v>
      </c>
      <c r="P98" s="77" t="s">
        <v>127</v>
      </c>
      <c r="Q98" s="73" t="s">
        <v>141</v>
      </c>
      <c r="R98" s="71" t="s">
        <v>141</v>
      </c>
      <c r="S98" s="75" t="s">
        <v>127</v>
      </c>
      <c r="T98" s="75" t="s">
        <v>127</v>
      </c>
      <c r="U98" s="71" t="s">
        <v>141</v>
      </c>
      <c r="V98" s="71" t="s">
        <v>141</v>
      </c>
      <c r="W98" s="77" t="s">
        <v>127</v>
      </c>
    </row>
    <row r="99">
      <c r="A99" s="71" t="s">
        <v>2573</v>
      </c>
      <c r="B99" s="72" t="s">
        <v>2574</v>
      </c>
      <c r="C99" s="73" t="s">
        <v>141</v>
      </c>
      <c r="D99" s="71" t="s">
        <v>141</v>
      </c>
      <c r="E99" s="71" t="s">
        <v>127</v>
      </c>
      <c r="F99" s="71" t="s">
        <v>127</v>
      </c>
      <c r="G99" s="71" t="s">
        <v>141</v>
      </c>
      <c r="H99" s="71" t="s">
        <v>141</v>
      </c>
      <c r="I99" s="72" t="s">
        <v>127</v>
      </c>
      <c r="J99" s="73" t="s">
        <v>141</v>
      </c>
      <c r="K99" s="71" t="s">
        <v>141</v>
      </c>
      <c r="L99" s="75" t="s">
        <v>127</v>
      </c>
      <c r="M99" s="75" t="s">
        <v>127</v>
      </c>
      <c r="N99" s="71" t="s">
        <v>141</v>
      </c>
      <c r="O99" s="71" t="s">
        <v>141</v>
      </c>
      <c r="P99" s="77" t="s">
        <v>127</v>
      </c>
      <c r="Q99" s="73" t="s">
        <v>141</v>
      </c>
      <c r="R99" s="71" t="s">
        <v>141</v>
      </c>
      <c r="S99" s="75" t="s">
        <v>127</v>
      </c>
      <c r="T99" s="75" t="s">
        <v>127</v>
      </c>
      <c r="U99" s="71" t="s">
        <v>141</v>
      </c>
      <c r="V99" s="71" t="s">
        <v>141</v>
      </c>
      <c r="W99" s="77" t="s">
        <v>127</v>
      </c>
    </row>
    <row r="100">
      <c r="A100" s="71" t="s">
        <v>2592</v>
      </c>
      <c r="B100" s="72" t="s">
        <v>2593</v>
      </c>
      <c r="C100" s="73" t="s">
        <v>141</v>
      </c>
      <c r="D100" s="71" t="s">
        <v>141</v>
      </c>
      <c r="E100" s="71" t="s">
        <v>127</v>
      </c>
      <c r="F100" s="71" t="s">
        <v>127</v>
      </c>
      <c r="G100" s="71" t="s">
        <v>141</v>
      </c>
      <c r="H100" s="71" t="s">
        <v>141</v>
      </c>
      <c r="I100" s="72" t="s">
        <v>127</v>
      </c>
      <c r="J100" s="73" t="s">
        <v>141</v>
      </c>
      <c r="K100" s="71" t="s">
        <v>141</v>
      </c>
      <c r="L100" s="75" t="s">
        <v>127</v>
      </c>
      <c r="M100" s="75" t="s">
        <v>127</v>
      </c>
      <c r="N100" s="71" t="s">
        <v>141</v>
      </c>
      <c r="O100" s="71" t="s">
        <v>141</v>
      </c>
      <c r="P100" s="77" t="s">
        <v>127</v>
      </c>
      <c r="Q100" s="73" t="s">
        <v>141</v>
      </c>
      <c r="R100" s="71" t="s">
        <v>141</v>
      </c>
      <c r="S100" s="75" t="s">
        <v>127</v>
      </c>
      <c r="T100" s="75" t="s">
        <v>127</v>
      </c>
      <c r="U100" s="71" t="s">
        <v>141</v>
      </c>
      <c r="V100" s="71" t="s">
        <v>141</v>
      </c>
      <c r="W100" s="77" t="s">
        <v>127</v>
      </c>
    </row>
    <row r="101">
      <c r="A101" s="71" t="s">
        <v>2019</v>
      </c>
      <c r="B101" s="72" t="s">
        <v>2020</v>
      </c>
      <c r="C101" s="73" t="s">
        <v>141</v>
      </c>
      <c r="D101" s="71" t="s">
        <v>141</v>
      </c>
      <c r="E101" s="71" t="s">
        <v>127</v>
      </c>
      <c r="F101" s="71" t="s">
        <v>127</v>
      </c>
      <c r="G101" s="71" t="s">
        <v>141</v>
      </c>
      <c r="H101" s="71" t="s">
        <v>141</v>
      </c>
      <c r="I101" s="72" t="s">
        <v>127</v>
      </c>
      <c r="J101" s="73" t="s">
        <v>141</v>
      </c>
      <c r="K101" s="71" t="s">
        <v>141</v>
      </c>
      <c r="L101" s="75" t="s">
        <v>127</v>
      </c>
      <c r="M101" s="75" t="s">
        <v>127</v>
      </c>
      <c r="N101" s="71" t="s">
        <v>141</v>
      </c>
      <c r="O101" s="71" t="s">
        <v>141</v>
      </c>
      <c r="P101" s="77" t="s">
        <v>127</v>
      </c>
      <c r="Q101" s="73" t="s">
        <v>141</v>
      </c>
      <c r="R101" s="71" t="s">
        <v>141</v>
      </c>
      <c r="S101" s="75" t="s">
        <v>127</v>
      </c>
      <c r="T101" s="75" t="s">
        <v>127</v>
      </c>
      <c r="U101" s="71" t="s">
        <v>141</v>
      </c>
      <c r="V101" s="71" t="s">
        <v>141</v>
      </c>
      <c r="W101" s="77" t="s">
        <v>127</v>
      </c>
    </row>
    <row r="102">
      <c r="A102" s="71" t="s">
        <v>2040</v>
      </c>
      <c r="B102" s="72" t="s">
        <v>2041</v>
      </c>
      <c r="C102" s="73" t="s">
        <v>141</v>
      </c>
      <c r="D102" s="71" t="s">
        <v>141</v>
      </c>
      <c r="E102" s="71" t="s">
        <v>127</v>
      </c>
      <c r="F102" s="71" t="s">
        <v>127</v>
      </c>
      <c r="G102" s="71" t="s">
        <v>141</v>
      </c>
      <c r="H102" s="71" t="s">
        <v>141</v>
      </c>
      <c r="I102" s="72" t="s">
        <v>127</v>
      </c>
      <c r="J102" s="73" t="s">
        <v>141</v>
      </c>
      <c r="K102" s="71" t="s">
        <v>141</v>
      </c>
      <c r="L102" s="75" t="s">
        <v>127</v>
      </c>
      <c r="M102" s="75" t="s">
        <v>127</v>
      </c>
      <c r="N102" s="71" t="s">
        <v>141</v>
      </c>
      <c r="O102" s="71" t="s">
        <v>141</v>
      </c>
      <c r="P102" s="77" t="s">
        <v>127</v>
      </c>
      <c r="Q102" s="73" t="s">
        <v>141</v>
      </c>
      <c r="R102" s="71" t="s">
        <v>141</v>
      </c>
      <c r="S102" s="75" t="s">
        <v>127</v>
      </c>
      <c r="T102" s="75" t="s">
        <v>127</v>
      </c>
      <c r="U102" s="71" t="s">
        <v>141</v>
      </c>
      <c r="V102" s="71" t="s">
        <v>141</v>
      </c>
      <c r="W102" s="77" t="s">
        <v>127</v>
      </c>
    </row>
    <row r="103">
      <c r="A103" s="71" t="s">
        <v>2055</v>
      </c>
      <c r="B103" s="72" t="s">
        <v>2056</v>
      </c>
      <c r="C103" s="73" t="s">
        <v>141</v>
      </c>
      <c r="D103" s="71" t="s">
        <v>141</v>
      </c>
      <c r="E103" s="71" t="s">
        <v>127</v>
      </c>
      <c r="F103" s="71" t="s">
        <v>127</v>
      </c>
      <c r="G103" s="71" t="s">
        <v>141</v>
      </c>
      <c r="H103" s="71" t="s">
        <v>141</v>
      </c>
      <c r="I103" s="72" t="s">
        <v>127</v>
      </c>
      <c r="J103" s="73" t="s">
        <v>141</v>
      </c>
      <c r="K103" s="71" t="s">
        <v>141</v>
      </c>
      <c r="L103" s="75" t="s">
        <v>127</v>
      </c>
      <c r="M103" s="75" t="s">
        <v>127</v>
      </c>
      <c r="N103" s="71" t="s">
        <v>141</v>
      </c>
      <c r="O103" s="71" t="s">
        <v>141</v>
      </c>
      <c r="P103" s="77" t="s">
        <v>127</v>
      </c>
      <c r="Q103" s="73" t="s">
        <v>141</v>
      </c>
      <c r="R103" s="71" t="s">
        <v>141</v>
      </c>
      <c r="S103" s="75" t="s">
        <v>127</v>
      </c>
      <c r="T103" s="75" t="s">
        <v>127</v>
      </c>
      <c r="U103" s="71" t="s">
        <v>141</v>
      </c>
      <c r="V103" s="71" t="s">
        <v>141</v>
      </c>
      <c r="W103" s="77" t="s">
        <v>127</v>
      </c>
    </row>
    <row r="104">
      <c r="A104" s="71" t="s">
        <v>2994</v>
      </c>
      <c r="B104" s="72" t="s">
        <v>2995</v>
      </c>
      <c r="C104" s="73">
        <v>1877.0</v>
      </c>
      <c r="D104" s="75">
        <v>1877.0</v>
      </c>
      <c r="E104" s="71" t="s">
        <v>127</v>
      </c>
      <c r="F104" s="71" t="s">
        <v>127</v>
      </c>
      <c r="G104" s="71">
        <v>1751.0</v>
      </c>
      <c r="H104" s="75">
        <v>1751.0</v>
      </c>
      <c r="I104" s="72" t="s">
        <v>127</v>
      </c>
      <c r="J104" s="73">
        <v>894.0</v>
      </c>
      <c r="K104" s="75">
        <v>894.0</v>
      </c>
      <c r="L104" s="71" t="s">
        <v>127</v>
      </c>
      <c r="M104" s="71" t="s">
        <v>127</v>
      </c>
      <c r="N104" s="71">
        <v>881.0</v>
      </c>
      <c r="O104" s="75">
        <v>881.0</v>
      </c>
      <c r="P104" s="72" t="s">
        <v>127</v>
      </c>
      <c r="Q104" s="73" t="s">
        <v>141</v>
      </c>
      <c r="R104" s="71" t="s">
        <v>141</v>
      </c>
      <c r="S104" s="71" t="s">
        <v>127</v>
      </c>
      <c r="T104" s="71" t="s">
        <v>127</v>
      </c>
      <c r="U104" s="71" t="s">
        <v>141</v>
      </c>
      <c r="V104" s="71" t="s">
        <v>141</v>
      </c>
      <c r="W104" s="72" t="s">
        <v>127</v>
      </c>
    </row>
    <row r="105">
      <c r="A105" s="71" t="s">
        <v>2609</v>
      </c>
      <c r="B105" s="72" t="s">
        <v>2610</v>
      </c>
      <c r="C105" s="73" t="s">
        <v>141</v>
      </c>
      <c r="D105" s="71" t="s">
        <v>141</v>
      </c>
      <c r="E105" s="71" t="s">
        <v>127</v>
      </c>
      <c r="F105" s="71" t="s">
        <v>127</v>
      </c>
      <c r="G105" s="71" t="s">
        <v>141</v>
      </c>
      <c r="H105" s="71" t="s">
        <v>141</v>
      </c>
      <c r="I105" s="72" t="s">
        <v>127</v>
      </c>
      <c r="J105" s="73" t="s">
        <v>141</v>
      </c>
      <c r="K105" s="71" t="s">
        <v>141</v>
      </c>
      <c r="L105" s="75" t="s">
        <v>127</v>
      </c>
      <c r="M105" s="75" t="s">
        <v>127</v>
      </c>
      <c r="N105" s="71" t="s">
        <v>141</v>
      </c>
      <c r="O105" s="71" t="s">
        <v>141</v>
      </c>
      <c r="P105" s="77" t="s">
        <v>127</v>
      </c>
      <c r="Q105" s="73" t="s">
        <v>141</v>
      </c>
      <c r="R105" s="71" t="s">
        <v>141</v>
      </c>
      <c r="S105" s="75" t="s">
        <v>127</v>
      </c>
      <c r="T105" s="75" t="s">
        <v>127</v>
      </c>
      <c r="U105" s="71" t="s">
        <v>141</v>
      </c>
      <c r="V105" s="71" t="s">
        <v>141</v>
      </c>
      <c r="W105" s="77" t="s">
        <v>127</v>
      </c>
    </row>
    <row r="106">
      <c r="A106" s="71" t="s">
        <v>2623</v>
      </c>
      <c r="B106" s="72" t="s">
        <v>2624</v>
      </c>
      <c r="C106" s="73" t="s">
        <v>141</v>
      </c>
      <c r="D106" s="71" t="s">
        <v>141</v>
      </c>
      <c r="E106" s="71" t="s">
        <v>127</v>
      </c>
      <c r="F106" s="71" t="s">
        <v>127</v>
      </c>
      <c r="G106" s="71" t="s">
        <v>141</v>
      </c>
      <c r="H106" s="71" t="s">
        <v>141</v>
      </c>
      <c r="I106" s="72" t="s">
        <v>127</v>
      </c>
      <c r="J106" s="73" t="s">
        <v>141</v>
      </c>
      <c r="K106" s="71" t="s">
        <v>141</v>
      </c>
      <c r="L106" s="75" t="s">
        <v>127</v>
      </c>
      <c r="M106" s="75" t="s">
        <v>127</v>
      </c>
      <c r="N106" s="71" t="s">
        <v>141</v>
      </c>
      <c r="O106" s="71" t="s">
        <v>141</v>
      </c>
      <c r="P106" s="77" t="s">
        <v>127</v>
      </c>
      <c r="Q106" s="73" t="s">
        <v>141</v>
      </c>
      <c r="R106" s="71" t="s">
        <v>141</v>
      </c>
      <c r="S106" s="75" t="s">
        <v>127</v>
      </c>
      <c r="T106" s="75" t="s">
        <v>127</v>
      </c>
      <c r="U106" s="71" t="s">
        <v>141</v>
      </c>
      <c r="V106" s="71" t="s">
        <v>141</v>
      </c>
      <c r="W106" s="77" t="s">
        <v>127</v>
      </c>
    </row>
    <row r="107">
      <c r="A107" s="71" t="s">
        <v>2642</v>
      </c>
      <c r="B107" s="72" t="s">
        <v>2643</v>
      </c>
      <c r="C107" s="73" t="s">
        <v>141</v>
      </c>
      <c r="D107" s="71" t="s">
        <v>141</v>
      </c>
      <c r="E107" s="71" t="s">
        <v>127</v>
      </c>
      <c r="F107" s="71" t="s">
        <v>127</v>
      </c>
      <c r="G107" s="71" t="s">
        <v>141</v>
      </c>
      <c r="H107" s="71" t="s">
        <v>141</v>
      </c>
      <c r="I107" s="72" t="s">
        <v>127</v>
      </c>
      <c r="J107" s="73" t="s">
        <v>141</v>
      </c>
      <c r="K107" s="71" t="s">
        <v>141</v>
      </c>
      <c r="L107" s="75" t="s">
        <v>127</v>
      </c>
      <c r="M107" s="75" t="s">
        <v>127</v>
      </c>
      <c r="N107" s="71" t="s">
        <v>141</v>
      </c>
      <c r="O107" s="71" t="s">
        <v>141</v>
      </c>
      <c r="P107" s="77" t="s">
        <v>127</v>
      </c>
      <c r="Q107" s="73" t="s">
        <v>141</v>
      </c>
      <c r="R107" s="71" t="s">
        <v>141</v>
      </c>
      <c r="S107" s="75" t="s">
        <v>127</v>
      </c>
      <c r="T107" s="75" t="s">
        <v>127</v>
      </c>
      <c r="U107" s="71" t="s">
        <v>141</v>
      </c>
      <c r="V107" s="71" t="s">
        <v>141</v>
      </c>
      <c r="W107" s="77" t="s">
        <v>127</v>
      </c>
    </row>
    <row r="108">
      <c r="A108" s="71" t="s">
        <v>2419</v>
      </c>
      <c r="B108" s="72" t="s">
        <v>2420</v>
      </c>
      <c r="C108" s="73" t="s">
        <v>141</v>
      </c>
      <c r="D108" s="71" t="s">
        <v>141</v>
      </c>
      <c r="E108" s="71" t="s">
        <v>127</v>
      </c>
      <c r="F108" s="71" t="s">
        <v>127</v>
      </c>
      <c r="G108" s="71" t="s">
        <v>141</v>
      </c>
      <c r="H108" s="71" t="s">
        <v>141</v>
      </c>
      <c r="I108" s="72" t="s">
        <v>127</v>
      </c>
      <c r="J108" s="73" t="s">
        <v>141</v>
      </c>
      <c r="K108" s="71" t="s">
        <v>141</v>
      </c>
      <c r="L108" s="75" t="s">
        <v>127</v>
      </c>
      <c r="M108" s="75" t="s">
        <v>127</v>
      </c>
      <c r="N108" s="71" t="s">
        <v>141</v>
      </c>
      <c r="O108" s="71" t="s">
        <v>141</v>
      </c>
      <c r="P108" s="77" t="s">
        <v>127</v>
      </c>
      <c r="Q108" s="73" t="s">
        <v>141</v>
      </c>
      <c r="R108" s="71" t="s">
        <v>141</v>
      </c>
      <c r="S108" s="75" t="s">
        <v>127</v>
      </c>
      <c r="T108" s="75" t="s">
        <v>127</v>
      </c>
      <c r="U108" s="71" t="s">
        <v>141</v>
      </c>
      <c r="V108" s="71" t="s">
        <v>141</v>
      </c>
      <c r="W108" s="77" t="s">
        <v>127</v>
      </c>
    </row>
    <row r="109">
      <c r="A109" s="71" t="s">
        <v>3015</v>
      </c>
      <c r="B109" s="72" t="s">
        <v>3016</v>
      </c>
      <c r="C109" s="73" t="s">
        <v>141</v>
      </c>
      <c r="D109" s="71" t="s">
        <v>141</v>
      </c>
      <c r="E109" s="71" t="s">
        <v>127</v>
      </c>
      <c r="F109" s="71" t="s">
        <v>127</v>
      </c>
      <c r="G109" s="71" t="s">
        <v>141</v>
      </c>
      <c r="H109" s="71" t="s">
        <v>141</v>
      </c>
      <c r="I109" s="72" t="s">
        <v>127</v>
      </c>
      <c r="J109" s="73">
        <v>3648.0</v>
      </c>
      <c r="K109" s="71">
        <v>3648.0</v>
      </c>
      <c r="L109" s="71" t="s">
        <v>127</v>
      </c>
      <c r="M109" s="71" t="s">
        <v>127</v>
      </c>
      <c r="N109" s="71">
        <v>2950.0</v>
      </c>
      <c r="O109" s="71">
        <v>2950.0</v>
      </c>
      <c r="P109" s="72" t="s">
        <v>127</v>
      </c>
      <c r="Q109" s="73" t="s">
        <v>141</v>
      </c>
      <c r="R109" s="71" t="s">
        <v>141</v>
      </c>
      <c r="S109" s="71" t="s">
        <v>127</v>
      </c>
      <c r="T109" s="71" t="s">
        <v>127</v>
      </c>
      <c r="U109" s="71" t="s">
        <v>141</v>
      </c>
      <c r="V109" s="71" t="s">
        <v>141</v>
      </c>
      <c r="W109" s="72" t="s">
        <v>127</v>
      </c>
    </row>
    <row r="110">
      <c r="A110" s="71" t="s">
        <v>2657</v>
      </c>
      <c r="B110" s="72" t="s">
        <v>2658</v>
      </c>
      <c r="C110" s="73" t="s">
        <v>141</v>
      </c>
      <c r="D110" s="71" t="s">
        <v>141</v>
      </c>
      <c r="E110" s="71" t="s">
        <v>127</v>
      </c>
      <c r="F110" s="71" t="s">
        <v>127</v>
      </c>
      <c r="G110" s="71" t="s">
        <v>141</v>
      </c>
      <c r="H110" s="71" t="s">
        <v>141</v>
      </c>
      <c r="I110" s="72" t="s">
        <v>127</v>
      </c>
      <c r="J110" s="73" t="s">
        <v>141</v>
      </c>
      <c r="K110" s="71" t="s">
        <v>141</v>
      </c>
      <c r="L110" s="75" t="s">
        <v>127</v>
      </c>
      <c r="M110" s="75" t="s">
        <v>127</v>
      </c>
      <c r="N110" s="71" t="s">
        <v>141</v>
      </c>
      <c r="O110" s="71" t="s">
        <v>141</v>
      </c>
      <c r="P110" s="77" t="s">
        <v>127</v>
      </c>
      <c r="Q110" s="73" t="s">
        <v>141</v>
      </c>
      <c r="R110" s="71" t="s">
        <v>141</v>
      </c>
      <c r="S110" s="75" t="s">
        <v>127</v>
      </c>
      <c r="T110" s="75" t="s">
        <v>127</v>
      </c>
      <c r="U110" s="71" t="s">
        <v>141</v>
      </c>
      <c r="V110" s="71" t="s">
        <v>141</v>
      </c>
      <c r="W110" s="77" t="s">
        <v>127</v>
      </c>
    </row>
    <row r="111">
      <c r="A111" s="71" t="s">
        <v>1953</v>
      </c>
      <c r="B111" s="72" t="s">
        <v>1954</v>
      </c>
      <c r="C111" s="73" t="s">
        <v>141</v>
      </c>
      <c r="D111" s="71" t="s">
        <v>141</v>
      </c>
      <c r="E111" s="71" t="s">
        <v>127</v>
      </c>
      <c r="F111" s="71" t="s">
        <v>127</v>
      </c>
      <c r="G111" s="71" t="s">
        <v>141</v>
      </c>
      <c r="H111" s="71" t="s">
        <v>141</v>
      </c>
      <c r="I111" s="72" t="s">
        <v>127</v>
      </c>
      <c r="J111" s="73" t="s">
        <v>141</v>
      </c>
      <c r="K111" s="71" t="s">
        <v>141</v>
      </c>
      <c r="L111" s="75" t="s">
        <v>127</v>
      </c>
      <c r="M111" s="75" t="s">
        <v>127</v>
      </c>
      <c r="N111" s="71" t="s">
        <v>141</v>
      </c>
      <c r="O111" s="71" t="s">
        <v>141</v>
      </c>
      <c r="P111" s="77" t="s">
        <v>127</v>
      </c>
      <c r="Q111" s="73" t="s">
        <v>141</v>
      </c>
      <c r="R111" s="71" t="s">
        <v>141</v>
      </c>
      <c r="S111" s="75" t="s">
        <v>127</v>
      </c>
      <c r="T111" s="75" t="s">
        <v>127</v>
      </c>
      <c r="U111" s="71" t="s">
        <v>141</v>
      </c>
      <c r="V111" s="71" t="s">
        <v>141</v>
      </c>
      <c r="W111" s="77" t="s">
        <v>127</v>
      </c>
    </row>
    <row r="112">
      <c r="A112" s="71" t="s">
        <v>2671</v>
      </c>
      <c r="B112" s="72" t="s">
        <v>2672</v>
      </c>
      <c r="C112" s="73" t="s">
        <v>141</v>
      </c>
      <c r="D112" s="71" t="s">
        <v>141</v>
      </c>
      <c r="E112" s="71" t="s">
        <v>127</v>
      </c>
      <c r="F112" s="71" t="s">
        <v>127</v>
      </c>
      <c r="G112" s="71" t="s">
        <v>141</v>
      </c>
      <c r="H112" s="71" t="s">
        <v>141</v>
      </c>
      <c r="I112" s="72" t="s">
        <v>127</v>
      </c>
      <c r="J112" s="73" t="s">
        <v>141</v>
      </c>
      <c r="K112" s="71" t="s">
        <v>141</v>
      </c>
      <c r="L112" s="75" t="s">
        <v>127</v>
      </c>
      <c r="M112" s="75" t="s">
        <v>127</v>
      </c>
      <c r="N112" s="71" t="s">
        <v>141</v>
      </c>
      <c r="O112" s="71" t="s">
        <v>141</v>
      </c>
      <c r="P112" s="77" t="s">
        <v>127</v>
      </c>
      <c r="Q112" s="73" t="s">
        <v>141</v>
      </c>
      <c r="R112" s="71" t="s">
        <v>141</v>
      </c>
      <c r="S112" s="75" t="s">
        <v>127</v>
      </c>
      <c r="T112" s="75" t="s">
        <v>127</v>
      </c>
      <c r="U112" s="71" t="s">
        <v>141</v>
      </c>
      <c r="V112" s="71" t="s">
        <v>141</v>
      </c>
      <c r="W112" s="77" t="s">
        <v>127</v>
      </c>
    </row>
    <row r="113">
      <c r="A113" s="71" t="s">
        <v>2308</v>
      </c>
      <c r="B113" s="72" t="s">
        <v>2309</v>
      </c>
      <c r="C113" s="73" t="s">
        <v>141</v>
      </c>
      <c r="D113" s="71" t="s">
        <v>141</v>
      </c>
      <c r="E113" s="71" t="s">
        <v>127</v>
      </c>
      <c r="F113" s="71" t="s">
        <v>127</v>
      </c>
      <c r="G113" s="71" t="s">
        <v>141</v>
      </c>
      <c r="H113" s="71" t="s">
        <v>141</v>
      </c>
      <c r="I113" s="72" t="s">
        <v>127</v>
      </c>
      <c r="J113" s="73" t="s">
        <v>141</v>
      </c>
      <c r="K113" s="71" t="s">
        <v>141</v>
      </c>
      <c r="L113" s="75" t="s">
        <v>127</v>
      </c>
      <c r="M113" s="75" t="s">
        <v>127</v>
      </c>
      <c r="N113" s="71" t="s">
        <v>141</v>
      </c>
      <c r="O113" s="71" t="s">
        <v>141</v>
      </c>
      <c r="P113" s="77" t="s">
        <v>127</v>
      </c>
      <c r="Q113" s="73" t="s">
        <v>141</v>
      </c>
      <c r="R113" s="71" t="s">
        <v>141</v>
      </c>
      <c r="S113" s="75" t="s">
        <v>127</v>
      </c>
      <c r="T113" s="75" t="s">
        <v>127</v>
      </c>
      <c r="U113" s="71" t="s">
        <v>141</v>
      </c>
      <c r="V113" s="71" t="s">
        <v>141</v>
      </c>
      <c r="W113" s="77" t="s">
        <v>127</v>
      </c>
    </row>
    <row r="114">
      <c r="A114" s="71" t="s">
        <v>2682</v>
      </c>
      <c r="B114" s="72" t="s">
        <v>2683</v>
      </c>
      <c r="C114" s="73" t="s">
        <v>141</v>
      </c>
      <c r="D114" s="71" t="s">
        <v>141</v>
      </c>
      <c r="E114" s="71" t="s">
        <v>127</v>
      </c>
      <c r="F114" s="71" t="s">
        <v>127</v>
      </c>
      <c r="G114" s="71" t="s">
        <v>141</v>
      </c>
      <c r="H114" s="71" t="s">
        <v>141</v>
      </c>
      <c r="I114" s="72" t="s">
        <v>127</v>
      </c>
      <c r="J114" s="73" t="s">
        <v>141</v>
      </c>
      <c r="K114" s="71" t="s">
        <v>141</v>
      </c>
      <c r="L114" s="75" t="s">
        <v>127</v>
      </c>
      <c r="M114" s="75" t="s">
        <v>127</v>
      </c>
      <c r="N114" s="71" t="s">
        <v>141</v>
      </c>
      <c r="O114" s="71" t="s">
        <v>141</v>
      </c>
      <c r="P114" s="77" t="s">
        <v>127</v>
      </c>
      <c r="Q114" s="73" t="s">
        <v>141</v>
      </c>
      <c r="R114" s="71" t="s">
        <v>141</v>
      </c>
      <c r="S114" s="75" t="s">
        <v>127</v>
      </c>
      <c r="T114" s="75" t="s">
        <v>127</v>
      </c>
      <c r="U114" s="71" t="s">
        <v>141</v>
      </c>
      <c r="V114" s="71" t="s">
        <v>141</v>
      </c>
      <c r="W114" s="77" t="s">
        <v>127</v>
      </c>
    </row>
    <row r="115">
      <c r="A115" s="71" t="s">
        <v>2696</v>
      </c>
      <c r="B115" s="72" t="s">
        <v>2697</v>
      </c>
      <c r="C115" s="73">
        <v>3000.0</v>
      </c>
      <c r="D115" s="71">
        <v>3000.0</v>
      </c>
      <c r="E115" s="71" t="s">
        <v>127</v>
      </c>
      <c r="F115" s="71" t="s">
        <v>127</v>
      </c>
      <c r="G115" s="71" t="s">
        <v>141</v>
      </c>
      <c r="H115" s="71" t="s">
        <v>141</v>
      </c>
      <c r="I115" s="72" t="s">
        <v>127</v>
      </c>
      <c r="J115" s="73" t="s">
        <v>141</v>
      </c>
      <c r="K115" s="71" t="s">
        <v>141</v>
      </c>
      <c r="L115" s="75" t="s">
        <v>127</v>
      </c>
      <c r="M115" s="75" t="s">
        <v>127</v>
      </c>
      <c r="N115" s="71" t="s">
        <v>141</v>
      </c>
      <c r="O115" s="71" t="s">
        <v>141</v>
      </c>
      <c r="P115" s="77" t="s">
        <v>127</v>
      </c>
      <c r="Q115" s="73" t="s">
        <v>141</v>
      </c>
      <c r="R115" s="71" t="s">
        <v>141</v>
      </c>
      <c r="S115" s="75" t="s">
        <v>127</v>
      </c>
      <c r="T115" s="75" t="s">
        <v>127</v>
      </c>
      <c r="U115" s="71" t="s">
        <v>141</v>
      </c>
      <c r="V115" s="71" t="s">
        <v>141</v>
      </c>
      <c r="W115" s="77" t="s">
        <v>127</v>
      </c>
    </row>
    <row r="116">
      <c r="A116" s="71" t="s">
        <v>2708</v>
      </c>
      <c r="B116" s="72" t="s">
        <v>2709</v>
      </c>
      <c r="C116" s="73" t="s">
        <v>141</v>
      </c>
      <c r="D116" s="71" t="s">
        <v>141</v>
      </c>
      <c r="E116" s="71" t="s">
        <v>127</v>
      </c>
      <c r="F116" s="71" t="s">
        <v>127</v>
      </c>
      <c r="G116" s="71" t="s">
        <v>141</v>
      </c>
      <c r="H116" s="71" t="s">
        <v>141</v>
      </c>
      <c r="I116" s="72" t="s">
        <v>127</v>
      </c>
      <c r="J116" s="73" t="s">
        <v>141</v>
      </c>
      <c r="K116" s="71" t="s">
        <v>141</v>
      </c>
      <c r="L116" s="75" t="s">
        <v>127</v>
      </c>
      <c r="M116" s="75" t="s">
        <v>127</v>
      </c>
      <c r="N116" s="71" t="s">
        <v>141</v>
      </c>
      <c r="O116" s="71" t="s">
        <v>141</v>
      </c>
      <c r="P116" s="77" t="s">
        <v>127</v>
      </c>
      <c r="Q116" s="73" t="s">
        <v>141</v>
      </c>
      <c r="R116" s="71" t="s">
        <v>141</v>
      </c>
      <c r="S116" s="75" t="s">
        <v>127</v>
      </c>
      <c r="T116" s="75" t="s">
        <v>127</v>
      </c>
      <c r="U116" s="71" t="s">
        <v>141</v>
      </c>
      <c r="V116" s="71" t="s">
        <v>141</v>
      </c>
      <c r="W116" s="77" t="s">
        <v>127</v>
      </c>
    </row>
    <row r="117">
      <c r="A117" s="71" t="s">
        <v>2068</v>
      </c>
      <c r="B117" s="72" t="s">
        <v>2069</v>
      </c>
      <c r="C117" s="73" t="s">
        <v>141</v>
      </c>
      <c r="D117" s="71" t="s">
        <v>141</v>
      </c>
      <c r="E117" s="71" t="s">
        <v>127</v>
      </c>
      <c r="F117" s="71" t="s">
        <v>127</v>
      </c>
      <c r="G117" s="71" t="s">
        <v>141</v>
      </c>
      <c r="H117" s="71" t="s">
        <v>141</v>
      </c>
      <c r="I117" s="72" t="s">
        <v>127</v>
      </c>
      <c r="J117" s="73" t="s">
        <v>141</v>
      </c>
      <c r="K117" s="71" t="s">
        <v>141</v>
      </c>
      <c r="L117" s="75" t="s">
        <v>127</v>
      </c>
      <c r="M117" s="75" t="s">
        <v>127</v>
      </c>
      <c r="N117" s="71" t="s">
        <v>141</v>
      </c>
      <c r="O117" s="71" t="s">
        <v>141</v>
      </c>
      <c r="P117" s="77" t="s">
        <v>127</v>
      </c>
      <c r="Q117" s="73" t="s">
        <v>141</v>
      </c>
      <c r="R117" s="71" t="s">
        <v>141</v>
      </c>
      <c r="S117" s="75" t="s">
        <v>127</v>
      </c>
      <c r="T117" s="75" t="s">
        <v>127</v>
      </c>
      <c r="U117" s="71" t="s">
        <v>141</v>
      </c>
      <c r="V117" s="71" t="s">
        <v>141</v>
      </c>
      <c r="W117" s="77" t="s">
        <v>127</v>
      </c>
    </row>
    <row r="118">
      <c r="A118" s="71" t="s">
        <v>2081</v>
      </c>
      <c r="B118" s="72" t="s">
        <v>2082</v>
      </c>
      <c r="C118" s="73" t="s">
        <v>141</v>
      </c>
      <c r="D118" s="71" t="s">
        <v>141</v>
      </c>
      <c r="E118" s="71" t="s">
        <v>127</v>
      </c>
      <c r="F118" s="71" t="s">
        <v>127</v>
      </c>
      <c r="G118" s="71" t="s">
        <v>141</v>
      </c>
      <c r="H118" s="71" t="s">
        <v>141</v>
      </c>
      <c r="I118" s="72" t="s">
        <v>141</v>
      </c>
      <c r="J118" s="73" t="s">
        <v>141</v>
      </c>
      <c r="K118" s="71" t="s">
        <v>141</v>
      </c>
      <c r="L118" s="75" t="s">
        <v>127</v>
      </c>
      <c r="M118" s="75" t="s">
        <v>127</v>
      </c>
      <c r="N118" s="71" t="s">
        <v>141</v>
      </c>
      <c r="O118" s="71" t="s">
        <v>141</v>
      </c>
      <c r="P118" s="77" t="s">
        <v>127</v>
      </c>
      <c r="Q118" s="73" t="s">
        <v>141</v>
      </c>
      <c r="R118" s="71" t="s">
        <v>141</v>
      </c>
      <c r="S118" s="75" t="s">
        <v>127</v>
      </c>
      <c r="T118" s="75" t="s">
        <v>127</v>
      </c>
      <c r="U118" s="71" t="s">
        <v>141</v>
      </c>
      <c r="V118" s="71" t="s">
        <v>141</v>
      </c>
      <c r="W118" s="77" t="s">
        <v>127</v>
      </c>
    </row>
    <row r="119">
      <c r="A119" s="71" t="s">
        <v>2100</v>
      </c>
      <c r="B119" s="72" t="s">
        <v>2101</v>
      </c>
      <c r="C119" s="73" t="s">
        <v>141</v>
      </c>
      <c r="D119" s="71" t="s">
        <v>127</v>
      </c>
      <c r="E119" s="71" t="s">
        <v>141</v>
      </c>
      <c r="F119" s="71" t="s">
        <v>127</v>
      </c>
      <c r="G119" s="71" t="s">
        <v>141</v>
      </c>
      <c r="H119" s="71" t="s">
        <v>141</v>
      </c>
      <c r="I119" s="72" t="s">
        <v>127</v>
      </c>
      <c r="J119" s="73" t="s">
        <v>141</v>
      </c>
      <c r="K119" s="71" t="s">
        <v>127</v>
      </c>
      <c r="L119" s="71" t="s">
        <v>141</v>
      </c>
      <c r="M119" s="71" t="s">
        <v>127</v>
      </c>
      <c r="N119" s="71" t="s">
        <v>141</v>
      </c>
      <c r="O119" s="71" t="s">
        <v>141</v>
      </c>
      <c r="P119" s="72" t="s">
        <v>127</v>
      </c>
      <c r="Q119" s="73" t="s">
        <v>141</v>
      </c>
      <c r="R119" s="71" t="s">
        <v>127</v>
      </c>
      <c r="S119" s="71" t="s">
        <v>141</v>
      </c>
      <c r="T119" s="71" t="s">
        <v>127</v>
      </c>
      <c r="U119" s="71" t="s">
        <v>141</v>
      </c>
      <c r="V119" s="71" t="s">
        <v>141</v>
      </c>
      <c r="W119" s="72" t="s">
        <v>127</v>
      </c>
    </row>
    <row r="120">
      <c r="A120" s="71" t="s">
        <v>2118</v>
      </c>
      <c r="B120" s="72" t="s">
        <v>2119</v>
      </c>
      <c r="C120" s="73" t="s">
        <v>141</v>
      </c>
      <c r="D120" s="71" t="s">
        <v>141</v>
      </c>
      <c r="E120" s="71" t="s">
        <v>127</v>
      </c>
      <c r="F120" s="71" t="s">
        <v>127</v>
      </c>
      <c r="G120" s="71" t="s">
        <v>141</v>
      </c>
      <c r="H120" s="71" t="s">
        <v>141</v>
      </c>
      <c r="I120" s="72" t="s">
        <v>127</v>
      </c>
      <c r="J120" s="73" t="s">
        <v>141</v>
      </c>
      <c r="K120" s="71" t="s">
        <v>141</v>
      </c>
      <c r="L120" s="75" t="s">
        <v>127</v>
      </c>
      <c r="M120" s="75" t="s">
        <v>127</v>
      </c>
      <c r="N120" s="71" t="s">
        <v>141</v>
      </c>
      <c r="O120" s="71" t="s">
        <v>141</v>
      </c>
      <c r="P120" s="77" t="s">
        <v>127</v>
      </c>
      <c r="Q120" s="73" t="s">
        <v>141</v>
      </c>
      <c r="R120" s="71" t="s">
        <v>141</v>
      </c>
      <c r="S120" s="75" t="s">
        <v>127</v>
      </c>
      <c r="T120" s="75" t="s">
        <v>127</v>
      </c>
      <c r="U120" s="71" t="s">
        <v>141</v>
      </c>
      <c r="V120" s="71" t="s">
        <v>141</v>
      </c>
      <c r="W120" s="77" t="s">
        <v>127</v>
      </c>
    </row>
    <row r="121">
      <c r="A121" s="71" t="s">
        <v>2132</v>
      </c>
      <c r="B121" s="72" t="s">
        <v>2133</v>
      </c>
      <c r="C121" s="73" t="s">
        <v>141</v>
      </c>
      <c r="D121" s="71" t="s">
        <v>141</v>
      </c>
      <c r="E121" s="71" t="s">
        <v>127</v>
      </c>
      <c r="F121" s="71" t="s">
        <v>127</v>
      </c>
      <c r="G121" s="71" t="s">
        <v>141</v>
      </c>
      <c r="H121" s="71" t="s">
        <v>141</v>
      </c>
      <c r="I121" s="72" t="s">
        <v>127</v>
      </c>
      <c r="J121" s="73" t="s">
        <v>141</v>
      </c>
      <c r="K121" s="71" t="s">
        <v>141</v>
      </c>
      <c r="L121" s="75" t="s">
        <v>127</v>
      </c>
      <c r="M121" s="75" t="s">
        <v>127</v>
      </c>
      <c r="N121" s="71" t="s">
        <v>141</v>
      </c>
      <c r="O121" s="71" t="s">
        <v>141</v>
      </c>
      <c r="P121" s="77" t="s">
        <v>127</v>
      </c>
      <c r="Q121" s="73" t="s">
        <v>141</v>
      </c>
      <c r="R121" s="71" t="s">
        <v>141</v>
      </c>
      <c r="S121" s="75" t="s">
        <v>127</v>
      </c>
      <c r="T121" s="75" t="s">
        <v>127</v>
      </c>
      <c r="U121" s="71" t="s">
        <v>141</v>
      </c>
      <c r="V121" s="71" t="s">
        <v>141</v>
      </c>
      <c r="W121" s="77" t="s">
        <v>127</v>
      </c>
    </row>
    <row r="122">
      <c r="A122" s="71" t="s">
        <v>2152</v>
      </c>
      <c r="B122" s="72" t="s">
        <v>2153</v>
      </c>
      <c r="C122" s="73" t="s">
        <v>141</v>
      </c>
      <c r="D122" s="71" t="s">
        <v>141</v>
      </c>
      <c r="E122" s="71" t="s">
        <v>127</v>
      </c>
      <c r="F122" s="71" t="s">
        <v>127</v>
      </c>
      <c r="G122" s="71" t="s">
        <v>141</v>
      </c>
      <c r="H122" s="71" t="s">
        <v>141</v>
      </c>
      <c r="I122" s="72" t="s">
        <v>127</v>
      </c>
      <c r="J122" s="73" t="s">
        <v>141</v>
      </c>
      <c r="K122" s="71" t="s">
        <v>141</v>
      </c>
      <c r="L122" s="75" t="s">
        <v>127</v>
      </c>
      <c r="M122" s="75" t="s">
        <v>127</v>
      </c>
      <c r="N122" s="71" t="s">
        <v>141</v>
      </c>
      <c r="O122" s="71" t="s">
        <v>141</v>
      </c>
      <c r="P122" s="77" t="s">
        <v>127</v>
      </c>
      <c r="Q122" s="73" t="s">
        <v>141</v>
      </c>
      <c r="R122" s="71" t="s">
        <v>141</v>
      </c>
      <c r="S122" s="75" t="s">
        <v>127</v>
      </c>
      <c r="T122" s="75" t="s">
        <v>127</v>
      </c>
      <c r="U122" s="71" t="s">
        <v>141</v>
      </c>
      <c r="V122" s="71" t="s">
        <v>141</v>
      </c>
      <c r="W122" s="77" t="s">
        <v>127</v>
      </c>
    </row>
    <row r="123">
      <c r="A123" s="71" t="s">
        <v>2167</v>
      </c>
      <c r="B123" s="72" t="s">
        <v>2168</v>
      </c>
      <c r="C123" s="73" t="s">
        <v>141</v>
      </c>
      <c r="D123" s="71" t="s">
        <v>141</v>
      </c>
      <c r="E123" s="71" t="s">
        <v>127</v>
      </c>
      <c r="F123" s="71" t="s">
        <v>127</v>
      </c>
      <c r="G123" s="71" t="s">
        <v>141</v>
      </c>
      <c r="H123" s="71" t="s">
        <v>141</v>
      </c>
      <c r="I123" s="72" t="s">
        <v>127</v>
      </c>
      <c r="J123" s="73" t="s">
        <v>141</v>
      </c>
      <c r="K123" s="71" t="s">
        <v>141</v>
      </c>
      <c r="L123" s="75" t="s">
        <v>127</v>
      </c>
      <c r="M123" s="75" t="s">
        <v>127</v>
      </c>
      <c r="N123" s="71" t="s">
        <v>141</v>
      </c>
      <c r="O123" s="71" t="s">
        <v>141</v>
      </c>
      <c r="P123" s="77" t="s">
        <v>127</v>
      </c>
      <c r="Q123" s="73" t="s">
        <v>141</v>
      </c>
      <c r="R123" s="71" t="s">
        <v>141</v>
      </c>
      <c r="S123" s="75" t="s">
        <v>127</v>
      </c>
      <c r="T123" s="75" t="s">
        <v>127</v>
      </c>
      <c r="U123" s="71" t="s">
        <v>141</v>
      </c>
      <c r="V123" s="71" t="s">
        <v>141</v>
      </c>
      <c r="W123" s="77" t="s">
        <v>127</v>
      </c>
    </row>
    <row r="124">
      <c r="A124" s="71" t="s">
        <v>2180</v>
      </c>
      <c r="B124" s="72" t="s">
        <v>2181</v>
      </c>
      <c r="C124" s="73" t="s">
        <v>141</v>
      </c>
      <c r="D124" s="71" t="s">
        <v>141</v>
      </c>
      <c r="E124" s="71" t="s">
        <v>127</v>
      </c>
      <c r="F124" s="71" t="s">
        <v>127</v>
      </c>
      <c r="G124" s="71" t="s">
        <v>141</v>
      </c>
      <c r="H124" s="71" t="s">
        <v>141</v>
      </c>
      <c r="I124" s="72" t="s">
        <v>127</v>
      </c>
      <c r="J124" s="73" t="s">
        <v>141</v>
      </c>
      <c r="K124" s="71" t="s">
        <v>141</v>
      </c>
      <c r="L124" s="75" t="s">
        <v>127</v>
      </c>
      <c r="M124" s="75" t="s">
        <v>127</v>
      </c>
      <c r="N124" s="71" t="s">
        <v>141</v>
      </c>
      <c r="O124" s="71" t="s">
        <v>141</v>
      </c>
      <c r="P124" s="77" t="s">
        <v>127</v>
      </c>
      <c r="Q124" s="73" t="s">
        <v>141</v>
      </c>
      <c r="R124" s="71" t="s">
        <v>141</v>
      </c>
      <c r="S124" s="75" t="s">
        <v>127</v>
      </c>
      <c r="T124" s="75" t="s">
        <v>127</v>
      </c>
      <c r="U124" s="71" t="s">
        <v>141</v>
      </c>
      <c r="V124" s="71" t="s">
        <v>141</v>
      </c>
      <c r="W124" s="77" t="s">
        <v>127</v>
      </c>
    </row>
    <row r="125">
      <c r="A125" s="71" t="s">
        <v>2198</v>
      </c>
      <c r="B125" s="72" t="s">
        <v>2199</v>
      </c>
      <c r="C125" s="73" t="s">
        <v>141</v>
      </c>
      <c r="D125" s="71" t="s">
        <v>141</v>
      </c>
      <c r="E125" s="71" t="s">
        <v>127</v>
      </c>
      <c r="F125" s="71" t="s">
        <v>127</v>
      </c>
      <c r="G125" s="71" t="s">
        <v>141</v>
      </c>
      <c r="H125" s="71" t="s">
        <v>141</v>
      </c>
      <c r="I125" s="72" t="s">
        <v>127</v>
      </c>
      <c r="J125" s="73" t="s">
        <v>141</v>
      </c>
      <c r="K125" s="71" t="s">
        <v>141</v>
      </c>
      <c r="L125" s="75" t="s">
        <v>127</v>
      </c>
      <c r="M125" s="75" t="s">
        <v>127</v>
      </c>
      <c r="N125" s="71" t="s">
        <v>141</v>
      </c>
      <c r="O125" s="71" t="s">
        <v>141</v>
      </c>
      <c r="P125" s="77" t="s">
        <v>127</v>
      </c>
      <c r="Q125" s="73" t="s">
        <v>141</v>
      </c>
      <c r="R125" s="71" t="s">
        <v>141</v>
      </c>
      <c r="S125" s="75" t="s">
        <v>127</v>
      </c>
      <c r="T125" s="75" t="s">
        <v>127</v>
      </c>
      <c r="U125" s="71" t="s">
        <v>141</v>
      </c>
      <c r="V125" s="71" t="s">
        <v>141</v>
      </c>
      <c r="W125" s="77" t="s">
        <v>127</v>
      </c>
    </row>
    <row r="126">
      <c r="A126" s="71" t="s">
        <v>2217</v>
      </c>
      <c r="B126" s="72" t="s">
        <v>2218</v>
      </c>
      <c r="C126" s="73" t="s">
        <v>141</v>
      </c>
      <c r="D126" s="71" t="s">
        <v>141</v>
      </c>
      <c r="E126" s="71" t="s">
        <v>127</v>
      </c>
      <c r="F126" s="71" t="s">
        <v>127</v>
      </c>
      <c r="G126" s="71" t="s">
        <v>141</v>
      </c>
      <c r="H126" s="71" t="s">
        <v>141</v>
      </c>
      <c r="I126" s="72" t="s">
        <v>127</v>
      </c>
      <c r="J126" s="73" t="s">
        <v>141</v>
      </c>
      <c r="K126" s="71" t="s">
        <v>141</v>
      </c>
      <c r="L126" s="75" t="s">
        <v>127</v>
      </c>
      <c r="M126" s="75" t="s">
        <v>127</v>
      </c>
      <c r="N126" s="71" t="s">
        <v>141</v>
      </c>
      <c r="O126" s="71" t="s">
        <v>141</v>
      </c>
      <c r="P126" s="77" t="s">
        <v>127</v>
      </c>
      <c r="Q126" s="73" t="s">
        <v>141</v>
      </c>
      <c r="R126" s="71" t="s">
        <v>141</v>
      </c>
      <c r="S126" s="75" t="s">
        <v>127</v>
      </c>
      <c r="T126" s="75" t="s">
        <v>127</v>
      </c>
      <c r="U126" s="71" t="s">
        <v>141</v>
      </c>
      <c r="V126" s="71" t="s">
        <v>141</v>
      </c>
      <c r="W126" s="77" t="s">
        <v>127</v>
      </c>
    </row>
    <row r="127">
      <c r="A127" s="71" t="s">
        <v>2725</v>
      </c>
      <c r="B127" s="72" t="s">
        <v>2726</v>
      </c>
      <c r="C127" s="73" t="s">
        <v>141</v>
      </c>
      <c r="D127" s="71" t="s">
        <v>141</v>
      </c>
      <c r="E127" s="71" t="s">
        <v>127</v>
      </c>
      <c r="F127" s="71" t="s">
        <v>127</v>
      </c>
      <c r="G127" s="71" t="s">
        <v>141</v>
      </c>
      <c r="H127" s="71" t="s">
        <v>141</v>
      </c>
      <c r="I127" s="72" t="s">
        <v>141</v>
      </c>
      <c r="J127" s="73" t="s">
        <v>141</v>
      </c>
      <c r="K127" s="71" t="s">
        <v>141</v>
      </c>
      <c r="L127" s="75" t="s">
        <v>127</v>
      </c>
      <c r="M127" s="75" t="s">
        <v>127</v>
      </c>
      <c r="N127" s="71" t="s">
        <v>141</v>
      </c>
      <c r="O127" s="71" t="s">
        <v>141</v>
      </c>
      <c r="P127" s="77" t="s">
        <v>127</v>
      </c>
      <c r="Q127" s="73" t="s">
        <v>141</v>
      </c>
      <c r="R127" s="71" t="s">
        <v>141</v>
      </c>
      <c r="S127" s="75" t="s">
        <v>127</v>
      </c>
      <c r="T127" s="75" t="s">
        <v>127</v>
      </c>
      <c r="U127" s="71" t="s">
        <v>141</v>
      </c>
      <c r="V127" s="71" t="s">
        <v>141</v>
      </c>
      <c r="W127" s="77" t="s">
        <v>127</v>
      </c>
    </row>
    <row r="128">
      <c r="A128" s="83" t="s">
        <v>2737</v>
      </c>
      <c r="B128" s="72" t="s">
        <v>2738</v>
      </c>
      <c r="C128" s="73" t="s">
        <v>141</v>
      </c>
      <c r="D128" s="71" t="s">
        <v>141</v>
      </c>
      <c r="E128" s="71" t="s">
        <v>127</v>
      </c>
      <c r="F128" s="71" t="s">
        <v>127</v>
      </c>
      <c r="G128" s="71" t="s">
        <v>141</v>
      </c>
      <c r="H128" s="71" t="s">
        <v>141</v>
      </c>
      <c r="I128" s="72" t="s">
        <v>141</v>
      </c>
      <c r="J128" s="73" t="s">
        <v>141</v>
      </c>
      <c r="K128" s="71" t="s">
        <v>141</v>
      </c>
      <c r="L128" s="75" t="s">
        <v>127</v>
      </c>
      <c r="M128" s="75" t="s">
        <v>127</v>
      </c>
      <c r="N128" s="71" t="s">
        <v>141</v>
      </c>
      <c r="O128" s="71" t="s">
        <v>141</v>
      </c>
      <c r="P128" s="77" t="s">
        <v>127</v>
      </c>
      <c r="Q128" s="73" t="s">
        <v>141</v>
      </c>
      <c r="R128" s="71" t="s">
        <v>141</v>
      </c>
      <c r="S128" s="75" t="s">
        <v>127</v>
      </c>
      <c r="T128" s="75" t="s">
        <v>127</v>
      </c>
      <c r="U128" s="71" t="s">
        <v>141</v>
      </c>
      <c r="V128" s="71" t="s">
        <v>141</v>
      </c>
      <c r="W128" s="77" t="s">
        <v>127</v>
      </c>
    </row>
    <row r="129">
      <c r="A129" s="71" t="s">
        <v>2754</v>
      </c>
      <c r="B129" s="72" t="s">
        <v>2755</v>
      </c>
      <c r="C129" s="73" t="s">
        <v>141</v>
      </c>
      <c r="D129" s="71" t="s">
        <v>141</v>
      </c>
      <c r="E129" s="71" t="s">
        <v>127</v>
      </c>
      <c r="F129" s="71" t="s">
        <v>127</v>
      </c>
      <c r="G129" s="71" t="s">
        <v>141</v>
      </c>
      <c r="H129" s="71" t="s">
        <v>141</v>
      </c>
      <c r="I129" s="72" t="s">
        <v>127</v>
      </c>
      <c r="J129" s="73" t="s">
        <v>141</v>
      </c>
      <c r="K129" s="71" t="s">
        <v>141</v>
      </c>
      <c r="L129" s="75" t="s">
        <v>127</v>
      </c>
      <c r="M129" s="75" t="s">
        <v>127</v>
      </c>
      <c r="N129" s="71" t="s">
        <v>141</v>
      </c>
      <c r="O129" s="71" t="s">
        <v>141</v>
      </c>
      <c r="P129" s="77" t="s">
        <v>127</v>
      </c>
      <c r="Q129" s="73" t="s">
        <v>141</v>
      </c>
      <c r="R129" s="71" t="s">
        <v>141</v>
      </c>
      <c r="S129" s="75" t="s">
        <v>127</v>
      </c>
      <c r="T129" s="75" t="s">
        <v>127</v>
      </c>
      <c r="U129" s="71" t="s">
        <v>141</v>
      </c>
      <c r="V129" s="71" t="s">
        <v>141</v>
      </c>
      <c r="W129" s="77" t="s">
        <v>127</v>
      </c>
    </row>
    <row r="130">
      <c r="A130" s="71" t="s">
        <v>2768</v>
      </c>
      <c r="B130" s="72" t="s">
        <v>2769</v>
      </c>
      <c r="C130" s="73" t="s">
        <v>141</v>
      </c>
      <c r="D130" s="71" t="s">
        <v>141</v>
      </c>
      <c r="E130" s="71" t="s">
        <v>127</v>
      </c>
      <c r="F130" s="71" t="s">
        <v>127</v>
      </c>
      <c r="G130" s="71" t="s">
        <v>141</v>
      </c>
      <c r="H130" s="71" t="s">
        <v>141</v>
      </c>
      <c r="I130" s="72" t="s">
        <v>127</v>
      </c>
      <c r="J130" s="73" t="s">
        <v>141</v>
      </c>
      <c r="K130" s="71" t="s">
        <v>141</v>
      </c>
      <c r="L130" s="75" t="s">
        <v>127</v>
      </c>
      <c r="M130" s="75" t="s">
        <v>127</v>
      </c>
      <c r="N130" s="71" t="s">
        <v>141</v>
      </c>
      <c r="O130" s="71" t="s">
        <v>141</v>
      </c>
      <c r="P130" s="77" t="s">
        <v>127</v>
      </c>
      <c r="Q130" s="73" t="s">
        <v>141</v>
      </c>
      <c r="R130" s="71" t="s">
        <v>141</v>
      </c>
      <c r="S130" s="75" t="s">
        <v>127</v>
      </c>
      <c r="T130" s="75" t="s">
        <v>127</v>
      </c>
      <c r="U130" s="71" t="s">
        <v>141</v>
      </c>
      <c r="V130" s="71" t="s">
        <v>141</v>
      </c>
      <c r="W130" s="77" t="s">
        <v>127</v>
      </c>
    </row>
    <row r="131">
      <c r="A131" s="71" t="s">
        <v>2784</v>
      </c>
      <c r="B131" s="72" t="s">
        <v>2785</v>
      </c>
      <c r="C131" s="73" t="s">
        <v>141</v>
      </c>
      <c r="D131" s="71" t="s">
        <v>141</v>
      </c>
      <c r="E131" s="71" t="s">
        <v>127</v>
      </c>
      <c r="F131" s="71" t="s">
        <v>127</v>
      </c>
      <c r="G131" s="71" t="s">
        <v>141</v>
      </c>
      <c r="H131" s="71" t="s">
        <v>141</v>
      </c>
      <c r="I131" s="72" t="s">
        <v>141</v>
      </c>
      <c r="J131" s="73" t="s">
        <v>141</v>
      </c>
      <c r="K131" s="71" t="s">
        <v>141</v>
      </c>
      <c r="L131" s="75" t="s">
        <v>127</v>
      </c>
      <c r="M131" s="75" t="s">
        <v>127</v>
      </c>
      <c r="N131" s="71" t="s">
        <v>141</v>
      </c>
      <c r="O131" s="71" t="s">
        <v>141</v>
      </c>
      <c r="P131" s="77" t="s">
        <v>127</v>
      </c>
      <c r="Q131" s="73" t="s">
        <v>141</v>
      </c>
      <c r="R131" s="71" t="s">
        <v>141</v>
      </c>
      <c r="S131" s="75" t="s">
        <v>127</v>
      </c>
      <c r="T131" s="75" t="s">
        <v>127</v>
      </c>
      <c r="U131" s="71" t="s">
        <v>141</v>
      </c>
      <c r="V131" s="71" t="s">
        <v>141</v>
      </c>
      <c r="W131" s="77" t="s">
        <v>127</v>
      </c>
    </row>
    <row r="132">
      <c r="A132" s="71" t="s">
        <v>2795</v>
      </c>
      <c r="B132" s="72" t="s">
        <v>2796</v>
      </c>
      <c r="C132" s="73" t="s">
        <v>141</v>
      </c>
      <c r="D132" s="71" t="s">
        <v>141</v>
      </c>
      <c r="E132" s="71" t="s">
        <v>127</v>
      </c>
      <c r="F132" s="71" t="s">
        <v>127</v>
      </c>
      <c r="G132" s="71" t="s">
        <v>141</v>
      </c>
      <c r="H132" s="71" t="s">
        <v>141</v>
      </c>
      <c r="I132" s="72" t="s">
        <v>127</v>
      </c>
      <c r="J132" s="73" t="s">
        <v>141</v>
      </c>
      <c r="K132" s="71" t="s">
        <v>141</v>
      </c>
      <c r="L132" s="75" t="s">
        <v>127</v>
      </c>
      <c r="M132" s="75" t="s">
        <v>127</v>
      </c>
      <c r="N132" s="71" t="s">
        <v>141</v>
      </c>
      <c r="O132" s="71" t="s">
        <v>141</v>
      </c>
      <c r="P132" s="77" t="s">
        <v>127</v>
      </c>
      <c r="Q132" s="73" t="s">
        <v>141</v>
      </c>
      <c r="R132" s="71" t="s">
        <v>141</v>
      </c>
      <c r="S132" s="75" t="s">
        <v>127</v>
      </c>
      <c r="T132" s="75" t="s">
        <v>127</v>
      </c>
      <c r="U132" s="71" t="s">
        <v>141</v>
      </c>
      <c r="V132" s="71" t="s">
        <v>141</v>
      </c>
      <c r="W132" s="77" t="s">
        <v>127</v>
      </c>
    </row>
    <row r="133">
      <c r="A133" s="71" t="s">
        <v>2809</v>
      </c>
      <c r="B133" s="72" t="s">
        <v>2810</v>
      </c>
      <c r="C133" s="73" t="s">
        <v>141</v>
      </c>
      <c r="D133" s="71" t="s">
        <v>141</v>
      </c>
      <c r="E133" s="71" t="s">
        <v>127</v>
      </c>
      <c r="F133" s="71" t="s">
        <v>127</v>
      </c>
      <c r="G133" s="71" t="s">
        <v>141</v>
      </c>
      <c r="H133" s="71" t="s">
        <v>141</v>
      </c>
      <c r="I133" s="72" t="s">
        <v>141</v>
      </c>
      <c r="J133" s="73" t="s">
        <v>141</v>
      </c>
      <c r="K133" s="71" t="s">
        <v>141</v>
      </c>
      <c r="L133" s="75" t="s">
        <v>127</v>
      </c>
      <c r="M133" s="75" t="s">
        <v>127</v>
      </c>
      <c r="N133" s="71" t="s">
        <v>141</v>
      </c>
      <c r="O133" s="71" t="s">
        <v>141</v>
      </c>
      <c r="P133" s="77" t="s">
        <v>127</v>
      </c>
      <c r="Q133" s="73" t="s">
        <v>141</v>
      </c>
      <c r="R133" s="71" t="s">
        <v>141</v>
      </c>
      <c r="S133" s="75" t="s">
        <v>127</v>
      </c>
      <c r="T133" s="75" t="s">
        <v>127</v>
      </c>
      <c r="U133" s="71" t="s">
        <v>141</v>
      </c>
      <c r="V133" s="71" t="s">
        <v>141</v>
      </c>
      <c r="W133" s="77" t="s">
        <v>127</v>
      </c>
    </row>
    <row r="134">
      <c r="A134" s="71" t="s">
        <v>2825</v>
      </c>
      <c r="B134" s="72" t="s">
        <v>2826</v>
      </c>
      <c r="C134" s="73" t="s">
        <v>141</v>
      </c>
      <c r="D134" s="71" t="s">
        <v>141</v>
      </c>
      <c r="E134" s="71" t="s">
        <v>127</v>
      </c>
      <c r="F134" s="71" t="s">
        <v>127</v>
      </c>
      <c r="G134" s="71" t="s">
        <v>141</v>
      </c>
      <c r="H134" s="71" t="s">
        <v>141</v>
      </c>
      <c r="I134" s="72" t="s">
        <v>127</v>
      </c>
      <c r="J134" s="73" t="s">
        <v>141</v>
      </c>
      <c r="K134" s="71" t="s">
        <v>141</v>
      </c>
      <c r="L134" s="75" t="s">
        <v>127</v>
      </c>
      <c r="M134" s="75" t="s">
        <v>127</v>
      </c>
      <c r="N134" s="71" t="s">
        <v>141</v>
      </c>
      <c r="O134" s="71" t="s">
        <v>141</v>
      </c>
      <c r="P134" s="77" t="s">
        <v>127</v>
      </c>
      <c r="Q134" s="73" t="s">
        <v>141</v>
      </c>
      <c r="R134" s="71" t="s">
        <v>141</v>
      </c>
      <c r="S134" s="75" t="s">
        <v>127</v>
      </c>
      <c r="T134" s="75" t="s">
        <v>127</v>
      </c>
      <c r="U134" s="71" t="s">
        <v>141</v>
      </c>
      <c r="V134" s="71" t="s">
        <v>141</v>
      </c>
      <c r="W134" s="77" t="s">
        <v>127</v>
      </c>
    </row>
    <row r="135">
      <c r="A135" s="71" t="s">
        <v>2840</v>
      </c>
      <c r="B135" s="72" t="s">
        <v>2841</v>
      </c>
      <c r="C135" s="73" t="s">
        <v>141</v>
      </c>
      <c r="D135" s="71" t="s">
        <v>141</v>
      </c>
      <c r="E135" s="71" t="s">
        <v>127</v>
      </c>
      <c r="F135" s="71" t="s">
        <v>127</v>
      </c>
      <c r="G135" s="71" t="s">
        <v>141</v>
      </c>
      <c r="H135" s="71" t="s">
        <v>141</v>
      </c>
      <c r="I135" s="72" t="s">
        <v>141</v>
      </c>
      <c r="J135" s="73" t="s">
        <v>141</v>
      </c>
      <c r="K135" s="71" t="s">
        <v>141</v>
      </c>
      <c r="L135" s="75" t="s">
        <v>127</v>
      </c>
      <c r="M135" s="75" t="s">
        <v>127</v>
      </c>
      <c r="N135" s="71" t="s">
        <v>141</v>
      </c>
      <c r="O135" s="71" t="s">
        <v>141</v>
      </c>
      <c r="P135" s="77" t="s">
        <v>127</v>
      </c>
      <c r="Q135" s="73" t="s">
        <v>141</v>
      </c>
      <c r="R135" s="71" t="s">
        <v>141</v>
      </c>
      <c r="S135" s="75" t="s">
        <v>127</v>
      </c>
      <c r="T135" s="75" t="s">
        <v>127</v>
      </c>
      <c r="U135" s="71" t="s">
        <v>141</v>
      </c>
      <c r="V135" s="71" t="s">
        <v>141</v>
      </c>
      <c r="W135" s="77" t="s">
        <v>127</v>
      </c>
    </row>
    <row r="136">
      <c r="A136" s="71" t="s">
        <v>2854</v>
      </c>
      <c r="B136" s="72" t="s">
        <v>2855</v>
      </c>
      <c r="C136" s="73" t="s">
        <v>141</v>
      </c>
      <c r="D136" s="71" t="s">
        <v>141</v>
      </c>
      <c r="E136" s="71" t="s">
        <v>141</v>
      </c>
      <c r="F136" s="71" t="s">
        <v>127</v>
      </c>
      <c r="G136" s="71" t="s">
        <v>141</v>
      </c>
      <c r="H136" s="71" t="s">
        <v>141</v>
      </c>
      <c r="I136" s="72" t="s">
        <v>141</v>
      </c>
      <c r="J136" s="73" t="s">
        <v>141</v>
      </c>
      <c r="K136" s="71" t="s">
        <v>141</v>
      </c>
      <c r="L136" s="71" t="s">
        <v>141</v>
      </c>
      <c r="M136" s="71" t="s">
        <v>127</v>
      </c>
      <c r="N136" s="71" t="s">
        <v>141</v>
      </c>
      <c r="O136" s="71" t="s">
        <v>141</v>
      </c>
      <c r="P136" s="72" t="s">
        <v>141</v>
      </c>
      <c r="Q136" s="73" t="s">
        <v>141</v>
      </c>
      <c r="R136" s="71" t="s">
        <v>141</v>
      </c>
      <c r="S136" s="71" t="s">
        <v>141</v>
      </c>
      <c r="T136" s="71" t="s">
        <v>127</v>
      </c>
      <c r="U136" s="71" t="s">
        <v>141</v>
      </c>
      <c r="V136" s="71" t="s">
        <v>141</v>
      </c>
      <c r="W136" s="72" t="s">
        <v>141</v>
      </c>
    </row>
    <row r="137">
      <c r="A137" s="71" t="s">
        <v>2870</v>
      </c>
      <c r="B137" s="72" t="s">
        <v>2871</v>
      </c>
      <c r="C137" s="73" t="s">
        <v>141</v>
      </c>
      <c r="D137" s="71" t="s">
        <v>141</v>
      </c>
      <c r="E137" s="71" t="s">
        <v>127</v>
      </c>
      <c r="F137" s="71" t="s">
        <v>127</v>
      </c>
      <c r="G137" s="71" t="s">
        <v>141</v>
      </c>
      <c r="H137" s="71" t="s">
        <v>141</v>
      </c>
      <c r="I137" s="72" t="s">
        <v>141</v>
      </c>
      <c r="J137" s="73" t="s">
        <v>141</v>
      </c>
      <c r="K137" s="71" t="s">
        <v>141</v>
      </c>
      <c r="L137" s="75" t="s">
        <v>127</v>
      </c>
      <c r="M137" s="75" t="s">
        <v>127</v>
      </c>
      <c r="N137" s="71" t="s">
        <v>141</v>
      </c>
      <c r="O137" s="71" t="s">
        <v>141</v>
      </c>
      <c r="P137" s="77" t="s">
        <v>127</v>
      </c>
      <c r="Q137" s="73" t="s">
        <v>141</v>
      </c>
      <c r="R137" s="71" t="s">
        <v>141</v>
      </c>
      <c r="S137" s="75" t="s">
        <v>127</v>
      </c>
      <c r="T137" s="75" t="s">
        <v>127</v>
      </c>
      <c r="U137" s="71" t="s">
        <v>141</v>
      </c>
      <c r="V137" s="71" t="s">
        <v>141</v>
      </c>
      <c r="W137" s="77" t="s">
        <v>127</v>
      </c>
    </row>
    <row r="138">
      <c r="A138" s="71" t="s">
        <v>2885</v>
      </c>
      <c r="B138" s="72" t="s">
        <v>2886</v>
      </c>
      <c r="C138" s="73" t="s">
        <v>141</v>
      </c>
      <c r="D138" s="71" t="s">
        <v>141</v>
      </c>
      <c r="E138" s="71" t="s">
        <v>127</v>
      </c>
      <c r="F138" s="71" t="s">
        <v>127</v>
      </c>
      <c r="G138" s="71" t="s">
        <v>141</v>
      </c>
      <c r="H138" s="71" t="s">
        <v>141</v>
      </c>
      <c r="I138" s="72" t="s">
        <v>127</v>
      </c>
      <c r="J138" s="73" t="s">
        <v>141</v>
      </c>
      <c r="K138" s="71" t="s">
        <v>141</v>
      </c>
      <c r="L138" s="75" t="s">
        <v>127</v>
      </c>
      <c r="M138" s="75" t="s">
        <v>127</v>
      </c>
      <c r="N138" s="71" t="s">
        <v>141</v>
      </c>
      <c r="O138" s="71" t="s">
        <v>141</v>
      </c>
      <c r="P138" s="77" t="s">
        <v>127</v>
      </c>
      <c r="Q138" s="73" t="s">
        <v>141</v>
      </c>
      <c r="R138" s="71" t="s">
        <v>141</v>
      </c>
      <c r="S138" s="75" t="s">
        <v>127</v>
      </c>
      <c r="T138" s="75" t="s">
        <v>127</v>
      </c>
      <c r="U138" s="71" t="s">
        <v>141</v>
      </c>
      <c r="V138" s="71" t="s">
        <v>141</v>
      </c>
      <c r="W138" s="77" t="s">
        <v>127</v>
      </c>
    </row>
    <row r="139">
      <c r="A139" s="71" t="s">
        <v>2897</v>
      </c>
      <c r="B139" s="72" t="s">
        <v>2898</v>
      </c>
      <c r="C139" s="73" t="s">
        <v>141</v>
      </c>
      <c r="D139" s="71" t="s">
        <v>141</v>
      </c>
      <c r="E139" s="71" t="s">
        <v>127</v>
      </c>
      <c r="F139" s="71" t="s">
        <v>127</v>
      </c>
      <c r="G139" s="71" t="s">
        <v>141</v>
      </c>
      <c r="H139" s="71" t="s">
        <v>141</v>
      </c>
      <c r="I139" s="72" t="s">
        <v>127</v>
      </c>
      <c r="J139" s="73" t="s">
        <v>141</v>
      </c>
      <c r="K139" s="71" t="s">
        <v>141</v>
      </c>
      <c r="L139" s="75" t="s">
        <v>127</v>
      </c>
      <c r="M139" s="75" t="s">
        <v>127</v>
      </c>
      <c r="N139" s="71" t="s">
        <v>141</v>
      </c>
      <c r="O139" s="71" t="s">
        <v>141</v>
      </c>
      <c r="P139" s="77" t="s">
        <v>127</v>
      </c>
      <c r="Q139" s="73" t="s">
        <v>141</v>
      </c>
      <c r="R139" s="71" t="s">
        <v>141</v>
      </c>
      <c r="S139" s="75" t="s">
        <v>127</v>
      </c>
      <c r="T139" s="75" t="s">
        <v>127</v>
      </c>
      <c r="U139" s="71" t="s">
        <v>141</v>
      </c>
      <c r="V139" s="71" t="s">
        <v>141</v>
      </c>
      <c r="W139" s="77" t="s">
        <v>127</v>
      </c>
    </row>
    <row r="140">
      <c r="A140" s="71" t="s">
        <v>2355</v>
      </c>
      <c r="B140" s="72" t="s">
        <v>2356</v>
      </c>
      <c r="C140" s="73" t="s">
        <v>141</v>
      </c>
      <c r="D140" s="71" t="s">
        <v>141</v>
      </c>
      <c r="E140" s="71" t="s">
        <v>127</v>
      </c>
      <c r="F140" s="71" t="s">
        <v>127</v>
      </c>
      <c r="G140" s="71" t="s">
        <v>141</v>
      </c>
      <c r="H140" s="71" t="s">
        <v>141</v>
      </c>
      <c r="I140" s="72" t="s">
        <v>127</v>
      </c>
      <c r="J140" s="73" t="s">
        <v>141</v>
      </c>
      <c r="K140" s="71" t="s">
        <v>141</v>
      </c>
      <c r="L140" s="75" t="s">
        <v>127</v>
      </c>
      <c r="M140" s="75" t="s">
        <v>127</v>
      </c>
      <c r="N140" s="71" t="s">
        <v>141</v>
      </c>
      <c r="O140" s="71" t="s">
        <v>141</v>
      </c>
      <c r="P140" s="77" t="s">
        <v>127</v>
      </c>
      <c r="Q140" s="73" t="s">
        <v>141</v>
      </c>
      <c r="R140" s="71" t="s">
        <v>141</v>
      </c>
      <c r="S140" s="75" t="s">
        <v>127</v>
      </c>
      <c r="T140" s="75" t="s">
        <v>127</v>
      </c>
      <c r="U140" s="71" t="s">
        <v>141</v>
      </c>
      <c r="V140" s="71" t="s">
        <v>141</v>
      </c>
      <c r="W140" s="77" t="s">
        <v>127</v>
      </c>
    </row>
    <row r="141">
      <c r="A141" s="71" t="s">
        <v>1974</v>
      </c>
      <c r="B141" s="72" t="s">
        <v>1975</v>
      </c>
      <c r="C141" s="73" t="s">
        <v>141</v>
      </c>
      <c r="D141" s="71" t="s">
        <v>141</v>
      </c>
      <c r="E141" s="71" t="s">
        <v>127</v>
      </c>
      <c r="F141" s="71" t="s">
        <v>127</v>
      </c>
      <c r="G141" s="71" t="s">
        <v>141</v>
      </c>
      <c r="H141" s="71" t="s">
        <v>141</v>
      </c>
      <c r="I141" s="72" t="s">
        <v>127</v>
      </c>
      <c r="J141" s="73" t="s">
        <v>141</v>
      </c>
      <c r="K141" s="71" t="s">
        <v>141</v>
      </c>
      <c r="L141" s="75" t="s">
        <v>127</v>
      </c>
      <c r="M141" s="75" t="s">
        <v>127</v>
      </c>
      <c r="N141" s="71" t="s">
        <v>141</v>
      </c>
      <c r="O141" s="71" t="s">
        <v>141</v>
      </c>
      <c r="P141" s="77" t="s">
        <v>127</v>
      </c>
      <c r="Q141" s="73" t="s">
        <v>141</v>
      </c>
      <c r="R141" s="71" t="s">
        <v>141</v>
      </c>
      <c r="S141" s="75" t="s">
        <v>127</v>
      </c>
      <c r="T141" s="75" t="s">
        <v>127</v>
      </c>
      <c r="U141" s="71" t="s">
        <v>141</v>
      </c>
      <c r="V141" s="71" t="s">
        <v>141</v>
      </c>
      <c r="W141" s="77" t="s">
        <v>127</v>
      </c>
    </row>
    <row r="142">
      <c r="A142" s="71" t="s">
        <v>1985</v>
      </c>
      <c r="B142" s="72" t="s">
        <v>1986</v>
      </c>
      <c r="C142" s="73" t="s">
        <v>141</v>
      </c>
      <c r="D142" s="71" t="s">
        <v>141</v>
      </c>
      <c r="E142" s="71" t="s">
        <v>127</v>
      </c>
      <c r="F142" s="71" t="s">
        <v>127</v>
      </c>
      <c r="G142" s="71" t="s">
        <v>141</v>
      </c>
      <c r="H142" s="71" t="s">
        <v>141</v>
      </c>
      <c r="I142" s="72" t="s">
        <v>127</v>
      </c>
      <c r="J142" s="73" t="s">
        <v>141</v>
      </c>
      <c r="K142" s="71" t="s">
        <v>141</v>
      </c>
      <c r="L142" s="75" t="s">
        <v>127</v>
      </c>
      <c r="M142" s="75" t="s">
        <v>127</v>
      </c>
      <c r="N142" s="71" t="s">
        <v>141</v>
      </c>
      <c r="O142" s="71" t="s">
        <v>141</v>
      </c>
      <c r="P142" s="77" t="s">
        <v>127</v>
      </c>
      <c r="Q142" s="73" t="s">
        <v>141</v>
      </c>
      <c r="R142" s="71" t="s">
        <v>141</v>
      </c>
      <c r="S142" s="75" t="s">
        <v>127</v>
      </c>
      <c r="T142" s="75" t="s">
        <v>127</v>
      </c>
      <c r="U142" s="71" t="s">
        <v>141</v>
      </c>
      <c r="V142" s="71" t="s">
        <v>141</v>
      </c>
      <c r="W142" s="77" t="s">
        <v>127</v>
      </c>
    </row>
    <row r="143">
      <c r="A143" s="71" t="s">
        <v>2437</v>
      </c>
      <c r="B143" s="72" t="s">
        <v>2438</v>
      </c>
      <c r="C143" s="73" t="s">
        <v>141</v>
      </c>
      <c r="D143" s="71" t="s">
        <v>141</v>
      </c>
      <c r="E143" s="71" t="s">
        <v>127</v>
      </c>
      <c r="F143" s="71" t="s">
        <v>127</v>
      </c>
      <c r="G143" s="71" t="s">
        <v>141</v>
      </c>
      <c r="H143" s="71" t="s">
        <v>141</v>
      </c>
      <c r="I143" s="72" t="s">
        <v>127</v>
      </c>
      <c r="J143" s="73" t="s">
        <v>141</v>
      </c>
      <c r="K143" s="71" t="s">
        <v>141</v>
      </c>
      <c r="L143" s="75" t="s">
        <v>127</v>
      </c>
      <c r="M143" s="75" t="s">
        <v>127</v>
      </c>
      <c r="N143" s="71" t="s">
        <v>141</v>
      </c>
      <c r="O143" s="71" t="s">
        <v>141</v>
      </c>
      <c r="P143" s="77" t="s">
        <v>127</v>
      </c>
      <c r="Q143" s="73" t="s">
        <v>141</v>
      </c>
      <c r="R143" s="71" t="s">
        <v>141</v>
      </c>
      <c r="S143" s="75" t="s">
        <v>127</v>
      </c>
      <c r="T143" s="75" t="s">
        <v>127</v>
      </c>
      <c r="U143" s="71" t="s">
        <v>141</v>
      </c>
      <c r="V143" s="71" t="s">
        <v>141</v>
      </c>
      <c r="W143" s="77" t="s">
        <v>127</v>
      </c>
    </row>
    <row r="144">
      <c r="A144" s="71" t="s">
        <v>2323</v>
      </c>
      <c r="B144" s="72" t="s">
        <v>2324</v>
      </c>
      <c r="C144" s="73" t="s">
        <v>141</v>
      </c>
      <c r="D144" s="71" t="s">
        <v>141</v>
      </c>
      <c r="E144" s="71" t="s">
        <v>127</v>
      </c>
      <c r="F144" s="71" t="s">
        <v>127</v>
      </c>
      <c r="G144" s="71" t="s">
        <v>141</v>
      </c>
      <c r="H144" s="71" t="s">
        <v>141</v>
      </c>
      <c r="I144" s="72" t="s">
        <v>127</v>
      </c>
      <c r="J144" s="73" t="s">
        <v>141</v>
      </c>
      <c r="K144" s="71" t="s">
        <v>141</v>
      </c>
      <c r="L144" s="75" t="s">
        <v>127</v>
      </c>
      <c r="M144" s="75" t="s">
        <v>127</v>
      </c>
      <c r="N144" s="71" t="s">
        <v>141</v>
      </c>
      <c r="O144" s="71" t="s">
        <v>141</v>
      </c>
      <c r="P144" s="77" t="s">
        <v>127</v>
      </c>
      <c r="Q144" s="73" t="s">
        <v>141</v>
      </c>
      <c r="R144" s="71" t="s">
        <v>141</v>
      </c>
      <c r="S144" s="75" t="s">
        <v>127</v>
      </c>
      <c r="T144" s="75" t="s">
        <v>127</v>
      </c>
      <c r="U144" s="71" t="s">
        <v>141</v>
      </c>
      <c r="V144" s="71" t="s">
        <v>141</v>
      </c>
      <c r="W144" s="77" t="s">
        <v>127</v>
      </c>
    </row>
    <row r="145">
      <c r="A145" s="71" t="s">
        <v>3080</v>
      </c>
      <c r="B145" s="72" t="s">
        <v>3081</v>
      </c>
      <c r="C145" s="73" t="s">
        <v>141</v>
      </c>
      <c r="D145" s="71" t="s">
        <v>141</v>
      </c>
      <c r="E145" s="71" t="s">
        <v>127</v>
      </c>
      <c r="F145" s="71" t="s">
        <v>127</v>
      </c>
      <c r="G145" s="71" t="s">
        <v>141</v>
      </c>
      <c r="H145" s="71" t="s">
        <v>141</v>
      </c>
      <c r="I145" s="72" t="s">
        <v>141</v>
      </c>
      <c r="J145" s="73" t="s">
        <v>141</v>
      </c>
      <c r="K145" s="71" t="s">
        <v>141</v>
      </c>
      <c r="L145" s="75" t="s">
        <v>127</v>
      </c>
      <c r="M145" s="75" t="s">
        <v>127</v>
      </c>
      <c r="N145" s="71" t="s">
        <v>141</v>
      </c>
      <c r="O145" s="71" t="s">
        <v>141</v>
      </c>
      <c r="P145" s="77" t="s">
        <v>127</v>
      </c>
      <c r="Q145" s="73" t="s">
        <v>141</v>
      </c>
      <c r="R145" s="71" t="s">
        <v>141</v>
      </c>
      <c r="S145" s="75" t="s">
        <v>127</v>
      </c>
      <c r="T145" s="75" t="s">
        <v>127</v>
      </c>
      <c r="U145" s="71" t="s">
        <v>141</v>
      </c>
      <c r="V145" s="71" t="s">
        <v>141</v>
      </c>
      <c r="W145" s="77" t="s">
        <v>127</v>
      </c>
    </row>
    <row r="146">
      <c r="A146" s="71" t="s">
        <v>3093</v>
      </c>
      <c r="B146" s="72" t="s">
        <v>3094</v>
      </c>
      <c r="C146" s="73" t="s">
        <v>141</v>
      </c>
      <c r="D146" s="71" t="s">
        <v>141</v>
      </c>
      <c r="E146" s="71" t="s">
        <v>127</v>
      </c>
      <c r="F146" s="71" t="s">
        <v>127</v>
      </c>
      <c r="G146" s="71" t="s">
        <v>141</v>
      </c>
      <c r="H146" s="71" t="s">
        <v>141</v>
      </c>
      <c r="I146" s="72" t="s">
        <v>141</v>
      </c>
      <c r="J146" s="73" t="s">
        <v>141</v>
      </c>
      <c r="K146" s="71" t="s">
        <v>141</v>
      </c>
      <c r="L146" s="75" t="s">
        <v>127</v>
      </c>
      <c r="M146" s="75" t="s">
        <v>127</v>
      </c>
      <c r="N146" s="71" t="s">
        <v>141</v>
      </c>
      <c r="O146" s="71" t="s">
        <v>141</v>
      </c>
      <c r="P146" s="77" t="s">
        <v>127</v>
      </c>
      <c r="Q146" s="73" t="s">
        <v>141</v>
      </c>
      <c r="R146" s="71" t="s">
        <v>141</v>
      </c>
      <c r="S146" s="75" t="s">
        <v>127</v>
      </c>
      <c r="T146" s="75" t="s">
        <v>127</v>
      </c>
      <c r="U146" s="71" t="s">
        <v>141</v>
      </c>
      <c r="V146" s="71" t="s">
        <v>141</v>
      </c>
      <c r="W146" s="77" t="s">
        <v>127</v>
      </c>
    </row>
    <row r="147">
      <c r="A147" s="71" t="s">
        <v>3065</v>
      </c>
      <c r="B147" s="72" t="s">
        <v>3066</v>
      </c>
      <c r="C147" s="73" t="s">
        <v>141</v>
      </c>
      <c r="D147" s="71" t="s">
        <v>141</v>
      </c>
      <c r="E147" s="71" t="s">
        <v>141</v>
      </c>
      <c r="F147" s="71" t="s">
        <v>127</v>
      </c>
      <c r="G147" s="71" t="s">
        <v>141</v>
      </c>
      <c r="H147" s="71" t="s">
        <v>141</v>
      </c>
      <c r="I147" s="72" t="s">
        <v>127</v>
      </c>
      <c r="J147" s="73" t="s">
        <v>141</v>
      </c>
      <c r="K147" s="71" t="s">
        <v>141</v>
      </c>
      <c r="L147" s="71" t="s">
        <v>141</v>
      </c>
      <c r="M147" s="71" t="s">
        <v>127</v>
      </c>
      <c r="N147" s="71" t="s">
        <v>141</v>
      </c>
      <c r="O147" s="71" t="s">
        <v>141</v>
      </c>
      <c r="P147" s="72" t="s">
        <v>127</v>
      </c>
      <c r="Q147" s="73" t="s">
        <v>141</v>
      </c>
      <c r="R147" s="71" t="s">
        <v>141</v>
      </c>
      <c r="S147" s="71" t="s">
        <v>141</v>
      </c>
      <c r="T147" s="71" t="s">
        <v>127</v>
      </c>
      <c r="U147" s="71" t="s">
        <v>141</v>
      </c>
      <c r="V147" s="71" t="s">
        <v>141</v>
      </c>
      <c r="W147" s="72" t="s">
        <v>127</v>
      </c>
    </row>
    <row r="148">
      <c r="A148" s="71" t="s">
        <v>3108</v>
      </c>
      <c r="B148" s="72" t="s">
        <v>3109</v>
      </c>
      <c r="C148" s="73" t="s">
        <v>141</v>
      </c>
      <c r="D148" s="71" t="s">
        <v>141</v>
      </c>
      <c r="E148" s="71" t="s">
        <v>141</v>
      </c>
      <c r="F148" s="71" t="s">
        <v>127</v>
      </c>
      <c r="G148" s="71" t="s">
        <v>141</v>
      </c>
      <c r="H148" s="71" t="s">
        <v>141</v>
      </c>
      <c r="I148" s="72" t="s">
        <v>127</v>
      </c>
      <c r="J148" s="73" t="s">
        <v>141</v>
      </c>
      <c r="K148" s="71" t="s">
        <v>141</v>
      </c>
      <c r="L148" s="71" t="s">
        <v>141</v>
      </c>
      <c r="M148" s="71" t="s">
        <v>127</v>
      </c>
      <c r="N148" s="71" t="s">
        <v>141</v>
      </c>
      <c r="O148" s="71" t="s">
        <v>141</v>
      </c>
      <c r="P148" s="72" t="s">
        <v>127</v>
      </c>
      <c r="Q148" s="73" t="s">
        <v>141</v>
      </c>
      <c r="R148" s="71" t="s">
        <v>141</v>
      </c>
      <c r="S148" s="71" t="s">
        <v>141</v>
      </c>
      <c r="T148" s="71" t="s">
        <v>127</v>
      </c>
      <c r="U148" s="71" t="s">
        <v>141</v>
      </c>
      <c r="V148" s="71" t="s">
        <v>141</v>
      </c>
      <c r="W148" s="72" t="s">
        <v>127</v>
      </c>
    </row>
    <row r="149">
      <c r="A149" s="71" t="s">
        <v>3123</v>
      </c>
      <c r="B149" s="72" t="s">
        <v>3124</v>
      </c>
      <c r="C149" s="73">
        <v>3094.0</v>
      </c>
      <c r="D149" s="75">
        <v>3094.0</v>
      </c>
      <c r="E149" s="71" t="s">
        <v>141</v>
      </c>
      <c r="F149" s="71" t="s">
        <v>127</v>
      </c>
      <c r="G149" s="71">
        <v>1181.0</v>
      </c>
      <c r="H149" s="75">
        <v>1181.0</v>
      </c>
      <c r="I149" s="72" t="s">
        <v>127</v>
      </c>
      <c r="J149" s="73">
        <v>3222.0</v>
      </c>
      <c r="K149" s="75">
        <v>3222.0</v>
      </c>
      <c r="L149" s="75" t="s">
        <v>127</v>
      </c>
      <c r="M149" s="75" t="s">
        <v>127</v>
      </c>
      <c r="N149" s="71">
        <v>1194.0</v>
      </c>
      <c r="O149" s="75">
        <v>1194.0</v>
      </c>
      <c r="P149" s="77" t="s">
        <v>127</v>
      </c>
      <c r="Q149" s="73" t="s">
        <v>141</v>
      </c>
      <c r="R149" s="71" t="s">
        <v>141</v>
      </c>
      <c r="S149" s="75" t="s">
        <v>127</v>
      </c>
      <c r="T149" s="75" t="s">
        <v>127</v>
      </c>
      <c r="U149" s="71" t="s">
        <v>141</v>
      </c>
      <c r="V149" s="71" t="s">
        <v>141</v>
      </c>
      <c r="W149" s="77" t="s">
        <v>127</v>
      </c>
    </row>
    <row r="150">
      <c r="A150" s="71" t="s">
        <v>3137</v>
      </c>
      <c r="B150" s="72" t="s">
        <v>3138</v>
      </c>
      <c r="C150" s="73">
        <v>2220.0</v>
      </c>
      <c r="D150" s="71">
        <v>2220.0</v>
      </c>
      <c r="E150" s="71" t="s">
        <v>127</v>
      </c>
      <c r="F150" s="71" t="s">
        <v>127</v>
      </c>
      <c r="G150" s="71">
        <v>1850.0</v>
      </c>
      <c r="H150" s="71">
        <v>1850.0</v>
      </c>
      <c r="I150" s="72" t="s">
        <v>127</v>
      </c>
      <c r="J150" s="73" t="s">
        <v>141</v>
      </c>
      <c r="K150" s="71" t="s">
        <v>141</v>
      </c>
      <c r="L150" s="75" t="s">
        <v>127</v>
      </c>
      <c r="M150" s="75" t="s">
        <v>127</v>
      </c>
      <c r="N150" s="71" t="s">
        <v>141</v>
      </c>
      <c r="O150" s="71" t="s">
        <v>141</v>
      </c>
      <c r="P150" s="77" t="s">
        <v>127</v>
      </c>
      <c r="Q150" s="73" t="s">
        <v>141</v>
      </c>
      <c r="R150" s="71" t="s">
        <v>141</v>
      </c>
      <c r="S150" s="75" t="s">
        <v>127</v>
      </c>
      <c r="T150" s="75" t="s">
        <v>127</v>
      </c>
      <c r="U150" s="71" t="s">
        <v>141</v>
      </c>
      <c r="V150" s="71" t="s">
        <v>141</v>
      </c>
      <c r="W150" s="77" t="s">
        <v>127</v>
      </c>
    </row>
    <row r="151">
      <c r="A151" s="71" t="s">
        <v>3317</v>
      </c>
      <c r="B151" s="72" t="s">
        <v>3318</v>
      </c>
      <c r="C151" s="73" t="s">
        <v>141</v>
      </c>
      <c r="D151" s="71" t="s">
        <v>141</v>
      </c>
      <c r="E151" s="71" t="s">
        <v>127</v>
      </c>
      <c r="F151" s="71" t="s">
        <v>127</v>
      </c>
      <c r="G151" s="71" t="s">
        <v>141</v>
      </c>
      <c r="H151" s="71" t="s">
        <v>141</v>
      </c>
      <c r="I151" s="72" t="s">
        <v>127</v>
      </c>
      <c r="J151" s="73" t="s">
        <v>141</v>
      </c>
      <c r="K151" s="71" t="s">
        <v>141</v>
      </c>
      <c r="L151" s="75" t="s">
        <v>127</v>
      </c>
      <c r="M151" s="75" t="s">
        <v>127</v>
      </c>
      <c r="N151" s="71" t="s">
        <v>141</v>
      </c>
      <c r="O151" s="71" t="s">
        <v>141</v>
      </c>
      <c r="P151" s="77" t="s">
        <v>127</v>
      </c>
      <c r="Q151" s="73" t="s">
        <v>141</v>
      </c>
      <c r="R151" s="71" t="s">
        <v>141</v>
      </c>
      <c r="S151" s="75" t="s">
        <v>127</v>
      </c>
      <c r="T151" s="75" t="s">
        <v>127</v>
      </c>
      <c r="U151" s="71" t="s">
        <v>141</v>
      </c>
      <c r="V151" s="71" t="s">
        <v>141</v>
      </c>
      <c r="W151" s="77" t="s">
        <v>127</v>
      </c>
    </row>
    <row r="152">
      <c r="A152" s="71" t="s">
        <v>3225</v>
      </c>
      <c r="B152" s="72" t="s">
        <v>3226</v>
      </c>
      <c r="C152" s="73" t="s">
        <v>141</v>
      </c>
      <c r="D152" s="71" t="s">
        <v>141</v>
      </c>
      <c r="E152" s="71" t="s">
        <v>127</v>
      </c>
      <c r="F152" s="71" t="s">
        <v>127</v>
      </c>
      <c r="G152" s="71" t="s">
        <v>141</v>
      </c>
      <c r="H152" s="71" t="s">
        <v>141</v>
      </c>
      <c r="I152" s="72" t="s">
        <v>127</v>
      </c>
      <c r="J152" s="73" t="s">
        <v>141</v>
      </c>
      <c r="K152" s="71" t="s">
        <v>141</v>
      </c>
      <c r="L152" s="75" t="s">
        <v>127</v>
      </c>
      <c r="M152" s="75" t="s">
        <v>127</v>
      </c>
      <c r="N152" s="71" t="s">
        <v>141</v>
      </c>
      <c r="O152" s="71" t="s">
        <v>141</v>
      </c>
      <c r="P152" s="77" t="s">
        <v>127</v>
      </c>
      <c r="Q152" s="73" t="s">
        <v>141</v>
      </c>
      <c r="R152" s="71" t="s">
        <v>141</v>
      </c>
      <c r="S152" s="75" t="s">
        <v>127</v>
      </c>
      <c r="T152" s="75" t="s">
        <v>127</v>
      </c>
      <c r="U152" s="71" t="s">
        <v>141</v>
      </c>
      <c r="V152" s="71" t="s">
        <v>141</v>
      </c>
      <c r="W152" s="77" t="s">
        <v>127</v>
      </c>
    </row>
    <row r="153">
      <c r="A153" s="71" t="s">
        <v>3288</v>
      </c>
      <c r="B153" s="72" t="s">
        <v>3289</v>
      </c>
      <c r="C153" s="73">
        <v>2588.0</v>
      </c>
      <c r="D153" s="71">
        <v>2588.0</v>
      </c>
      <c r="E153" s="71" t="s">
        <v>127</v>
      </c>
      <c r="F153" s="71" t="s">
        <v>127</v>
      </c>
      <c r="G153" s="71">
        <v>2244.0</v>
      </c>
      <c r="H153" s="71">
        <v>2244.0</v>
      </c>
      <c r="I153" s="72" t="s">
        <v>127</v>
      </c>
      <c r="J153" s="73" t="s">
        <v>141</v>
      </c>
      <c r="K153" s="71" t="s">
        <v>141</v>
      </c>
      <c r="L153" s="75" t="s">
        <v>127</v>
      </c>
      <c r="M153" s="75" t="s">
        <v>127</v>
      </c>
      <c r="N153" s="71" t="s">
        <v>141</v>
      </c>
      <c r="O153" s="71" t="s">
        <v>141</v>
      </c>
      <c r="P153" s="77" t="s">
        <v>127</v>
      </c>
      <c r="Q153" s="73" t="s">
        <v>141</v>
      </c>
      <c r="R153" s="71" t="s">
        <v>141</v>
      </c>
      <c r="S153" s="75" t="s">
        <v>127</v>
      </c>
      <c r="T153" s="75" t="s">
        <v>127</v>
      </c>
      <c r="U153" s="71" t="s">
        <v>141</v>
      </c>
      <c r="V153" s="71" t="s">
        <v>141</v>
      </c>
      <c r="W153" s="77" t="s">
        <v>127</v>
      </c>
    </row>
    <row r="154">
      <c r="A154" s="71" t="s">
        <v>3150</v>
      </c>
      <c r="B154" s="72" t="s">
        <v>3151</v>
      </c>
      <c r="C154" s="73" t="s">
        <v>141</v>
      </c>
      <c r="D154" s="71" t="s">
        <v>141</v>
      </c>
      <c r="E154" s="71" t="s">
        <v>127</v>
      </c>
      <c r="F154" s="71" t="s">
        <v>127</v>
      </c>
      <c r="G154" s="71" t="s">
        <v>141</v>
      </c>
      <c r="H154" s="71" t="s">
        <v>141</v>
      </c>
      <c r="I154" s="72" t="s">
        <v>127</v>
      </c>
      <c r="J154" s="73" t="s">
        <v>141</v>
      </c>
      <c r="K154" s="71" t="s">
        <v>141</v>
      </c>
      <c r="L154" s="75" t="s">
        <v>127</v>
      </c>
      <c r="M154" s="75" t="s">
        <v>127</v>
      </c>
      <c r="N154" s="71" t="s">
        <v>141</v>
      </c>
      <c r="O154" s="71" t="s">
        <v>141</v>
      </c>
      <c r="P154" s="77" t="s">
        <v>127</v>
      </c>
      <c r="Q154" s="73" t="s">
        <v>141</v>
      </c>
      <c r="R154" s="71" t="s">
        <v>141</v>
      </c>
      <c r="S154" s="75" t="s">
        <v>127</v>
      </c>
      <c r="T154" s="75" t="s">
        <v>127</v>
      </c>
      <c r="U154" s="71" t="s">
        <v>141</v>
      </c>
      <c r="V154" s="71" t="s">
        <v>141</v>
      </c>
      <c r="W154" s="77" t="s">
        <v>127</v>
      </c>
    </row>
    <row r="155">
      <c r="A155" s="71" t="s">
        <v>3243</v>
      </c>
      <c r="B155" s="72" t="s">
        <v>3244</v>
      </c>
      <c r="C155" s="73" t="s">
        <v>141</v>
      </c>
      <c r="D155" s="71" t="s">
        <v>141</v>
      </c>
      <c r="E155" s="71" t="s">
        <v>127</v>
      </c>
      <c r="F155" s="71" t="s">
        <v>127</v>
      </c>
      <c r="G155" s="71" t="s">
        <v>141</v>
      </c>
      <c r="H155" s="71" t="s">
        <v>141</v>
      </c>
      <c r="I155" s="72" t="s">
        <v>127</v>
      </c>
      <c r="J155" s="73" t="s">
        <v>141</v>
      </c>
      <c r="K155" s="71" t="s">
        <v>141</v>
      </c>
      <c r="L155" s="75" t="s">
        <v>127</v>
      </c>
      <c r="M155" s="75" t="s">
        <v>127</v>
      </c>
      <c r="N155" s="71" t="s">
        <v>141</v>
      </c>
      <c r="O155" s="71" t="s">
        <v>141</v>
      </c>
      <c r="P155" s="77" t="s">
        <v>127</v>
      </c>
      <c r="Q155" s="73" t="s">
        <v>141</v>
      </c>
      <c r="R155" s="71" t="s">
        <v>141</v>
      </c>
      <c r="S155" s="75" t="s">
        <v>127</v>
      </c>
      <c r="T155" s="75" t="s">
        <v>127</v>
      </c>
      <c r="U155" s="71" t="s">
        <v>141</v>
      </c>
      <c r="V155" s="71" t="s">
        <v>141</v>
      </c>
      <c r="W155" s="77" t="s">
        <v>127</v>
      </c>
    </row>
    <row r="156">
      <c r="A156" s="71" t="s">
        <v>3164</v>
      </c>
      <c r="B156" s="72" t="s">
        <v>3165</v>
      </c>
      <c r="C156" s="73" t="s">
        <v>141</v>
      </c>
      <c r="D156" s="71" t="s">
        <v>141</v>
      </c>
      <c r="E156" s="71" t="s">
        <v>127</v>
      </c>
      <c r="F156" s="71" t="s">
        <v>127</v>
      </c>
      <c r="G156" s="71" t="s">
        <v>141</v>
      </c>
      <c r="H156" s="71" t="s">
        <v>141</v>
      </c>
      <c r="I156" s="72" t="s">
        <v>127</v>
      </c>
      <c r="J156" s="73" t="s">
        <v>141</v>
      </c>
      <c r="K156" s="71" t="s">
        <v>141</v>
      </c>
      <c r="L156" s="75" t="s">
        <v>127</v>
      </c>
      <c r="M156" s="75" t="s">
        <v>127</v>
      </c>
      <c r="N156" s="71" t="s">
        <v>141</v>
      </c>
      <c r="O156" s="71" t="s">
        <v>141</v>
      </c>
      <c r="P156" s="77" t="s">
        <v>127</v>
      </c>
      <c r="Q156" s="73" t="s">
        <v>141</v>
      </c>
      <c r="R156" s="71" t="s">
        <v>141</v>
      </c>
      <c r="S156" s="75" t="s">
        <v>127</v>
      </c>
      <c r="T156" s="75" t="s">
        <v>127</v>
      </c>
      <c r="U156" s="71" t="s">
        <v>141</v>
      </c>
      <c r="V156" s="71" t="s">
        <v>141</v>
      </c>
      <c r="W156" s="77" t="s">
        <v>127</v>
      </c>
    </row>
    <row r="157">
      <c r="A157" s="71" t="s">
        <v>3210</v>
      </c>
      <c r="B157" s="72" t="s">
        <v>3211</v>
      </c>
      <c r="C157" s="73" t="s">
        <v>141</v>
      </c>
      <c r="D157" s="71" t="s">
        <v>141</v>
      </c>
      <c r="E157" s="71" t="s">
        <v>141</v>
      </c>
      <c r="F157" s="71" t="s">
        <v>127</v>
      </c>
      <c r="G157" s="71" t="s">
        <v>141</v>
      </c>
      <c r="H157" s="71" t="s">
        <v>141</v>
      </c>
      <c r="I157" s="72" t="s">
        <v>127</v>
      </c>
      <c r="J157" s="73" t="s">
        <v>141</v>
      </c>
      <c r="K157" s="71" t="s">
        <v>141</v>
      </c>
      <c r="L157" s="75" t="s">
        <v>127</v>
      </c>
      <c r="M157" s="75" t="s">
        <v>127</v>
      </c>
      <c r="N157" s="71" t="s">
        <v>141</v>
      </c>
      <c r="O157" s="71" t="s">
        <v>141</v>
      </c>
      <c r="P157" s="77" t="s">
        <v>127</v>
      </c>
      <c r="Q157" s="73" t="s">
        <v>141</v>
      </c>
      <c r="R157" s="71" t="s">
        <v>141</v>
      </c>
      <c r="S157" s="75" t="s">
        <v>127</v>
      </c>
      <c r="T157" s="75" t="s">
        <v>127</v>
      </c>
      <c r="U157" s="71" t="s">
        <v>141</v>
      </c>
      <c r="V157" s="71" t="s">
        <v>141</v>
      </c>
      <c r="W157" s="77" t="s">
        <v>127</v>
      </c>
    </row>
    <row r="158">
      <c r="A158" s="71" t="s">
        <v>3194</v>
      </c>
      <c r="B158" s="72" t="s">
        <v>3195</v>
      </c>
      <c r="C158" s="73" t="s">
        <v>141</v>
      </c>
      <c r="D158" s="75" t="s">
        <v>127</v>
      </c>
      <c r="E158" s="71" t="s">
        <v>141</v>
      </c>
      <c r="F158" s="75" t="s">
        <v>127</v>
      </c>
      <c r="G158" s="71" t="s">
        <v>127</v>
      </c>
      <c r="H158" s="75" t="s">
        <v>127</v>
      </c>
      <c r="I158" s="77" t="s">
        <v>127</v>
      </c>
      <c r="J158" s="73" t="s">
        <v>141</v>
      </c>
      <c r="K158" s="75" t="s">
        <v>127</v>
      </c>
      <c r="L158" s="71" t="s">
        <v>141</v>
      </c>
      <c r="M158" s="75" t="s">
        <v>127</v>
      </c>
      <c r="N158" s="75" t="s">
        <v>127</v>
      </c>
      <c r="O158" s="75" t="s">
        <v>127</v>
      </c>
      <c r="P158" s="77" t="s">
        <v>127</v>
      </c>
      <c r="Q158" s="73" t="s">
        <v>141</v>
      </c>
      <c r="R158" s="75" t="s">
        <v>127</v>
      </c>
      <c r="S158" s="71" t="s">
        <v>141</v>
      </c>
      <c r="T158" s="75" t="s">
        <v>127</v>
      </c>
      <c r="U158" s="75" t="s">
        <v>127</v>
      </c>
      <c r="V158" s="75" t="s">
        <v>127</v>
      </c>
      <c r="W158" s="77" t="s">
        <v>127</v>
      </c>
    </row>
    <row r="159">
      <c r="A159" s="71" t="s">
        <v>3179</v>
      </c>
      <c r="B159" s="72" t="s">
        <v>3180</v>
      </c>
      <c r="C159" s="73" t="s">
        <v>141</v>
      </c>
      <c r="D159" s="71" t="s">
        <v>141</v>
      </c>
      <c r="E159" s="71" t="s">
        <v>127</v>
      </c>
      <c r="F159" s="71" t="s">
        <v>127</v>
      </c>
      <c r="G159" s="71" t="s">
        <v>141</v>
      </c>
      <c r="H159" s="71" t="s">
        <v>141</v>
      </c>
      <c r="I159" s="72" t="s">
        <v>141</v>
      </c>
      <c r="J159" s="73" t="s">
        <v>141</v>
      </c>
      <c r="K159" s="71" t="s">
        <v>141</v>
      </c>
      <c r="L159" s="75" t="s">
        <v>127</v>
      </c>
      <c r="M159" s="75" t="s">
        <v>127</v>
      </c>
      <c r="N159" s="71" t="s">
        <v>141</v>
      </c>
      <c r="O159" s="71" t="s">
        <v>141</v>
      </c>
      <c r="P159" s="77" t="s">
        <v>127</v>
      </c>
      <c r="Q159" s="73" t="s">
        <v>141</v>
      </c>
      <c r="R159" s="71" t="s">
        <v>141</v>
      </c>
      <c r="S159" s="75" t="s">
        <v>127</v>
      </c>
      <c r="T159" s="75" t="s">
        <v>127</v>
      </c>
      <c r="U159" s="71" t="s">
        <v>141</v>
      </c>
      <c r="V159" s="71" t="s">
        <v>141</v>
      </c>
      <c r="W159" s="77" t="s">
        <v>127</v>
      </c>
    </row>
    <row r="160">
      <c r="A160" s="71" t="s">
        <v>3350</v>
      </c>
      <c r="B160" s="72" t="s">
        <v>3351</v>
      </c>
      <c r="C160" s="73" t="s">
        <v>141</v>
      </c>
      <c r="D160" s="75" t="s">
        <v>127</v>
      </c>
      <c r="E160" s="71" t="s">
        <v>141</v>
      </c>
      <c r="F160" s="75" t="s">
        <v>127</v>
      </c>
      <c r="G160" s="71" t="s">
        <v>127</v>
      </c>
      <c r="H160" s="75" t="s">
        <v>127</v>
      </c>
      <c r="I160" s="77" t="s">
        <v>127</v>
      </c>
      <c r="J160" s="73" t="s">
        <v>141</v>
      </c>
      <c r="K160" s="75" t="s">
        <v>127</v>
      </c>
      <c r="L160" s="71" t="s">
        <v>141</v>
      </c>
      <c r="M160" s="75" t="s">
        <v>127</v>
      </c>
      <c r="N160" s="75" t="s">
        <v>127</v>
      </c>
      <c r="O160" s="75" t="s">
        <v>127</v>
      </c>
      <c r="P160" s="77" t="s">
        <v>127</v>
      </c>
      <c r="Q160" s="73" t="s">
        <v>141</v>
      </c>
      <c r="R160" s="75" t="s">
        <v>127</v>
      </c>
      <c r="S160" s="71" t="s">
        <v>141</v>
      </c>
      <c r="T160" s="75" t="s">
        <v>127</v>
      </c>
      <c r="U160" s="75" t="s">
        <v>127</v>
      </c>
      <c r="V160" s="75" t="s">
        <v>127</v>
      </c>
      <c r="W160" s="77" t="s">
        <v>127</v>
      </c>
    </row>
    <row r="161">
      <c r="A161" s="71" t="s">
        <v>3535</v>
      </c>
      <c r="B161" s="72" t="s">
        <v>3536</v>
      </c>
      <c r="C161" s="73">
        <v>15910.0</v>
      </c>
      <c r="D161" s="71">
        <v>15910.0</v>
      </c>
      <c r="E161" s="71" t="s">
        <v>127</v>
      </c>
      <c r="F161" s="71" t="s">
        <v>127</v>
      </c>
      <c r="G161" s="71" t="s">
        <v>141</v>
      </c>
      <c r="H161" s="71" t="s">
        <v>141</v>
      </c>
      <c r="I161" s="72" t="s">
        <v>141</v>
      </c>
      <c r="J161" s="73" t="s">
        <v>141</v>
      </c>
      <c r="K161" s="71" t="s">
        <v>141</v>
      </c>
      <c r="L161" s="75" t="s">
        <v>127</v>
      </c>
      <c r="M161" s="75" t="s">
        <v>127</v>
      </c>
      <c r="N161" s="71" t="s">
        <v>141</v>
      </c>
      <c r="O161" s="71" t="s">
        <v>141</v>
      </c>
      <c r="P161" s="77" t="s">
        <v>127</v>
      </c>
      <c r="Q161" s="73" t="s">
        <v>141</v>
      </c>
      <c r="R161" s="71" t="s">
        <v>141</v>
      </c>
      <c r="S161" s="75" t="s">
        <v>127</v>
      </c>
      <c r="T161" s="75" t="s">
        <v>127</v>
      </c>
      <c r="U161" s="71" t="s">
        <v>141</v>
      </c>
      <c r="V161" s="71" t="s">
        <v>141</v>
      </c>
      <c r="W161" s="77" t="s">
        <v>127</v>
      </c>
    </row>
    <row r="162">
      <c r="A162" s="71" t="s">
        <v>3375</v>
      </c>
      <c r="B162" s="72" t="s">
        <v>3376</v>
      </c>
      <c r="C162" s="73">
        <v>5155.0</v>
      </c>
      <c r="D162" s="75">
        <v>5155.0</v>
      </c>
      <c r="E162" s="71" t="s">
        <v>127</v>
      </c>
      <c r="F162" s="71" t="s">
        <v>127</v>
      </c>
      <c r="G162" s="71">
        <v>4263.0</v>
      </c>
      <c r="H162" s="75">
        <v>4263.0</v>
      </c>
      <c r="I162" s="72" t="s">
        <v>141</v>
      </c>
      <c r="J162" s="73" t="s">
        <v>141</v>
      </c>
      <c r="K162" s="71" t="s">
        <v>141</v>
      </c>
      <c r="L162" s="75" t="s">
        <v>127</v>
      </c>
      <c r="M162" s="75" t="s">
        <v>127</v>
      </c>
      <c r="N162" s="71" t="s">
        <v>141</v>
      </c>
      <c r="O162" s="71" t="s">
        <v>141</v>
      </c>
      <c r="P162" s="77" t="s">
        <v>127</v>
      </c>
      <c r="Q162" s="73" t="s">
        <v>141</v>
      </c>
      <c r="R162" s="71" t="s">
        <v>141</v>
      </c>
      <c r="S162" s="75" t="s">
        <v>127</v>
      </c>
      <c r="T162" s="75" t="s">
        <v>127</v>
      </c>
      <c r="U162" s="71" t="s">
        <v>141</v>
      </c>
      <c r="V162" s="71" t="s">
        <v>141</v>
      </c>
      <c r="W162" s="77" t="s">
        <v>127</v>
      </c>
    </row>
    <row r="163">
      <c r="A163" s="71" t="s">
        <v>3421</v>
      </c>
      <c r="B163" s="72" t="s">
        <v>3422</v>
      </c>
      <c r="C163" s="78">
        <v>3650.0</v>
      </c>
      <c r="D163" s="71" t="s">
        <v>141</v>
      </c>
      <c r="E163" s="71" t="s">
        <v>141</v>
      </c>
      <c r="F163" s="71" t="s">
        <v>141</v>
      </c>
      <c r="G163" s="71" t="s">
        <v>141</v>
      </c>
      <c r="H163" s="71" t="s">
        <v>141</v>
      </c>
      <c r="I163" s="72" t="s">
        <v>127</v>
      </c>
      <c r="J163" s="73" t="s">
        <v>141</v>
      </c>
      <c r="K163" s="71" t="s">
        <v>141</v>
      </c>
      <c r="L163" s="71" t="s">
        <v>141</v>
      </c>
      <c r="M163" s="71" t="s">
        <v>141</v>
      </c>
      <c r="N163" s="71" t="s">
        <v>141</v>
      </c>
      <c r="O163" s="71" t="s">
        <v>141</v>
      </c>
      <c r="P163" s="72" t="s">
        <v>127</v>
      </c>
      <c r="Q163" s="73" t="s">
        <v>141</v>
      </c>
      <c r="R163" s="71" t="s">
        <v>141</v>
      </c>
      <c r="S163" s="71" t="s">
        <v>141</v>
      </c>
      <c r="T163" s="71" t="s">
        <v>141</v>
      </c>
      <c r="U163" s="71" t="s">
        <v>141</v>
      </c>
      <c r="V163" s="71" t="s">
        <v>141</v>
      </c>
      <c r="W163" s="72" t="s">
        <v>127</v>
      </c>
    </row>
    <row r="164">
      <c r="A164" s="71" t="s">
        <v>3553</v>
      </c>
      <c r="B164" s="72" t="s">
        <v>3554</v>
      </c>
      <c r="C164" s="73" t="s">
        <v>141</v>
      </c>
      <c r="D164" s="71" t="s">
        <v>127</v>
      </c>
      <c r="E164" s="71" t="s">
        <v>141</v>
      </c>
      <c r="F164" s="75" t="s">
        <v>127</v>
      </c>
      <c r="G164" s="71" t="s">
        <v>127</v>
      </c>
      <c r="H164" s="75" t="s">
        <v>127</v>
      </c>
      <c r="I164" s="77" t="s">
        <v>127</v>
      </c>
      <c r="J164" s="73" t="s">
        <v>141</v>
      </c>
      <c r="K164" s="71" t="s">
        <v>127</v>
      </c>
      <c r="L164" s="71" t="s">
        <v>141</v>
      </c>
      <c r="M164" s="71" t="s">
        <v>127</v>
      </c>
      <c r="N164" s="75" t="s">
        <v>127</v>
      </c>
      <c r="O164" s="71" t="s">
        <v>127</v>
      </c>
      <c r="P164" s="72" t="s">
        <v>127</v>
      </c>
      <c r="Q164" s="73" t="s">
        <v>141</v>
      </c>
      <c r="R164" s="71" t="s">
        <v>127</v>
      </c>
      <c r="S164" s="71" t="s">
        <v>141</v>
      </c>
      <c r="T164" s="71" t="s">
        <v>127</v>
      </c>
      <c r="U164" s="75" t="s">
        <v>127</v>
      </c>
      <c r="V164" s="71" t="s">
        <v>127</v>
      </c>
      <c r="W164" s="72" t="s">
        <v>127</v>
      </c>
    </row>
    <row r="165">
      <c r="A165" s="71" t="s">
        <v>3566</v>
      </c>
      <c r="B165" s="72" t="s">
        <v>3567</v>
      </c>
      <c r="C165" s="73" t="s">
        <v>141</v>
      </c>
      <c r="D165" s="75" t="s">
        <v>127</v>
      </c>
      <c r="E165" s="71" t="s">
        <v>141</v>
      </c>
      <c r="F165" s="75" t="s">
        <v>127</v>
      </c>
      <c r="G165" s="71" t="s">
        <v>127</v>
      </c>
      <c r="H165" s="75" t="s">
        <v>127</v>
      </c>
      <c r="I165" s="77" t="s">
        <v>127</v>
      </c>
      <c r="J165" s="73" t="s">
        <v>141</v>
      </c>
      <c r="K165" s="75" t="s">
        <v>127</v>
      </c>
      <c r="L165" s="71" t="s">
        <v>141</v>
      </c>
      <c r="M165" s="75" t="s">
        <v>127</v>
      </c>
      <c r="N165" s="75" t="s">
        <v>127</v>
      </c>
      <c r="O165" s="75" t="s">
        <v>127</v>
      </c>
      <c r="P165" s="77" t="s">
        <v>127</v>
      </c>
      <c r="Q165" s="73" t="s">
        <v>141</v>
      </c>
      <c r="R165" s="75" t="s">
        <v>127</v>
      </c>
      <c r="S165" s="71" t="s">
        <v>141</v>
      </c>
      <c r="T165" s="75" t="s">
        <v>127</v>
      </c>
      <c r="U165" s="75" t="s">
        <v>127</v>
      </c>
      <c r="V165" s="75" t="s">
        <v>127</v>
      </c>
      <c r="W165" s="77" t="s">
        <v>127</v>
      </c>
    </row>
    <row r="166">
      <c r="A166" s="71" t="s">
        <v>3479</v>
      </c>
      <c r="B166" s="72" t="s">
        <v>3480</v>
      </c>
      <c r="C166" s="73" t="s">
        <v>141</v>
      </c>
      <c r="D166" s="75" t="s">
        <v>127</v>
      </c>
      <c r="E166" s="71" t="s">
        <v>141</v>
      </c>
      <c r="F166" s="75" t="s">
        <v>127</v>
      </c>
      <c r="G166" s="71" t="s">
        <v>127</v>
      </c>
      <c r="H166" s="75" t="s">
        <v>127</v>
      </c>
      <c r="I166" s="77" t="s">
        <v>127</v>
      </c>
      <c r="J166" s="73" t="s">
        <v>141</v>
      </c>
      <c r="K166" s="75" t="s">
        <v>127</v>
      </c>
      <c r="L166" s="71" t="s">
        <v>141</v>
      </c>
      <c r="M166" s="75" t="s">
        <v>127</v>
      </c>
      <c r="N166" s="75" t="s">
        <v>127</v>
      </c>
      <c r="O166" s="75" t="s">
        <v>127</v>
      </c>
      <c r="P166" s="77" t="s">
        <v>127</v>
      </c>
      <c r="Q166" s="73" t="s">
        <v>141</v>
      </c>
      <c r="R166" s="75" t="s">
        <v>127</v>
      </c>
      <c r="S166" s="71" t="s">
        <v>141</v>
      </c>
      <c r="T166" s="75" t="s">
        <v>127</v>
      </c>
      <c r="U166" s="75" t="s">
        <v>127</v>
      </c>
      <c r="V166" s="75" t="s">
        <v>127</v>
      </c>
      <c r="W166" s="77" t="s">
        <v>127</v>
      </c>
    </row>
    <row r="167">
      <c r="A167" s="71" t="s">
        <v>3579</v>
      </c>
      <c r="B167" s="72" t="s">
        <v>3580</v>
      </c>
      <c r="C167" s="73" t="s">
        <v>141</v>
      </c>
      <c r="D167" s="75" t="s">
        <v>127</v>
      </c>
      <c r="E167" s="71" t="s">
        <v>141</v>
      </c>
      <c r="F167" s="75" t="s">
        <v>127</v>
      </c>
      <c r="G167" s="71" t="s">
        <v>127</v>
      </c>
      <c r="H167" s="75" t="s">
        <v>127</v>
      </c>
      <c r="I167" s="77" t="s">
        <v>127</v>
      </c>
      <c r="J167" s="73" t="s">
        <v>141</v>
      </c>
      <c r="K167" s="75" t="s">
        <v>127</v>
      </c>
      <c r="L167" s="71" t="s">
        <v>141</v>
      </c>
      <c r="M167" s="75" t="s">
        <v>127</v>
      </c>
      <c r="N167" s="75" t="s">
        <v>127</v>
      </c>
      <c r="O167" s="75" t="s">
        <v>127</v>
      </c>
      <c r="P167" s="77" t="s">
        <v>127</v>
      </c>
      <c r="Q167" s="73" t="s">
        <v>141</v>
      </c>
      <c r="R167" s="75" t="s">
        <v>127</v>
      </c>
      <c r="S167" s="71" t="s">
        <v>141</v>
      </c>
      <c r="T167" s="75" t="s">
        <v>127</v>
      </c>
      <c r="U167" s="75" t="s">
        <v>127</v>
      </c>
      <c r="V167" s="75" t="s">
        <v>127</v>
      </c>
      <c r="W167" s="77" t="s">
        <v>127</v>
      </c>
    </row>
    <row r="168">
      <c r="A168" s="71" t="s">
        <v>3614</v>
      </c>
      <c r="B168" s="72" t="s">
        <v>3615</v>
      </c>
      <c r="C168" s="73" t="s">
        <v>141</v>
      </c>
      <c r="D168" s="75" t="s">
        <v>127</v>
      </c>
      <c r="E168" s="71" t="s">
        <v>141</v>
      </c>
      <c r="F168" s="75" t="s">
        <v>127</v>
      </c>
      <c r="G168" s="71" t="s">
        <v>127</v>
      </c>
      <c r="H168" s="75" t="s">
        <v>127</v>
      </c>
      <c r="I168" s="77" t="s">
        <v>127</v>
      </c>
      <c r="J168" s="73" t="s">
        <v>141</v>
      </c>
      <c r="K168" s="75" t="s">
        <v>127</v>
      </c>
      <c r="L168" s="71" t="s">
        <v>141</v>
      </c>
      <c r="M168" s="75" t="s">
        <v>127</v>
      </c>
      <c r="N168" s="75" t="s">
        <v>127</v>
      </c>
      <c r="O168" s="75" t="s">
        <v>127</v>
      </c>
      <c r="P168" s="77" t="s">
        <v>127</v>
      </c>
      <c r="Q168" s="73" t="s">
        <v>141</v>
      </c>
      <c r="R168" s="75" t="s">
        <v>127</v>
      </c>
      <c r="S168" s="71" t="s">
        <v>141</v>
      </c>
      <c r="T168" s="75" t="s">
        <v>127</v>
      </c>
      <c r="U168" s="75" t="s">
        <v>127</v>
      </c>
      <c r="V168" s="75" t="s">
        <v>127</v>
      </c>
      <c r="W168" s="77" t="s">
        <v>127</v>
      </c>
    </row>
    <row r="169">
      <c r="A169" s="71" t="s">
        <v>3520</v>
      </c>
      <c r="B169" s="72" t="s">
        <v>3521</v>
      </c>
      <c r="C169" s="73" t="s">
        <v>141</v>
      </c>
      <c r="D169" s="71" t="s">
        <v>127</v>
      </c>
      <c r="E169" s="71" t="s">
        <v>141</v>
      </c>
      <c r="F169" s="71" t="s">
        <v>127</v>
      </c>
      <c r="G169" s="71" t="s">
        <v>141</v>
      </c>
      <c r="H169" s="71" t="s">
        <v>141</v>
      </c>
      <c r="I169" s="72" t="s">
        <v>127</v>
      </c>
      <c r="J169" s="73" t="s">
        <v>141</v>
      </c>
      <c r="K169" s="71" t="s">
        <v>127</v>
      </c>
      <c r="L169" s="71" t="s">
        <v>141</v>
      </c>
      <c r="M169" s="71" t="s">
        <v>127</v>
      </c>
      <c r="N169" s="71" t="s">
        <v>141</v>
      </c>
      <c r="O169" s="71" t="s">
        <v>141</v>
      </c>
      <c r="P169" s="72" t="s">
        <v>127</v>
      </c>
      <c r="Q169" s="73" t="s">
        <v>141</v>
      </c>
      <c r="R169" s="71" t="s">
        <v>127</v>
      </c>
      <c r="S169" s="71" t="s">
        <v>141</v>
      </c>
      <c r="T169" s="71" t="s">
        <v>127</v>
      </c>
      <c r="U169" s="71" t="s">
        <v>141</v>
      </c>
      <c r="V169" s="71" t="s">
        <v>141</v>
      </c>
      <c r="W169" s="72" t="s">
        <v>127</v>
      </c>
    </row>
    <row r="170">
      <c r="A170" s="71" t="s">
        <v>3441</v>
      </c>
      <c r="B170" s="72" t="s">
        <v>3442</v>
      </c>
      <c r="C170" s="73" t="s">
        <v>141</v>
      </c>
      <c r="D170" s="75" t="s">
        <v>141</v>
      </c>
      <c r="E170" s="75" t="s">
        <v>127</v>
      </c>
      <c r="F170" s="75" t="s">
        <v>127</v>
      </c>
      <c r="G170" s="71" t="s">
        <v>141</v>
      </c>
      <c r="H170" s="75" t="s">
        <v>141</v>
      </c>
      <c r="I170" s="77" t="s">
        <v>127</v>
      </c>
      <c r="J170" s="73" t="s">
        <v>141</v>
      </c>
      <c r="K170" s="75" t="s">
        <v>141</v>
      </c>
      <c r="L170" s="75" t="s">
        <v>127</v>
      </c>
      <c r="M170" s="75" t="s">
        <v>127</v>
      </c>
      <c r="N170" s="71" t="s">
        <v>141</v>
      </c>
      <c r="O170" s="75" t="s">
        <v>141</v>
      </c>
      <c r="P170" s="77" t="s">
        <v>127</v>
      </c>
      <c r="Q170" s="73" t="s">
        <v>141</v>
      </c>
      <c r="R170" s="75" t="s">
        <v>141</v>
      </c>
      <c r="S170" s="75" t="s">
        <v>127</v>
      </c>
      <c r="T170" s="75" t="s">
        <v>127</v>
      </c>
      <c r="U170" s="71" t="s">
        <v>141</v>
      </c>
      <c r="V170" s="75" t="s">
        <v>141</v>
      </c>
      <c r="W170" s="77" t="s">
        <v>127</v>
      </c>
    </row>
    <row r="171">
      <c r="A171" s="71" t="s">
        <v>3394</v>
      </c>
      <c r="B171" s="72" t="s">
        <v>3395</v>
      </c>
      <c r="C171" s="73" t="s">
        <v>141</v>
      </c>
      <c r="D171" s="75" t="s">
        <v>127</v>
      </c>
      <c r="E171" s="71" t="s">
        <v>141</v>
      </c>
      <c r="F171" s="75" t="s">
        <v>127</v>
      </c>
      <c r="G171" s="71" t="s">
        <v>127</v>
      </c>
      <c r="H171" s="75" t="s">
        <v>127</v>
      </c>
      <c r="I171" s="77" t="s">
        <v>127</v>
      </c>
      <c r="J171" s="73" t="s">
        <v>141</v>
      </c>
      <c r="K171" s="75" t="s">
        <v>127</v>
      </c>
      <c r="L171" s="71" t="s">
        <v>141</v>
      </c>
      <c r="M171" s="75" t="s">
        <v>127</v>
      </c>
      <c r="N171" s="75" t="s">
        <v>127</v>
      </c>
      <c r="O171" s="75" t="s">
        <v>127</v>
      </c>
      <c r="P171" s="77" t="s">
        <v>127</v>
      </c>
      <c r="Q171" s="73" t="s">
        <v>141</v>
      </c>
      <c r="R171" s="75" t="s">
        <v>127</v>
      </c>
      <c r="S171" s="71" t="s">
        <v>141</v>
      </c>
      <c r="T171" s="75" t="s">
        <v>127</v>
      </c>
      <c r="U171" s="75" t="s">
        <v>127</v>
      </c>
      <c r="V171" s="75" t="s">
        <v>127</v>
      </c>
      <c r="W171" s="77" t="s">
        <v>127</v>
      </c>
    </row>
    <row r="172">
      <c r="A172" s="71" t="s">
        <v>3506</v>
      </c>
      <c r="B172" s="72" t="s">
        <v>3507</v>
      </c>
      <c r="C172" s="73" t="s">
        <v>141</v>
      </c>
      <c r="D172" s="75" t="s">
        <v>127</v>
      </c>
      <c r="E172" s="71" t="s">
        <v>141</v>
      </c>
      <c r="F172" s="75" t="s">
        <v>127</v>
      </c>
      <c r="G172" s="71" t="s">
        <v>127</v>
      </c>
      <c r="H172" s="75" t="s">
        <v>127</v>
      </c>
      <c r="I172" s="77" t="s">
        <v>127</v>
      </c>
      <c r="J172" s="73" t="s">
        <v>141</v>
      </c>
      <c r="K172" s="75" t="s">
        <v>127</v>
      </c>
      <c r="L172" s="71" t="s">
        <v>141</v>
      </c>
      <c r="M172" s="75" t="s">
        <v>127</v>
      </c>
      <c r="N172" s="75" t="s">
        <v>127</v>
      </c>
      <c r="O172" s="75" t="s">
        <v>127</v>
      </c>
      <c r="P172" s="77" t="s">
        <v>127</v>
      </c>
      <c r="Q172" s="73" t="s">
        <v>141</v>
      </c>
      <c r="R172" s="75" t="s">
        <v>127</v>
      </c>
      <c r="S172" s="71" t="s">
        <v>141</v>
      </c>
      <c r="T172" s="75" t="s">
        <v>127</v>
      </c>
      <c r="U172" s="75" t="s">
        <v>127</v>
      </c>
      <c r="V172" s="75" t="s">
        <v>127</v>
      </c>
      <c r="W172" s="77" t="s">
        <v>127</v>
      </c>
    </row>
    <row r="173">
      <c r="A173" s="71" t="s">
        <v>3625</v>
      </c>
      <c r="B173" s="72" t="s">
        <v>3626</v>
      </c>
      <c r="C173" s="73" t="s">
        <v>141</v>
      </c>
      <c r="D173" s="75" t="s">
        <v>127</v>
      </c>
      <c r="E173" s="71" t="s">
        <v>141</v>
      </c>
      <c r="F173" s="75" t="s">
        <v>127</v>
      </c>
      <c r="G173" s="71" t="s">
        <v>127</v>
      </c>
      <c r="H173" s="75" t="s">
        <v>127</v>
      </c>
      <c r="I173" s="77" t="s">
        <v>127</v>
      </c>
      <c r="J173" s="73" t="s">
        <v>141</v>
      </c>
      <c r="K173" s="75" t="s">
        <v>127</v>
      </c>
      <c r="L173" s="71" t="s">
        <v>141</v>
      </c>
      <c r="M173" s="75" t="s">
        <v>127</v>
      </c>
      <c r="N173" s="75" t="s">
        <v>127</v>
      </c>
      <c r="O173" s="75" t="s">
        <v>127</v>
      </c>
      <c r="P173" s="77" t="s">
        <v>127</v>
      </c>
      <c r="Q173" s="73" t="s">
        <v>141</v>
      </c>
      <c r="R173" s="75" t="s">
        <v>127</v>
      </c>
      <c r="S173" s="71" t="s">
        <v>141</v>
      </c>
      <c r="T173" s="75" t="s">
        <v>127</v>
      </c>
      <c r="U173" s="75" t="s">
        <v>127</v>
      </c>
      <c r="V173" s="75" t="s">
        <v>127</v>
      </c>
      <c r="W173" s="77" t="s">
        <v>127</v>
      </c>
    </row>
    <row r="174">
      <c r="A174" s="71" t="s">
        <v>3680</v>
      </c>
      <c r="B174" s="72" t="s">
        <v>3681</v>
      </c>
      <c r="C174" s="73" t="s">
        <v>141</v>
      </c>
      <c r="D174" s="71" t="s">
        <v>141</v>
      </c>
      <c r="E174" s="71" t="s">
        <v>127</v>
      </c>
      <c r="F174" s="71" t="s">
        <v>127</v>
      </c>
      <c r="G174" s="71" t="s">
        <v>141</v>
      </c>
      <c r="H174" s="71" t="s">
        <v>141</v>
      </c>
      <c r="I174" s="72" t="s">
        <v>127</v>
      </c>
      <c r="J174" s="73" t="s">
        <v>141</v>
      </c>
      <c r="K174" s="71" t="s">
        <v>141</v>
      </c>
      <c r="L174" s="75" t="s">
        <v>127</v>
      </c>
      <c r="M174" s="75" t="s">
        <v>127</v>
      </c>
      <c r="N174" s="71" t="s">
        <v>141</v>
      </c>
      <c r="O174" s="71" t="s">
        <v>141</v>
      </c>
      <c r="P174" s="77" t="s">
        <v>127</v>
      </c>
      <c r="Q174" s="73" t="s">
        <v>141</v>
      </c>
      <c r="R174" s="71" t="s">
        <v>141</v>
      </c>
      <c r="S174" s="75" t="s">
        <v>127</v>
      </c>
      <c r="T174" s="75" t="s">
        <v>127</v>
      </c>
      <c r="U174" s="71" t="s">
        <v>141</v>
      </c>
      <c r="V174" s="71" t="s">
        <v>141</v>
      </c>
      <c r="W174" s="77" t="s">
        <v>127</v>
      </c>
    </row>
    <row r="175">
      <c r="A175" s="71" t="s">
        <v>3669</v>
      </c>
      <c r="B175" s="72" t="s">
        <v>3670</v>
      </c>
      <c r="C175" s="73" t="s">
        <v>141</v>
      </c>
      <c r="D175" s="71" t="s">
        <v>141</v>
      </c>
      <c r="E175" s="71" t="s">
        <v>127</v>
      </c>
      <c r="F175" s="71" t="s">
        <v>127</v>
      </c>
      <c r="G175" s="71" t="s">
        <v>141</v>
      </c>
      <c r="H175" s="71" t="s">
        <v>141</v>
      </c>
      <c r="I175" s="72" t="s">
        <v>127</v>
      </c>
      <c r="J175" s="73" t="s">
        <v>141</v>
      </c>
      <c r="K175" s="71" t="s">
        <v>141</v>
      </c>
      <c r="L175" s="75" t="s">
        <v>127</v>
      </c>
      <c r="M175" s="75" t="s">
        <v>127</v>
      </c>
      <c r="N175" s="71" t="s">
        <v>141</v>
      </c>
      <c r="O175" s="71" t="s">
        <v>141</v>
      </c>
      <c r="P175" s="77" t="s">
        <v>127</v>
      </c>
      <c r="Q175" s="73" t="s">
        <v>141</v>
      </c>
      <c r="R175" s="71" t="s">
        <v>141</v>
      </c>
      <c r="S175" s="75" t="s">
        <v>127</v>
      </c>
      <c r="T175" s="75" t="s">
        <v>127</v>
      </c>
      <c r="U175" s="71" t="s">
        <v>141</v>
      </c>
      <c r="V175" s="71" t="s">
        <v>141</v>
      </c>
      <c r="W175" s="77" t="s">
        <v>127</v>
      </c>
    </row>
    <row r="176">
      <c r="A176" s="71" t="s">
        <v>3638</v>
      </c>
      <c r="B176" s="72" t="s">
        <v>3639</v>
      </c>
      <c r="C176" s="73" t="s">
        <v>141</v>
      </c>
      <c r="D176" s="71" t="s">
        <v>127</v>
      </c>
      <c r="E176" s="71" t="s">
        <v>141</v>
      </c>
      <c r="F176" s="71" t="s">
        <v>127</v>
      </c>
      <c r="G176" s="71" t="s">
        <v>141</v>
      </c>
      <c r="H176" s="71" t="s">
        <v>141</v>
      </c>
      <c r="I176" s="72" t="s">
        <v>127</v>
      </c>
      <c r="J176" s="73" t="s">
        <v>141</v>
      </c>
      <c r="K176" s="71" t="s">
        <v>127</v>
      </c>
      <c r="L176" s="71" t="s">
        <v>141</v>
      </c>
      <c r="M176" s="71" t="s">
        <v>127</v>
      </c>
      <c r="N176" s="71" t="s">
        <v>141</v>
      </c>
      <c r="O176" s="71" t="s">
        <v>141</v>
      </c>
      <c r="P176" s="72" t="s">
        <v>127</v>
      </c>
      <c r="Q176" s="73" t="s">
        <v>141</v>
      </c>
      <c r="R176" s="71" t="s">
        <v>127</v>
      </c>
      <c r="S176" s="71" t="s">
        <v>141</v>
      </c>
      <c r="T176" s="71" t="s">
        <v>127</v>
      </c>
      <c r="U176" s="71" t="s">
        <v>141</v>
      </c>
      <c r="V176" s="71" t="s">
        <v>141</v>
      </c>
      <c r="W176" s="72" t="s">
        <v>127</v>
      </c>
    </row>
    <row r="177">
      <c r="A177" s="71" t="s">
        <v>3653</v>
      </c>
      <c r="B177" s="72" t="s">
        <v>3654</v>
      </c>
      <c r="C177" s="73">
        <v>3025.0</v>
      </c>
      <c r="D177" s="71">
        <v>3025.0</v>
      </c>
      <c r="E177" s="71" t="s">
        <v>127</v>
      </c>
      <c r="F177" s="71" t="s">
        <v>127</v>
      </c>
      <c r="G177" s="71">
        <v>2800.0</v>
      </c>
      <c r="H177" s="71">
        <v>2800.0</v>
      </c>
      <c r="I177" s="72" t="s">
        <v>127</v>
      </c>
      <c r="J177" s="73" t="s">
        <v>141</v>
      </c>
      <c r="K177" s="71" t="s">
        <v>141</v>
      </c>
      <c r="L177" s="75" t="s">
        <v>127</v>
      </c>
      <c r="M177" s="75" t="s">
        <v>127</v>
      </c>
      <c r="N177" s="71" t="s">
        <v>141</v>
      </c>
      <c r="O177" s="71" t="s">
        <v>141</v>
      </c>
      <c r="P177" s="77" t="s">
        <v>127</v>
      </c>
      <c r="Q177" s="73" t="s">
        <v>141</v>
      </c>
      <c r="R177" s="71" t="s">
        <v>141</v>
      </c>
      <c r="S177" s="75" t="s">
        <v>127</v>
      </c>
      <c r="T177" s="75" t="s">
        <v>127</v>
      </c>
      <c r="U177" s="71" t="s">
        <v>141</v>
      </c>
      <c r="V177" s="71" t="s">
        <v>141</v>
      </c>
      <c r="W177" s="77" t="s">
        <v>127</v>
      </c>
    </row>
    <row r="178">
      <c r="A178" s="71" t="s">
        <v>3692</v>
      </c>
      <c r="B178" s="72" t="s">
        <v>3693</v>
      </c>
      <c r="C178" s="73">
        <v>15464.0</v>
      </c>
      <c r="D178" s="75">
        <v>15464.0</v>
      </c>
      <c r="E178" s="71" t="s">
        <v>127</v>
      </c>
      <c r="F178" s="71" t="s">
        <v>127</v>
      </c>
      <c r="G178" s="71">
        <v>14813.0</v>
      </c>
      <c r="H178" s="75">
        <v>14813.0</v>
      </c>
      <c r="I178" s="72" t="s">
        <v>127</v>
      </c>
      <c r="J178" s="73">
        <v>15611.0</v>
      </c>
      <c r="K178" s="75">
        <v>15611.0</v>
      </c>
      <c r="L178" s="71" t="s">
        <v>127</v>
      </c>
      <c r="M178" s="71" t="s">
        <v>127</v>
      </c>
      <c r="N178" s="71">
        <v>14986.0</v>
      </c>
      <c r="O178" s="75">
        <v>14986.0</v>
      </c>
      <c r="P178" s="72" t="s">
        <v>127</v>
      </c>
      <c r="Q178" s="73" t="s">
        <v>141</v>
      </c>
      <c r="R178" s="71" t="s">
        <v>141</v>
      </c>
      <c r="S178" s="71" t="s">
        <v>127</v>
      </c>
      <c r="T178" s="71" t="s">
        <v>127</v>
      </c>
      <c r="U178" s="71" t="s">
        <v>141</v>
      </c>
      <c r="V178" s="71" t="s">
        <v>141</v>
      </c>
      <c r="W178" s="72" t="s">
        <v>127</v>
      </c>
    </row>
    <row r="179">
      <c r="A179" s="71" t="s">
        <v>3801</v>
      </c>
      <c r="B179" s="72" t="s">
        <v>3802</v>
      </c>
      <c r="C179" s="73" t="s">
        <v>141</v>
      </c>
      <c r="D179" s="71" t="s">
        <v>141</v>
      </c>
      <c r="E179" s="71" t="s">
        <v>127</v>
      </c>
      <c r="F179" s="71" t="s">
        <v>127</v>
      </c>
      <c r="G179" s="71" t="s">
        <v>141</v>
      </c>
      <c r="H179" s="71" t="s">
        <v>141</v>
      </c>
      <c r="I179" s="72" t="s">
        <v>127</v>
      </c>
      <c r="J179" s="73" t="s">
        <v>141</v>
      </c>
      <c r="K179" s="71" t="s">
        <v>141</v>
      </c>
      <c r="L179" s="75" t="s">
        <v>127</v>
      </c>
      <c r="M179" s="75" t="s">
        <v>127</v>
      </c>
      <c r="N179" s="71" t="s">
        <v>141</v>
      </c>
      <c r="O179" s="71" t="s">
        <v>141</v>
      </c>
      <c r="P179" s="77" t="s">
        <v>127</v>
      </c>
      <c r="Q179" s="73" t="s">
        <v>141</v>
      </c>
      <c r="R179" s="71" t="s">
        <v>141</v>
      </c>
      <c r="S179" s="75" t="s">
        <v>127</v>
      </c>
      <c r="T179" s="75" t="s">
        <v>127</v>
      </c>
      <c r="U179" s="71" t="s">
        <v>141</v>
      </c>
      <c r="V179" s="71" t="s">
        <v>141</v>
      </c>
      <c r="W179" s="77" t="s">
        <v>127</v>
      </c>
    </row>
    <row r="180">
      <c r="A180" s="71" t="s">
        <v>3713</v>
      </c>
      <c r="B180" s="72" t="s">
        <v>3714</v>
      </c>
      <c r="C180" s="73" t="s">
        <v>141</v>
      </c>
      <c r="D180" s="71" t="s">
        <v>141</v>
      </c>
      <c r="E180" s="71" t="s">
        <v>127</v>
      </c>
      <c r="F180" s="71" t="s">
        <v>127</v>
      </c>
      <c r="G180" s="71" t="s">
        <v>141</v>
      </c>
      <c r="H180" s="71" t="s">
        <v>141</v>
      </c>
      <c r="I180" s="72" t="s">
        <v>141</v>
      </c>
      <c r="J180" s="73" t="s">
        <v>141</v>
      </c>
      <c r="K180" s="71" t="s">
        <v>141</v>
      </c>
      <c r="L180" s="75" t="s">
        <v>127</v>
      </c>
      <c r="M180" s="75" t="s">
        <v>127</v>
      </c>
      <c r="N180" s="71" t="s">
        <v>141</v>
      </c>
      <c r="O180" s="71" t="s">
        <v>141</v>
      </c>
      <c r="P180" s="77" t="s">
        <v>127</v>
      </c>
      <c r="Q180" s="73" t="s">
        <v>141</v>
      </c>
      <c r="R180" s="71" t="s">
        <v>141</v>
      </c>
      <c r="S180" s="75" t="s">
        <v>127</v>
      </c>
      <c r="T180" s="75" t="s">
        <v>127</v>
      </c>
      <c r="U180" s="71" t="s">
        <v>141</v>
      </c>
      <c r="V180" s="71" t="s">
        <v>141</v>
      </c>
      <c r="W180" s="77" t="s">
        <v>127</v>
      </c>
    </row>
    <row r="181">
      <c r="A181" s="71" t="s">
        <v>3731</v>
      </c>
      <c r="B181" s="72" t="s">
        <v>3732</v>
      </c>
      <c r="C181" s="73" t="s">
        <v>141</v>
      </c>
      <c r="D181" s="75" t="s">
        <v>141</v>
      </c>
      <c r="E181" s="75" t="s">
        <v>127</v>
      </c>
      <c r="F181" s="75" t="s">
        <v>127</v>
      </c>
      <c r="G181" s="71" t="s">
        <v>141</v>
      </c>
      <c r="H181" s="75" t="s">
        <v>141</v>
      </c>
      <c r="I181" s="77" t="s">
        <v>127</v>
      </c>
      <c r="J181" s="73" t="s">
        <v>141</v>
      </c>
      <c r="K181" s="75" t="s">
        <v>141</v>
      </c>
      <c r="L181" s="75" t="s">
        <v>127</v>
      </c>
      <c r="M181" s="75" t="s">
        <v>127</v>
      </c>
      <c r="N181" s="71" t="s">
        <v>141</v>
      </c>
      <c r="O181" s="75" t="s">
        <v>141</v>
      </c>
      <c r="P181" s="77" t="s">
        <v>127</v>
      </c>
      <c r="Q181" s="73" t="s">
        <v>141</v>
      </c>
      <c r="R181" s="75" t="s">
        <v>141</v>
      </c>
      <c r="S181" s="75" t="s">
        <v>127</v>
      </c>
      <c r="T181" s="75" t="s">
        <v>127</v>
      </c>
      <c r="U181" s="71" t="s">
        <v>141</v>
      </c>
      <c r="V181" s="75" t="s">
        <v>141</v>
      </c>
      <c r="W181" s="77" t="s">
        <v>127</v>
      </c>
    </row>
    <row r="182">
      <c r="A182" s="71" t="s">
        <v>3830</v>
      </c>
      <c r="B182" s="72" t="s">
        <v>3831</v>
      </c>
      <c r="C182" s="73" t="s">
        <v>141</v>
      </c>
      <c r="D182" s="71" t="s">
        <v>141</v>
      </c>
      <c r="E182" s="71" t="s">
        <v>127</v>
      </c>
      <c r="F182" s="71" t="s">
        <v>127</v>
      </c>
      <c r="G182" s="71" t="s">
        <v>141</v>
      </c>
      <c r="H182" s="71" t="s">
        <v>141</v>
      </c>
      <c r="I182" s="72" t="s">
        <v>127</v>
      </c>
      <c r="J182" s="73" t="s">
        <v>141</v>
      </c>
      <c r="K182" s="71" t="s">
        <v>141</v>
      </c>
      <c r="L182" s="75" t="s">
        <v>127</v>
      </c>
      <c r="M182" s="75" t="s">
        <v>127</v>
      </c>
      <c r="N182" s="71" t="s">
        <v>141</v>
      </c>
      <c r="O182" s="71" t="s">
        <v>141</v>
      </c>
      <c r="P182" s="77" t="s">
        <v>127</v>
      </c>
      <c r="Q182" s="73" t="s">
        <v>141</v>
      </c>
      <c r="R182" s="71" t="s">
        <v>141</v>
      </c>
      <c r="S182" s="75" t="s">
        <v>127</v>
      </c>
      <c r="T182" s="75" t="s">
        <v>127</v>
      </c>
      <c r="U182" s="71" t="s">
        <v>141</v>
      </c>
      <c r="V182" s="71" t="s">
        <v>141</v>
      </c>
      <c r="W182" s="77" t="s">
        <v>127</v>
      </c>
    </row>
    <row r="183">
      <c r="A183" s="71" t="s">
        <v>3744</v>
      </c>
      <c r="B183" s="72" t="s">
        <v>3745</v>
      </c>
      <c r="C183" s="73" t="s">
        <v>141</v>
      </c>
      <c r="D183" s="71" t="s">
        <v>141</v>
      </c>
      <c r="E183" s="71" t="s">
        <v>127</v>
      </c>
      <c r="F183" s="71" t="s">
        <v>127</v>
      </c>
      <c r="G183" s="71" t="s">
        <v>141</v>
      </c>
      <c r="H183" s="71" t="s">
        <v>141</v>
      </c>
      <c r="I183" s="72" t="s">
        <v>127</v>
      </c>
      <c r="J183" s="73" t="s">
        <v>141</v>
      </c>
      <c r="K183" s="71" t="s">
        <v>141</v>
      </c>
      <c r="L183" s="75" t="s">
        <v>127</v>
      </c>
      <c r="M183" s="75" t="s">
        <v>127</v>
      </c>
      <c r="N183" s="71" t="s">
        <v>141</v>
      </c>
      <c r="O183" s="71" t="s">
        <v>141</v>
      </c>
      <c r="P183" s="77" t="s">
        <v>127</v>
      </c>
      <c r="Q183" s="73" t="s">
        <v>141</v>
      </c>
      <c r="R183" s="71" t="s">
        <v>141</v>
      </c>
      <c r="S183" s="75" t="s">
        <v>127</v>
      </c>
      <c r="T183" s="75" t="s">
        <v>127</v>
      </c>
      <c r="U183" s="71" t="s">
        <v>141</v>
      </c>
      <c r="V183" s="71" t="s">
        <v>141</v>
      </c>
      <c r="W183" s="77" t="s">
        <v>127</v>
      </c>
    </row>
    <row r="184">
      <c r="A184" s="71" t="s">
        <v>3757</v>
      </c>
      <c r="B184" s="72" t="s">
        <v>3758</v>
      </c>
      <c r="C184" s="73" t="s">
        <v>141</v>
      </c>
      <c r="D184" s="71" t="s">
        <v>141</v>
      </c>
      <c r="E184" s="71" t="s">
        <v>127</v>
      </c>
      <c r="F184" s="71" t="s">
        <v>127</v>
      </c>
      <c r="G184" s="71" t="s">
        <v>141</v>
      </c>
      <c r="H184" s="71" t="s">
        <v>141</v>
      </c>
      <c r="I184" s="72" t="s">
        <v>127</v>
      </c>
      <c r="J184" s="73" t="s">
        <v>141</v>
      </c>
      <c r="K184" s="71" t="s">
        <v>141</v>
      </c>
      <c r="L184" s="75" t="s">
        <v>127</v>
      </c>
      <c r="M184" s="75" t="s">
        <v>127</v>
      </c>
      <c r="N184" s="71" t="s">
        <v>141</v>
      </c>
      <c r="O184" s="71" t="s">
        <v>141</v>
      </c>
      <c r="P184" s="77" t="s">
        <v>127</v>
      </c>
      <c r="Q184" s="73" t="s">
        <v>141</v>
      </c>
      <c r="R184" s="71" t="s">
        <v>141</v>
      </c>
      <c r="S184" s="75" t="s">
        <v>127</v>
      </c>
      <c r="T184" s="75" t="s">
        <v>127</v>
      </c>
      <c r="U184" s="71" t="s">
        <v>141</v>
      </c>
      <c r="V184" s="71" t="s">
        <v>141</v>
      </c>
      <c r="W184" s="77" t="s">
        <v>127</v>
      </c>
    </row>
    <row r="185">
      <c r="A185" s="71" t="s">
        <v>4342</v>
      </c>
      <c r="B185" s="72" t="s">
        <v>4343</v>
      </c>
      <c r="C185" s="73">
        <v>27000.0</v>
      </c>
      <c r="D185" s="71">
        <v>27000.0</v>
      </c>
      <c r="E185" s="71" t="s">
        <v>141</v>
      </c>
      <c r="F185" s="71" t="s">
        <v>127</v>
      </c>
      <c r="G185" s="71">
        <v>21410.0</v>
      </c>
      <c r="H185" s="71">
        <v>21410.0</v>
      </c>
      <c r="I185" s="72" t="s">
        <v>127</v>
      </c>
      <c r="J185" s="79">
        <v>23080.0</v>
      </c>
      <c r="K185" s="71" t="s">
        <v>141</v>
      </c>
      <c r="L185" s="71" t="s">
        <v>141</v>
      </c>
      <c r="M185" s="71" t="s">
        <v>127</v>
      </c>
      <c r="N185" s="71">
        <v>18754.0</v>
      </c>
      <c r="O185" s="75">
        <v>18754.0</v>
      </c>
      <c r="P185" s="72" t="s">
        <v>127</v>
      </c>
      <c r="Q185" s="78" t="s">
        <v>141</v>
      </c>
      <c r="R185" s="71" t="s">
        <v>141</v>
      </c>
      <c r="S185" s="71" t="s">
        <v>141</v>
      </c>
      <c r="T185" s="71" t="s">
        <v>127</v>
      </c>
      <c r="U185" s="71" t="s">
        <v>141</v>
      </c>
      <c r="V185" s="71" t="s">
        <v>141</v>
      </c>
      <c r="W185" s="72" t="s">
        <v>127</v>
      </c>
    </row>
    <row r="186">
      <c r="A186" s="71" t="s">
        <v>3957</v>
      </c>
      <c r="B186" s="72" t="s">
        <v>3958</v>
      </c>
      <c r="C186" s="73">
        <v>3360.0</v>
      </c>
      <c r="D186" s="71">
        <v>3360.0</v>
      </c>
      <c r="E186" s="71" t="s">
        <v>141</v>
      </c>
      <c r="F186" s="71" t="s">
        <v>127</v>
      </c>
      <c r="G186" s="71">
        <v>2760.0</v>
      </c>
      <c r="H186" s="71">
        <v>2760.0</v>
      </c>
      <c r="I186" s="72" t="s">
        <v>127</v>
      </c>
      <c r="J186" s="73" t="s">
        <v>141</v>
      </c>
      <c r="K186" s="71" t="s">
        <v>141</v>
      </c>
      <c r="L186" s="71" t="s">
        <v>141</v>
      </c>
      <c r="M186" s="71" t="s">
        <v>127</v>
      </c>
      <c r="N186" s="71" t="s">
        <v>141</v>
      </c>
      <c r="O186" s="71" t="s">
        <v>141</v>
      </c>
      <c r="P186" s="72" t="s">
        <v>127</v>
      </c>
      <c r="Q186" s="73" t="s">
        <v>141</v>
      </c>
      <c r="R186" s="71" t="s">
        <v>141</v>
      </c>
      <c r="S186" s="71" t="s">
        <v>141</v>
      </c>
      <c r="T186" s="71" t="s">
        <v>127</v>
      </c>
      <c r="U186" s="71" t="s">
        <v>141</v>
      </c>
      <c r="V186" s="71" t="s">
        <v>141</v>
      </c>
      <c r="W186" s="72" t="s">
        <v>127</v>
      </c>
    </row>
    <row r="187">
      <c r="A187" s="71" t="s">
        <v>4091</v>
      </c>
      <c r="B187" s="72" t="s">
        <v>4092</v>
      </c>
      <c r="C187" s="73">
        <v>10971.0</v>
      </c>
      <c r="D187" s="71">
        <v>10971.0</v>
      </c>
      <c r="E187" s="71" t="s">
        <v>127</v>
      </c>
      <c r="F187" s="71" t="s">
        <v>127</v>
      </c>
      <c r="G187" s="71">
        <v>9900.0</v>
      </c>
      <c r="H187" s="71">
        <v>9900.0</v>
      </c>
      <c r="I187" s="72" t="s">
        <v>127</v>
      </c>
      <c r="J187" s="79">
        <v>11583.0</v>
      </c>
      <c r="K187" s="71" t="s">
        <v>141</v>
      </c>
      <c r="L187" s="75" t="s">
        <v>127</v>
      </c>
      <c r="M187" s="75" t="s">
        <v>127</v>
      </c>
      <c r="N187" s="71" t="s">
        <v>141</v>
      </c>
      <c r="O187" s="71" t="s">
        <v>141</v>
      </c>
      <c r="P187" s="77" t="s">
        <v>127</v>
      </c>
      <c r="Q187" s="78" t="s">
        <v>141</v>
      </c>
      <c r="R187" s="71" t="s">
        <v>141</v>
      </c>
      <c r="S187" s="75" t="s">
        <v>127</v>
      </c>
      <c r="T187" s="75" t="s">
        <v>127</v>
      </c>
      <c r="U187" s="71" t="s">
        <v>141</v>
      </c>
      <c r="V187" s="71" t="s">
        <v>141</v>
      </c>
      <c r="W187" s="77" t="s">
        <v>127</v>
      </c>
    </row>
    <row r="188">
      <c r="A188" s="71" t="s">
        <v>3978</v>
      </c>
      <c r="B188" s="72" t="s">
        <v>3979</v>
      </c>
      <c r="C188" s="73" t="s">
        <v>141</v>
      </c>
      <c r="D188" s="71" t="s">
        <v>141</v>
      </c>
      <c r="E188" s="71" t="s">
        <v>141</v>
      </c>
      <c r="F188" s="71" t="s">
        <v>127</v>
      </c>
      <c r="G188" s="71" t="s">
        <v>141</v>
      </c>
      <c r="H188" s="71" t="s">
        <v>141</v>
      </c>
      <c r="I188" s="72" t="s">
        <v>127</v>
      </c>
      <c r="J188" s="73" t="s">
        <v>141</v>
      </c>
      <c r="K188" s="71" t="s">
        <v>141</v>
      </c>
      <c r="L188" s="71" t="s">
        <v>141</v>
      </c>
      <c r="M188" s="71" t="s">
        <v>127</v>
      </c>
      <c r="N188" s="71" t="s">
        <v>141</v>
      </c>
      <c r="O188" s="71" t="s">
        <v>141</v>
      </c>
      <c r="P188" s="72" t="s">
        <v>127</v>
      </c>
      <c r="Q188" s="73" t="s">
        <v>141</v>
      </c>
      <c r="R188" s="71" t="s">
        <v>141</v>
      </c>
      <c r="S188" s="71" t="s">
        <v>141</v>
      </c>
      <c r="T188" s="71" t="s">
        <v>127</v>
      </c>
      <c r="U188" s="71" t="s">
        <v>141</v>
      </c>
      <c r="V188" s="71" t="s">
        <v>141</v>
      </c>
      <c r="W188" s="72" t="s">
        <v>127</v>
      </c>
    </row>
    <row r="189">
      <c r="A189" s="71" t="s">
        <v>4134</v>
      </c>
      <c r="B189" s="72" t="s">
        <v>4135</v>
      </c>
      <c r="C189" s="73">
        <v>8517.0</v>
      </c>
      <c r="D189" s="71">
        <v>8517.0</v>
      </c>
      <c r="E189" s="71" t="s">
        <v>127</v>
      </c>
      <c r="F189" s="71" t="s">
        <v>127</v>
      </c>
      <c r="G189" s="71">
        <v>8743.0</v>
      </c>
      <c r="H189" s="71">
        <v>8743.0</v>
      </c>
      <c r="I189" s="72" t="s">
        <v>127</v>
      </c>
      <c r="J189" s="73" t="s">
        <v>141</v>
      </c>
      <c r="K189" s="71" t="s">
        <v>141</v>
      </c>
      <c r="L189" s="75" t="s">
        <v>127</v>
      </c>
      <c r="M189" s="75" t="s">
        <v>127</v>
      </c>
      <c r="N189" s="71" t="s">
        <v>141</v>
      </c>
      <c r="O189" s="71" t="s">
        <v>141</v>
      </c>
      <c r="P189" s="77" t="s">
        <v>127</v>
      </c>
      <c r="Q189" s="73" t="s">
        <v>141</v>
      </c>
      <c r="R189" s="71" t="s">
        <v>141</v>
      </c>
      <c r="S189" s="75" t="s">
        <v>127</v>
      </c>
      <c r="T189" s="75" t="s">
        <v>127</v>
      </c>
      <c r="U189" s="71" t="s">
        <v>141</v>
      </c>
      <c r="V189" s="71" t="s">
        <v>141</v>
      </c>
      <c r="W189" s="77" t="s">
        <v>127</v>
      </c>
    </row>
    <row r="190">
      <c r="A190" s="71" t="s">
        <v>3874</v>
      </c>
      <c r="B190" s="72" t="s">
        <v>3875</v>
      </c>
      <c r="C190" s="78">
        <v>11863.0</v>
      </c>
      <c r="D190" s="71" t="s">
        <v>141</v>
      </c>
      <c r="E190" s="71" t="s">
        <v>141</v>
      </c>
      <c r="F190" s="71" t="s">
        <v>127</v>
      </c>
      <c r="G190" s="71">
        <v>10374.0</v>
      </c>
      <c r="H190" s="71">
        <v>10374.0</v>
      </c>
      <c r="I190" s="72" t="s">
        <v>127</v>
      </c>
      <c r="J190" s="73" t="s">
        <v>141</v>
      </c>
      <c r="K190" s="71" t="s">
        <v>141</v>
      </c>
      <c r="L190" s="71" t="s">
        <v>141</v>
      </c>
      <c r="M190" s="71" t="s">
        <v>127</v>
      </c>
      <c r="N190" s="71" t="s">
        <v>141</v>
      </c>
      <c r="O190" s="71" t="s">
        <v>141</v>
      </c>
      <c r="P190" s="72" t="s">
        <v>127</v>
      </c>
      <c r="Q190" s="73" t="s">
        <v>141</v>
      </c>
      <c r="R190" s="71" t="s">
        <v>141</v>
      </c>
      <c r="S190" s="71" t="s">
        <v>141</v>
      </c>
      <c r="T190" s="71" t="s">
        <v>127</v>
      </c>
      <c r="U190" s="71" t="s">
        <v>141</v>
      </c>
      <c r="V190" s="71" t="s">
        <v>141</v>
      </c>
      <c r="W190" s="72" t="s">
        <v>127</v>
      </c>
    </row>
    <row r="191">
      <c r="A191" s="71" t="s">
        <v>4153</v>
      </c>
      <c r="B191" s="72" t="s">
        <v>4154</v>
      </c>
      <c r="C191" s="78">
        <v>3180.0</v>
      </c>
      <c r="D191" s="71" t="s">
        <v>141</v>
      </c>
      <c r="E191" s="71" t="s">
        <v>141</v>
      </c>
      <c r="F191" s="71" t="s">
        <v>127</v>
      </c>
      <c r="G191" s="71">
        <v>2829.0</v>
      </c>
      <c r="H191" s="71">
        <v>2829.0</v>
      </c>
      <c r="I191" s="72" t="s">
        <v>127</v>
      </c>
      <c r="J191" s="73" t="s">
        <v>141</v>
      </c>
      <c r="K191" s="71" t="s">
        <v>141</v>
      </c>
      <c r="L191" s="71" t="s">
        <v>141</v>
      </c>
      <c r="M191" s="71" t="s">
        <v>127</v>
      </c>
      <c r="N191" s="71" t="s">
        <v>141</v>
      </c>
      <c r="O191" s="71" t="s">
        <v>141</v>
      </c>
      <c r="P191" s="72" t="s">
        <v>127</v>
      </c>
      <c r="Q191" s="73" t="s">
        <v>141</v>
      </c>
      <c r="R191" s="71" t="s">
        <v>141</v>
      </c>
      <c r="S191" s="71" t="s">
        <v>141</v>
      </c>
      <c r="T191" s="71" t="s">
        <v>127</v>
      </c>
      <c r="U191" s="71" t="s">
        <v>141</v>
      </c>
      <c r="V191" s="71" t="s">
        <v>141</v>
      </c>
      <c r="W191" s="72" t="s">
        <v>127</v>
      </c>
    </row>
    <row r="192">
      <c r="A192" s="71" t="s">
        <v>3891</v>
      </c>
      <c r="B192" s="72" t="s">
        <v>3892</v>
      </c>
      <c r="C192" s="73" t="s">
        <v>141</v>
      </c>
      <c r="D192" s="71" t="s">
        <v>141</v>
      </c>
      <c r="E192" s="71" t="s">
        <v>127</v>
      </c>
      <c r="F192" s="71" t="s">
        <v>127</v>
      </c>
      <c r="G192" s="71" t="s">
        <v>141</v>
      </c>
      <c r="H192" s="71" t="s">
        <v>141</v>
      </c>
      <c r="I192" s="72" t="s">
        <v>141</v>
      </c>
      <c r="J192" s="73" t="s">
        <v>141</v>
      </c>
      <c r="K192" s="71" t="s">
        <v>141</v>
      </c>
      <c r="L192" s="75" t="s">
        <v>127</v>
      </c>
      <c r="M192" s="75" t="s">
        <v>127</v>
      </c>
      <c r="N192" s="71" t="s">
        <v>141</v>
      </c>
      <c r="O192" s="71" t="s">
        <v>141</v>
      </c>
      <c r="P192" s="77" t="s">
        <v>127</v>
      </c>
      <c r="Q192" s="73" t="s">
        <v>141</v>
      </c>
      <c r="R192" s="71" t="s">
        <v>141</v>
      </c>
      <c r="S192" s="75" t="s">
        <v>127</v>
      </c>
      <c r="T192" s="75" t="s">
        <v>127</v>
      </c>
      <c r="U192" s="71" t="s">
        <v>141</v>
      </c>
      <c r="V192" s="71" t="s">
        <v>141</v>
      </c>
      <c r="W192" s="77" t="s">
        <v>127</v>
      </c>
    </row>
    <row r="193">
      <c r="A193" s="71" t="s">
        <v>4032</v>
      </c>
      <c r="B193" s="72" t="s">
        <v>4033</v>
      </c>
      <c r="C193" s="73" t="s">
        <v>141</v>
      </c>
      <c r="D193" s="71" t="s">
        <v>141</v>
      </c>
      <c r="E193" s="71" t="s">
        <v>127</v>
      </c>
      <c r="F193" s="71" t="s">
        <v>127</v>
      </c>
      <c r="G193" s="71" t="s">
        <v>141</v>
      </c>
      <c r="H193" s="71" t="s">
        <v>141</v>
      </c>
      <c r="I193" s="72" t="s">
        <v>141</v>
      </c>
      <c r="J193" s="73" t="s">
        <v>141</v>
      </c>
      <c r="K193" s="71" t="s">
        <v>141</v>
      </c>
      <c r="L193" s="75" t="s">
        <v>127</v>
      </c>
      <c r="M193" s="75" t="s">
        <v>127</v>
      </c>
      <c r="N193" s="71" t="s">
        <v>141</v>
      </c>
      <c r="O193" s="71" t="s">
        <v>141</v>
      </c>
      <c r="P193" s="77" t="s">
        <v>127</v>
      </c>
      <c r="Q193" s="73" t="s">
        <v>141</v>
      </c>
      <c r="R193" s="71" t="s">
        <v>141</v>
      </c>
      <c r="S193" s="75" t="s">
        <v>127</v>
      </c>
      <c r="T193" s="75" t="s">
        <v>127</v>
      </c>
      <c r="U193" s="71" t="s">
        <v>141</v>
      </c>
      <c r="V193" s="71" t="s">
        <v>141</v>
      </c>
      <c r="W193" s="77" t="s">
        <v>127</v>
      </c>
    </row>
    <row r="194">
      <c r="A194" s="71" t="s">
        <v>4050</v>
      </c>
      <c r="B194" s="72" t="s">
        <v>4051</v>
      </c>
      <c r="C194" s="78">
        <v>3053.8</v>
      </c>
      <c r="D194" s="71">
        <v>3053.8</v>
      </c>
      <c r="E194" s="71" t="s">
        <v>127</v>
      </c>
      <c r="F194" s="71" t="s">
        <v>127</v>
      </c>
      <c r="G194" s="71">
        <v>3000.0</v>
      </c>
      <c r="H194" s="71">
        <v>3000.0</v>
      </c>
      <c r="I194" s="72" t="s">
        <v>127</v>
      </c>
      <c r="J194" s="73" t="s">
        <v>141</v>
      </c>
      <c r="K194" s="71" t="s">
        <v>141</v>
      </c>
      <c r="L194" s="75" t="s">
        <v>127</v>
      </c>
      <c r="M194" s="75" t="s">
        <v>127</v>
      </c>
      <c r="N194" s="71" t="s">
        <v>141</v>
      </c>
      <c r="O194" s="71" t="s">
        <v>141</v>
      </c>
      <c r="P194" s="77" t="s">
        <v>127</v>
      </c>
      <c r="Q194" s="73" t="s">
        <v>141</v>
      </c>
      <c r="R194" s="71" t="s">
        <v>141</v>
      </c>
      <c r="S194" s="75" t="s">
        <v>127</v>
      </c>
      <c r="T194" s="75" t="s">
        <v>127</v>
      </c>
      <c r="U194" s="71" t="s">
        <v>141</v>
      </c>
      <c r="V194" s="71" t="s">
        <v>141</v>
      </c>
      <c r="W194" s="77" t="s">
        <v>127</v>
      </c>
    </row>
    <row r="195">
      <c r="A195" s="71" t="s">
        <v>4212</v>
      </c>
      <c r="B195" s="72" t="s">
        <v>4213</v>
      </c>
      <c r="C195" s="73" t="s">
        <v>141</v>
      </c>
      <c r="D195" s="71" t="s">
        <v>141</v>
      </c>
      <c r="E195" s="71" t="s">
        <v>127</v>
      </c>
      <c r="F195" s="71" t="s">
        <v>127</v>
      </c>
      <c r="G195" s="71" t="s">
        <v>141</v>
      </c>
      <c r="H195" s="71" t="s">
        <v>141</v>
      </c>
      <c r="I195" s="72" t="s">
        <v>141</v>
      </c>
      <c r="J195" s="73" t="s">
        <v>141</v>
      </c>
      <c r="K195" s="71" t="s">
        <v>141</v>
      </c>
      <c r="L195" s="75" t="s">
        <v>127</v>
      </c>
      <c r="M195" s="75" t="s">
        <v>127</v>
      </c>
      <c r="N195" s="71" t="s">
        <v>141</v>
      </c>
      <c r="O195" s="71" t="s">
        <v>141</v>
      </c>
      <c r="P195" s="77" t="s">
        <v>127</v>
      </c>
      <c r="Q195" s="73" t="s">
        <v>141</v>
      </c>
      <c r="R195" s="71" t="s">
        <v>141</v>
      </c>
      <c r="S195" s="75" t="s">
        <v>127</v>
      </c>
      <c r="T195" s="75" t="s">
        <v>127</v>
      </c>
      <c r="U195" s="71" t="s">
        <v>141</v>
      </c>
      <c r="V195" s="71" t="s">
        <v>141</v>
      </c>
      <c r="W195" s="77" t="s">
        <v>127</v>
      </c>
    </row>
    <row r="196">
      <c r="A196" s="71" t="s">
        <v>3992</v>
      </c>
      <c r="B196" s="72" t="s">
        <v>3993</v>
      </c>
      <c r="C196" s="73" t="s">
        <v>141</v>
      </c>
      <c r="D196" s="71" t="s">
        <v>141</v>
      </c>
      <c r="E196" s="71" t="s">
        <v>127</v>
      </c>
      <c r="F196" s="71" t="s">
        <v>127</v>
      </c>
      <c r="G196" s="71" t="s">
        <v>141</v>
      </c>
      <c r="H196" s="71" t="s">
        <v>141</v>
      </c>
      <c r="I196" s="72" t="s">
        <v>127</v>
      </c>
      <c r="J196" s="73" t="s">
        <v>141</v>
      </c>
      <c r="K196" s="71" t="s">
        <v>141</v>
      </c>
      <c r="L196" s="75" t="s">
        <v>127</v>
      </c>
      <c r="M196" s="75" t="s">
        <v>127</v>
      </c>
      <c r="N196" s="71" t="s">
        <v>141</v>
      </c>
      <c r="O196" s="71" t="s">
        <v>141</v>
      </c>
      <c r="P196" s="77" t="s">
        <v>127</v>
      </c>
      <c r="Q196" s="73" t="s">
        <v>141</v>
      </c>
      <c r="R196" s="71" t="s">
        <v>141</v>
      </c>
      <c r="S196" s="75" t="s">
        <v>127</v>
      </c>
      <c r="T196" s="75" t="s">
        <v>127</v>
      </c>
      <c r="U196" s="71" t="s">
        <v>141</v>
      </c>
      <c r="V196" s="71" t="s">
        <v>141</v>
      </c>
      <c r="W196" s="77" t="s">
        <v>127</v>
      </c>
    </row>
    <row r="197">
      <c r="A197" s="71" t="s">
        <v>4227</v>
      </c>
      <c r="B197" s="72" t="s">
        <v>4228</v>
      </c>
      <c r="C197" s="73" t="s">
        <v>141</v>
      </c>
      <c r="D197" s="71" t="s">
        <v>141</v>
      </c>
      <c r="E197" s="71" t="s">
        <v>127</v>
      </c>
      <c r="F197" s="71" t="s">
        <v>127</v>
      </c>
      <c r="G197" s="71" t="s">
        <v>141</v>
      </c>
      <c r="H197" s="71" t="s">
        <v>141</v>
      </c>
      <c r="I197" s="72" t="s">
        <v>127</v>
      </c>
      <c r="J197" s="73" t="s">
        <v>141</v>
      </c>
      <c r="K197" s="71" t="s">
        <v>141</v>
      </c>
      <c r="L197" s="75" t="s">
        <v>127</v>
      </c>
      <c r="M197" s="75" t="s">
        <v>127</v>
      </c>
      <c r="N197" s="71" t="s">
        <v>141</v>
      </c>
      <c r="O197" s="71" t="s">
        <v>141</v>
      </c>
      <c r="P197" s="77" t="s">
        <v>127</v>
      </c>
      <c r="Q197" s="73" t="s">
        <v>141</v>
      </c>
      <c r="R197" s="71" t="s">
        <v>141</v>
      </c>
      <c r="S197" s="75" t="s">
        <v>127</v>
      </c>
      <c r="T197" s="75" t="s">
        <v>127</v>
      </c>
      <c r="U197" s="71" t="s">
        <v>141</v>
      </c>
      <c r="V197" s="71" t="s">
        <v>141</v>
      </c>
      <c r="W197" s="77" t="s">
        <v>127</v>
      </c>
    </row>
    <row r="198">
      <c r="A198" s="71" t="s">
        <v>3905</v>
      </c>
      <c r="B198" s="72" t="s">
        <v>3906</v>
      </c>
      <c r="C198" s="73" t="s">
        <v>141</v>
      </c>
      <c r="D198" s="71" t="s">
        <v>141</v>
      </c>
      <c r="E198" s="71" t="s">
        <v>141</v>
      </c>
      <c r="F198" s="71" t="s">
        <v>127</v>
      </c>
      <c r="G198" s="71" t="s">
        <v>141</v>
      </c>
      <c r="H198" s="71" t="s">
        <v>141</v>
      </c>
      <c r="I198" s="72" t="s">
        <v>127</v>
      </c>
      <c r="J198" s="73" t="s">
        <v>141</v>
      </c>
      <c r="K198" s="71" t="s">
        <v>141</v>
      </c>
      <c r="L198" s="71" t="s">
        <v>141</v>
      </c>
      <c r="M198" s="71" t="s">
        <v>127</v>
      </c>
      <c r="N198" s="71" t="s">
        <v>141</v>
      </c>
      <c r="O198" s="71" t="s">
        <v>141</v>
      </c>
      <c r="P198" s="72" t="s">
        <v>127</v>
      </c>
      <c r="Q198" s="73" t="s">
        <v>141</v>
      </c>
      <c r="R198" s="71" t="s">
        <v>141</v>
      </c>
      <c r="S198" s="71" t="s">
        <v>141</v>
      </c>
      <c r="T198" s="71" t="s">
        <v>127</v>
      </c>
      <c r="U198" s="71" t="s">
        <v>141</v>
      </c>
      <c r="V198" s="71" t="s">
        <v>141</v>
      </c>
      <c r="W198" s="72" t="s">
        <v>127</v>
      </c>
    </row>
    <row r="199">
      <c r="A199" s="71" t="s">
        <v>3928</v>
      </c>
      <c r="B199" s="72" t="s">
        <v>3929</v>
      </c>
      <c r="C199" s="73">
        <v>1228.7</v>
      </c>
      <c r="D199" s="71">
        <v>1228.7</v>
      </c>
      <c r="E199" s="71" t="s">
        <v>127</v>
      </c>
      <c r="F199" s="71" t="s">
        <v>127</v>
      </c>
      <c r="G199" s="71" t="s">
        <v>141</v>
      </c>
      <c r="H199" s="71" t="s">
        <v>141</v>
      </c>
      <c r="I199" s="72" t="s">
        <v>141</v>
      </c>
      <c r="J199" s="73" t="s">
        <v>141</v>
      </c>
      <c r="K199" s="71" t="s">
        <v>141</v>
      </c>
      <c r="L199" s="75" t="s">
        <v>127</v>
      </c>
      <c r="M199" s="75" t="s">
        <v>127</v>
      </c>
      <c r="N199" s="71" t="s">
        <v>141</v>
      </c>
      <c r="O199" s="71" t="s">
        <v>141</v>
      </c>
      <c r="P199" s="77" t="s">
        <v>127</v>
      </c>
      <c r="Q199" s="73" t="s">
        <v>141</v>
      </c>
      <c r="R199" s="71" t="s">
        <v>141</v>
      </c>
      <c r="S199" s="75" t="s">
        <v>127</v>
      </c>
      <c r="T199" s="75" t="s">
        <v>127</v>
      </c>
      <c r="U199" s="71" t="s">
        <v>141</v>
      </c>
      <c r="V199" s="71" t="s">
        <v>141</v>
      </c>
      <c r="W199" s="77" t="s">
        <v>127</v>
      </c>
    </row>
    <row r="200">
      <c r="A200" s="71" t="s">
        <v>4314</v>
      </c>
      <c r="B200" s="72" t="s">
        <v>4315</v>
      </c>
      <c r="C200" s="73" t="s">
        <v>141</v>
      </c>
      <c r="D200" s="71" t="s">
        <v>141</v>
      </c>
      <c r="E200" s="71" t="s">
        <v>127</v>
      </c>
      <c r="F200" s="71" t="s">
        <v>127</v>
      </c>
      <c r="G200" s="71" t="s">
        <v>141</v>
      </c>
      <c r="H200" s="71" t="s">
        <v>141</v>
      </c>
      <c r="I200" s="72" t="s">
        <v>127</v>
      </c>
      <c r="J200" s="73" t="s">
        <v>141</v>
      </c>
      <c r="K200" s="71" t="s">
        <v>141</v>
      </c>
      <c r="L200" s="75" t="s">
        <v>127</v>
      </c>
      <c r="M200" s="75" t="s">
        <v>127</v>
      </c>
      <c r="N200" s="71" t="s">
        <v>141</v>
      </c>
      <c r="O200" s="71" t="s">
        <v>141</v>
      </c>
      <c r="P200" s="77" t="s">
        <v>127</v>
      </c>
      <c r="Q200" s="73" t="s">
        <v>141</v>
      </c>
      <c r="R200" s="71" t="s">
        <v>141</v>
      </c>
      <c r="S200" s="75" t="s">
        <v>127</v>
      </c>
      <c r="T200" s="75" t="s">
        <v>127</v>
      </c>
      <c r="U200" s="71" t="s">
        <v>141</v>
      </c>
      <c r="V200" s="71" t="s">
        <v>141</v>
      </c>
      <c r="W200" s="77" t="s">
        <v>127</v>
      </c>
    </row>
    <row r="201">
      <c r="A201" s="71" t="s">
        <v>4185</v>
      </c>
      <c r="B201" s="72" t="s">
        <v>4186</v>
      </c>
      <c r="C201" s="73" t="s">
        <v>141</v>
      </c>
      <c r="D201" s="71" t="s">
        <v>141</v>
      </c>
      <c r="E201" s="71" t="s">
        <v>127</v>
      </c>
      <c r="F201" s="71" t="s">
        <v>127</v>
      </c>
      <c r="G201" s="71" t="s">
        <v>141</v>
      </c>
      <c r="H201" s="71" t="s">
        <v>141</v>
      </c>
      <c r="I201" s="72" t="s">
        <v>127</v>
      </c>
      <c r="J201" s="73" t="s">
        <v>141</v>
      </c>
      <c r="K201" s="71" t="s">
        <v>141</v>
      </c>
      <c r="L201" s="75" t="s">
        <v>127</v>
      </c>
      <c r="M201" s="75" t="s">
        <v>127</v>
      </c>
      <c r="N201" s="71" t="s">
        <v>141</v>
      </c>
      <c r="O201" s="71" t="s">
        <v>141</v>
      </c>
      <c r="P201" s="77" t="s">
        <v>127</v>
      </c>
      <c r="Q201" s="73" t="s">
        <v>141</v>
      </c>
      <c r="R201" s="71" t="s">
        <v>141</v>
      </c>
      <c r="S201" s="75" t="s">
        <v>127</v>
      </c>
      <c r="T201" s="75" t="s">
        <v>127</v>
      </c>
      <c r="U201" s="71" t="s">
        <v>141</v>
      </c>
      <c r="V201" s="71" t="s">
        <v>141</v>
      </c>
      <c r="W201" s="77" t="s">
        <v>127</v>
      </c>
    </row>
    <row r="202">
      <c r="A202" s="71" t="s">
        <v>4201</v>
      </c>
      <c r="B202" s="72" t="s">
        <v>4202</v>
      </c>
      <c r="C202" s="73" t="s">
        <v>141</v>
      </c>
      <c r="D202" s="71" t="s">
        <v>141</v>
      </c>
      <c r="E202" s="71" t="s">
        <v>127</v>
      </c>
      <c r="F202" s="71" t="s">
        <v>127</v>
      </c>
      <c r="G202" s="71" t="s">
        <v>141</v>
      </c>
      <c r="H202" s="71" t="s">
        <v>141</v>
      </c>
      <c r="I202" s="72" t="s">
        <v>127</v>
      </c>
      <c r="J202" s="73" t="s">
        <v>141</v>
      </c>
      <c r="K202" s="71" t="s">
        <v>141</v>
      </c>
      <c r="L202" s="75" t="s">
        <v>127</v>
      </c>
      <c r="M202" s="75" t="s">
        <v>127</v>
      </c>
      <c r="N202" s="71" t="s">
        <v>141</v>
      </c>
      <c r="O202" s="71" t="s">
        <v>141</v>
      </c>
      <c r="P202" s="77" t="s">
        <v>127</v>
      </c>
      <c r="Q202" s="73" t="s">
        <v>141</v>
      </c>
      <c r="R202" s="71" t="s">
        <v>141</v>
      </c>
      <c r="S202" s="75" t="s">
        <v>127</v>
      </c>
      <c r="T202" s="75" t="s">
        <v>127</v>
      </c>
      <c r="U202" s="71" t="s">
        <v>141</v>
      </c>
      <c r="V202" s="71" t="s">
        <v>141</v>
      </c>
      <c r="W202" s="77" t="s">
        <v>127</v>
      </c>
    </row>
    <row r="203">
      <c r="A203" s="71" t="s">
        <v>4362</v>
      </c>
      <c r="B203" s="72" t="s">
        <v>4363</v>
      </c>
      <c r="C203" s="73" t="s">
        <v>141</v>
      </c>
      <c r="D203" s="75" t="s">
        <v>127</v>
      </c>
      <c r="E203" s="71" t="s">
        <v>141</v>
      </c>
      <c r="F203" s="75" t="s">
        <v>127</v>
      </c>
      <c r="G203" s="71" t="s">
        <v>127</v>
      </c>
      <c r="H203" s="75" t="s">
        <v>127</v>
      </c>
      <c r="I203" s="77" t="s">
        <v>127</v>
      </c>
      <c r="J203" s="73" t="s">
        <v>141</v>
      </c>
      <c r="K203" s="75" t="s">
        <v>127</v>
      </c>
      <c r="L203" s="71" t="s">
        <v>141</v>
      </c>
      <c r="M203" s="75" t="s">
        <v>127</v>
      </c>
      <c r="N203" s="75" t="s">
        <v>127</v>
      </c>
      <c r="O203" s="75" t="s">
        <v>127</v>
      </c>
      <c r="P203" s="77" t="s">
        <v>127</v>
      </c>
      <c r="Q203" s="73" t="s">
        <v>141</v>
      </c>
      <c r="R203" s="75" t="s">
        <v>127</v>
      </c>
      <c r="S203" s="71" t="s">
        <v>141</v>
      </c>
      <c r="T203" s="75" t="s">
        <v>127</v>
      </c>
      <c r="U203" s="75" t="s">
        <v>127</v>
      </c>
      <c r="V203" s="75" t="s">
        <v>127</v>
      </c>
      <c r="W203" s="77" t="s">
        <v>127</v>
      </c>
    </row>
    <row r="204">
      <c r="A204" s="71" t="s">
        <v>4170</v>
      </c>
      <c r="B204" s="72" t="s">
        <v>4171</v>
      </c>
      <c r="C204" s="73" t="s">
        <v>141</v>
      </c>
      <c r="D204" s="71" t="s">
        <v>127</v>
      </c>
      <c r="E204" s="71" t="s">
        <v>141</v>
      </c>
      <c r="F204" s="71" t="s">
        <v>127</v>
      </c>
      <c r="G204" s="71" t="s">
        <v>141</v>
      </c>
      <c r="H204" s="71" t="s">
        <v>141</v>
      </c>
      <c r="I204" s="72" t="s">
        <v>127</v>
      </c>
      <c r="J204" s="73" t="s">
        <v>141</v>
      </c>
      <c r="K204" s="71" t="s">
        <v>127</v>
      </c>
      <c r="L204" s="71" t="s">
        <v>141</v>
      </c>
      <c r="M204" s="71" t="s">
        <v>127</v>
      </c>
      <c r="N204" s="71" t="s">
        <v>141</v>
      </c>
      <c r="O204" s="71" t="s">
        <v>141</v>
      </c>
      <c r="P204" s="72" t="s">
        <v>127</v>
      </c>
      <c r="Q204" s="73" t="s">
        <v>141</v>
      </c>
      <c r="R204" s="71" t="s">
        <v>127</v>
      </c>
      <c r="S204" s="71" t="s">
        <v>141</v>
      </c>
      <c r="T204" s="71" t="s">
        <v>127</v>
      </c>
      <c r="U204" s="71" t="s">
        <v>141</v>
      </c>
      <c r="V204" s="71" t="s">
        <v>141</v>
      </c>
      <c r="W204" s="72" t="s">
        <v>127</v>
      </c>
    </row>
    <row r="205">
      <c r="A205" s="71" t="s">
        <v>4063</v>
      </c>
      <c r="B205" s="72" t="s">
        <v>4064</v>
      </c>
      <c r="C205" s="73" t="s">
        <v>141</v>
      </c>
      <c r="D205" s="75" t="s">
        <v>141</v>
      </c>
      <c r="E205" s="75" t="s">
        <v>127</v>
      </c>
      <c r="F205" s="75" t="s">
        <v>127</v>
      </c>
      <c r="G205" s="71" t="s">
        <v>141</v>
      </c>
      <c r="H205" s="75" t="s">
        <v>141</v>
      </c>
      <c r="I205" s="77" t="s">
        <v>127</v>
      </c>
      <c r="J205" s="73" t="s">
        <v>141</v>
      </c>
      <c r="K205" s="75" t="s">
        <v>141</v>
      </c>
      <c r="L205" s="75" t="s">
        <v>127</v>
      </c>
      <c r="M205" s="75" t="s">
        <v>127</v>
      </c>
      <c r="N205" s="71" t="s">
        <v>141</v>
      </c>
      <c r="O205" s="75" t="s">
        <v>141</v>
      </c>
      <c r="P205" s="77" t="s">
        <v>127</v>
      </c>
      <c r="Q205" s="73" t="s">
        <v>141</v>
      </c>
      <c r="R205" s="75" t="s">
        <v>141</v>
      </c>
      <c r="S205" s="75" t="s">
        <v>127</v>
      </c>
      <c r="T205" s="75" t="s">
        <v>127</v>
      </c>
      <c r="U205" s="71" t="s">
        <v>141</v>
      </c>
      <c r="V205" s="75" t="s">
        <v>141</v>
      </c>
      <c r="W205" s="77" t="s">
        <v>127</v>
      </c>
    </row>
    <row r="206">
      <c r="A206" s="71" t="s">
        <v>4240</v>
      </c>
      <c r="B206" s="72" t="s">
        <v>4241</v>
      </c>
      <c r="C206" s="73" t="s">
        <v>141</v>
      </c>
      <c r="D206" s="71" t="s">
        <v>141</v>
      </c>
      <c r="E206" s="71" t="s">
        <v>127</v>
      </c>
      <c r="F206" s="71" t="s">
        <v>127</v>
      </c>
      <c r="G206" s="71" t="s">
        <v>141</v>
      </c>
      <c r="H206" s="71" t="s">
        <v>141</v>
      </c>
      <c r="I206" s="72" t="s">
        <v>141</v>
      </c>
      <c r="J206" s="73" t="s">
        <v>141</v>
      </c>
      <c r="K206" s="71" t="s">
        <v>141</v>
      </c>
      <c r="L206" s="75" t="s">
        <v>127</v>
      </c>
      <c r="M206" s="75" t="s">
        <v>127</v>
      </c>
      <c r="N206" s="71" t="s">
        <v>141</v>
      </c>
      <c r="O206" s="71" t="s">
        <v>141</v>
      </c>
      <c r="P206" s="77" t="s">
        <v>127</v>
      </c>
      <c r="Q206" s="73" t="s">
        <v>141</v>
      </c>
      <c r="R206" s="71" t="s">
        <v>141</v>
      </c>
      <c r="S206" s="75" t="s">
        <v>127</v>
      </c>
      <c r="T206" s="75" t="s">
        <v>127</v>
      </c>
      <c r="U206" s="71" t="s">
        <v>141</v>
      </c>
      <c r="V206" s="71" t="s">
        <v>141</v>
      </c>
      <c r="W206" s="77" t="s">
        <v>127</v>
      </c>
    </row>
    <row r="207">
      <c r="A207" s="71" t="s">
        <v>4254</v>
      </c>
      <c r="B207" s="72" t="s">
        <v>4255</v>
      </c>
      <c r="C207" s="73" t="s">
        <v>141</v>
      </c>
      <c r="D207" s="71" t="s">
        <v>141</v>
      </c>
      <c r="E207" s="71" t="s">
        <v>127</v>
      </c>
      <c r="F207" s="71" t="s">
        <v>127</v>
      </c>
      <c r="G207" s="71" t="s">
        <v>141</v>
      </c>
      <c r="H207" s="71" t="s">
        <v>141</v>
      </c>
      <c r="I207" s="72" t="s">
        <v>127</v>
      </c>
      <c r="J207" s="73" t="s">
        <v>141</v>
      </c>
      <c r="K207" s="71" t="s">
        <v>141</v>
      </c>
      <c r="L207" s="75" t="s">
        <v>127</v>
      </c>
      <c r="M207" s="75" t="s">
        <v>127</v>
      </c>
      <c r="N207" s="71" t="s">
        <v>141</v>
      </c>
      <c r="O207" s="71" t="s">
        <v>141</v>
      </c>
      <c r="P207" s="77" t="s">
        <v>127</v>
      </c>
      <c r="Q207" s="73" t="s">
        <v>141</v>
      </c>
      <c r="R207" s="71" t="s">
        <v>141</v>
      </c>
      <c r="S207" s="75" t="s">
        <v>127</v>
      </c>
      <c r="T207" s="75" t="s">
        <v>127</v>
      </c>
      <c r="U207" s="71" t="s">
        <v>141</v>
      </c>
      <c r="V207" s="71" t="s">
        <v>141</v>
      </c>
      <c r="W207" s="77" t="s">
        <v>127</v>
      </c>
    </row>
    <row r="208">
      <c r="A208" s="71" t="s">
        <v>4106</v>
      </c>
      <c r="B208" s="72" t="s">
        <v>4107</v>
      </c>
      <c r="C208" s="73" t="s">
        <v>141</v>
      </c>
      <c r="D208" s="71" t="s">
        <v>141</v>
      </c>
      <c r="E208" s="71" t="s">
        <v>127</v>
      </c>
      <c r="F208" s="71" t="s">
        <v>127</v>
      </c>
      <c r="G208" s="71" t="s">
        <v>141</v>
      </c>
      <c r="H208" s="71" t="s">
        <v>141</v>
      </c>
      <c r="I208" s="72" t="s">
        <v>127</v>
      </c>
      <c r="J208" s="73" t="s">
        <v>141</v>
      </c>
      <c r="K208" s="71" t="s">
        <v>141</v>
      </c>
      <c r="L208" s="75" t="s">
        <v>127</v>
      </c>
      <c r="M208" s="75" t="s">
        <v>127</v>
      </c>
      <c r="N208" s="71" t="s">
        <v>141</v>
      </c>
      <c r="O208" s="71" t="s">
        <v>141</v>
      </c>
      <c r="P208" s="77" t="s">
        <v>127</v>
      </c>
      <c r="Q208" s="73" t="s">
        <v>141</v>
      </c>
      <c r="R208" s="71" t="s">
        <v>141</v>
      </c>
      <c r="S208" s="75" t="s">
        <v>127</v>
      </c>
      <c r="T208" s="75" t="s">
        <v>127</v>
      </c>
      <c r="U208" s="71" t="s">
        <v>141</v>
      </c>
      <c r="V208" s="71" t="s">
        <v>141</v>
      </c>
      <c r="W208" s="77" t="s">
        <v>127</v>
      </c>
    </row>
    <row r="209">
      <c r="A209" s="71" t="s">
        <v>4422</v>
      </c>
      <c r="B209" s="72" t="s">
        <v>4423</v>
      </c>
      <c r="C209" s="73">
        <v>3839.7</v>
      </c>
      <c r="D209" s="71">
        <v>3839.7</v>
      </c>
      <c r="E209" s="71" t="s">
        <v>127</v>
      </c>
      <c r="F209" s="71" t="s">
        <v>127</v>
      </c>
      <c r="G209" s="71">
        <v>3042.0</v>
      </c>
      <c r="H209" s="75">
        <v>3042.0</v>
      </c>
      <c r="I209" s="72" t="s">
        <v>127</v>
      </c>
      <c r="J209" s="73">
        <v>4217.0</v>
      </c>
      <c r="K209" s="75">
        <v>4217.0</v>
      </c>
      <c r="L209" s="71" t="s">
        <v>127</v>
      </c>
      <c r="M209" s="71" t="s">
        <v>127</v>
      </c>
      <c r="N209" s="71">
        <v>3589.0</v>
      </c>
      <c r="O209" s="75">
        <v>3589.0</v>
      </c>
      <c r="P209" s="72" t="s">
        <v>127</v>
      </c>
      <c r="Q209" s="78" t="s">
        <v>141</v>
      </c>
      <c r="R209" s="71" t="s">
        <v>141</v>
      </c>
      <c r="S209" s="71" t="s">
        <v>127</v>
      </c>
      <c r="T209" s="71" t="s">
        <v>127</v>
      </c>
      <c r="U209" s="71" t="s">
        <v>141</v>
      </c>
      <c r="V209" s="71" t="s">
        <v>141</v>
      </c>
      <c r="W209" s="72" t="s">
        <v>127</v>
      </c>
    </row>
    <row r="210">
      <c r="A210" s="71" t="s">
        <v>4437</v>
      </c>
      <c r="B210" s="72" t="s">
        <v>4438</v>
      </c>
      <c r="C210" s="73" t="s">
        <v>141</v>
      </c>
      <c r="D210" s="71" t="s">
        <v>141</v>
      </c>
      <c r="E210" s="71" t="s">
        <v>127</v>
      </c>
      <c r="F210" s="71" t="s">
        <v>127</v>
      </c>
      <c r="G210" s="71" t="s">
        <v>141</v>
      </c>
      <c r="H210" s="71" t="s">
        <v>141</v>
      </c>
      <c r="I210" s="72" t="s">
        <v>127</v>
      </c>
      <c r="J210" s="73" t="s">
        <v>141</v>
      </c>
      <c r="K210" s="71" t="s">
        <v>141</v>
      </c>
      <c r="L210" s="75" t="s">
        <v>127</v>
      </c>
      <c r="M210" s="75" t="s">
        <v>127</v>
      </c>
      <c r="N210" s="71" t="s">
        <v>141</v>
      </c>
      <c r="O210" s="71" t="s">
        <v>141</v>
      </c>
      <c r="P210" s="77" t="s">
        <v>127</v>
      </c>
      <c r="Q210" s="73" t="s">
        <v>141</v>
      </c>
      <c r="R210" s="71" t="s">
        <v>141</v>
      </c>
      <c r="S210" s="75" t="s">
        <v>127</v>
      </c>
      <c r="T210" s="75" t="s">
        <v>127</v>
      </c>
      <c r="U210" s="71" t="s">
        <v>141</v>
      </c>
      <c r="V210" s="71" t="s">
        <v>141</v>
      </c>
      <c r="W210" s="77" t="s">
        <v>127</v>
      </c>
    </row>
    <row r="211">
      <c r="A211" s="71" t="s">
        <v>4407</v>
      </c>
      <c r="B211" s="72" t="s">
        <v>4408</v>
      </c>
      <c r="C211" s="73" t="s">
        <v>141</v>
      </c>
      <c r="D211" s="71" t="s">
        <v>141</v>
      </c>
      <c r="E211" s="71" t="s">
        <v>127</v>
      </c>
      <c r="F211" s="71" t="s">
        <v>127</v>
      </c>
      <c r="G211" s="71" t="s">
        <v>141</v>
      </c>
      <c r="H211" s="71" t="s">
        <v>141</v>
      </c>
      <c r="I211" s="72" t="s">
        <v>127</v>
      </c>
      <c r="J211" s="73" t="s">
        <v>141</v>
      </c>
      <c r="K211" s="71" t="s">
        <v>141</v>
      </c>
      <c r="L211" s="75" t="s">
        <v>127</v>
      </c>
      <c r="M211" s="75" t="s">
        <v>127</v>
      </c>
      <c r="N211" s="71" t="s">
        <v>141</v>
      </c>
      <c r="O211" s="71" t="s">
        <v>141</v>
      </c>
      <c r="P211" s="77" t="s">
        <v>127</v>
      </c>
      <c r="Q211" s="73" t="s">
        <v>141</v>
      </c>
      <c r="R211" s="71" t="s">
        <v>141</v>
      </c>
      <c r="S211" s="75" t="s">
        <v>127</v>
      </c>
      <c r="T211" s="75" t="s">
        <v>127</v>
      </c>
      <c r="U211" s="71" t="s">
        <v>141</v>
      </c>
      <c r="V211" s="71" t="s">
        <v>141</v>
      </c>
      <c r="W211" s="77" t="s">
        <v>127</v>
      </c>
    </row>
    <row r="212">
      <c r="A212" s="71" t="s">
        <v>4461</v>
      </c>
      <c r="B212" s="72" t="s">
        <v>4462</v>
      </c>
      <c r="C212" s="73">
        <v>9472.0</v>
      </c>
      <c r="D212" s="71">
        <v>9472.0</v>
      </c>
      <c r="E212" s="71" t="s">
        <v>127</v>
      </c>
      <c r="F212" s="71" t="s">
        <v>127</v>
      </c>
      <c r="G212" s="71">
        <v>9156.0</v>
      </c>
      <c r="H212" s="71">
        <v>9156.0</v>
      </c>
      <c r="I212" s="72" t="s">
        <v>127</v>
      </c>
      <c r="J212" s="73" t="s">
        <v>141</v>
      </c>
      <c r="K212" s="71" t="s">
        <v>141</v>
      </c>
      <c r="L212" s="75" t="s">
        <v>127</v>
      </c>
      <c r="M212" s="75" t="s">
        <v>127</v>
      </c>
      <c r="N212" s="71" t="s">
        <v>141</v>
      </c>
      <c r="O212" s="71" t="s">
        <v>141</v>
      </c>
      <c r="P212" s="77" t="s">
        <v>127</v>
      </c>
      <c r="Q212" s="73" t="s">
        <v>141</v>
      </c>
      <c r="R212" s="71" t="s">
        <v>141</v>
      </c>
      <c r="S212" s="75" t="s">
        <v>127</v>
      </c>
      <c r="T212" s="75" t="s">
        <v>127</v>
      </c>
      <c r="U212" s="71" t="s">
        <v>141</v>
      </c>
      <c r="V212" s="71" t="s">
        <v>141</v>
      </c>
      <c r="W212" s="77" t="s">
        <v>127</v>
      </c>
    </row>
    <row r="213">
      <c r="A213" s="71" t="s">
        <v>4527</v>
      </c>
      <c r="B213" s="72" t="s">
        <v>4528</v>
      </c>
      <c r="C213" s="73" t="s">
        <v>141</v>
      </c>
      <c r="D213" s="71" t="s">
        <v>141</v>
      </c>
      <c r="E213" s="71" t="s">
        <v>127</v>
      </c>
      <c r="F213" s="71" t="s">
        <v>127</v>
      </c>
      <c r="G213" s="71" t="s">
        <v>141</v>
      </c>
      <c r="H213" s="71" t="s">
        <v>141</v>
      </c>
      <c r="I213" s="72" t="s">
        <v>127</v>
      </c>
      <c r="J213" s="73" t="s">
        <v>141</v>
      </c>
      <c r="K213" s="71" t="s">
        <v>141</v>
      </c>
      <c r="L213" s="75" t="s">
        <v>127</v>
      </c>
      <c r="M213" s="75" t="s">
        <v>127</v>
      </c>
      <c r="N213" s="71" t="s">
        <v>141</v>
      </c>
      <c r="O213" s="71" t="s">
        <v>141</v>
      </c>
      <c r="P213" s="77" t="s">
        <v>127</v>
      </c>
      <c r="Q213" s="73" t="s">
        <v>141</v>
      </c>
      <c r="R213" s="71" t="s">
        <v>141</v>
      </c>
      <c r="S213" s="75" t="s">
        <v>127</v>
      </c>
      <c r="T213" s="75" t="s">
        <v>127</v>
      </c>
      <c r="U213" s="71" t="s">
        <v>141</v>
      </c>
      <c r="V213" s="71" t="s">
        <v>141</v>
      </c>
      <c r="W213" s="77" t="s">
        <v>127</v>
      </c>
    </row>
    <row r="214">
      <c r="A214" s="71" t="s">
        <v>4585</v>
      </c>
      <c r="B214" s="72" t="s">
        <v>4586</v>
      </c>
      <c r="C214" s="73" t="s">
        <v>141</v>
      </c>
      <c r="D214" s="71" t="s">
        <v>141</v>
      </c>
      <c r="E214" s="71" t="s">
        <v>127</v>
      </c>
      <c r="F214" s="71" t="s">
        <v>127</v>
      </c>
      <c r="G214" s="71" t="s">
        <v>141</v>
      </c>
      <c r="H214" s="71" t="s">
        <v>141</v>
      </c>
      <c r="I214" s="72" t="s">
        <v>141</v>
      </c>
      <c r="J214" s="73">
        <v>4160.0</v>
      </c>
      <c r="K214" s="75">
        <v>4160.0</v>
      </c>
      <c r="L214" s="75" t="s">
        <v>127</v>
      </c>
      <c r="M214" s="75" t="s">
        <v>127</v>
      </c>
      <c r="N214" s="71">
        <v>3940.0</v>
      </c>
      <c r="O214" s="75">
        <v>3940.0</v>
      </c>
      <c r="P214" s="77" t="s">
        <v>127</v>
      </c>
      <c r="Q214" s="73" t="s">
        <v>141</v>
      </c>
      <c r="R214" s="71" t="s">
        <v>141</v>
      </c>
      <c r="S214" s="75" t="s">
        <v>127</v>
      </c>
      <c r="T214" s="75" t="s">
        <v>127</v>
      </c>
      <c r="U214" s="71" t="s">
        <v>141</v>
      </c>
      <c r="V214" s="71" t="s">
        <v>141</v>
      </c>
      <c r="W214" s="77" t="s">
        <v>127</v>
      </c>
    </row>
    <row r="215">
      <c r="A215" s="71" t="s">
        <v>4540</v>
      </c>
      <c r="B215" s="72" t="s">
        <v>4541</v>
      </c>
      <c r="C215" s="73" t="s">
        <v>141</v>
      </c>
      <c r="D215" s="71" t="s">
        <v>141</v>
      </c>
      <c r="E215" s="71" t="s">
        <v>127</v>
      </c>
      <c r="F215" s="71" t="s">
        <v>127</v>
      </c>
      <c r="G215" s="71" t="s">
        <v>141</v>
      </c>
      <c r="H215" s="71" t="s">
        <v>141</v>
      </c>
      <c r="I215" s="72" t="s">
        <v>127</v>
      </c>
      <c r="J215" s="73" t="s">
        <v>141</v>
      </c>
      <c r="K215" s="71" t="s">
        <v>141</v>
      </c>
      <c r="L215" s="75" t="s">
        <v>127</v>
      </c>
      <c r="M215" s="75" t="s">
        <v>127</v>
      </c>
      <c r="N215" s="71" t="s">
        <v>141</v>
      </c>
      <c r="O215" s="71" t="s">
        <v>141</v>
      </c>
      <c r="P215" s="77" t="s">
        <v>127</v>
      </c>
      <c r="Q215" s="73" t="s">
        <v>141</v>
      </c>
      <c r="R215" s="71" t="s">
        <v>141</v>
      </c>
      <c r="S215" s="75" t="s">
        <v>127</v>
      </c>
      <c r="T215" s="75" t="s">
        <v>127</v>
      </c>
      <c r="U215" s="71" t="s">
        <v>141</v>
      </c>
      <c r="V215" s="71" t="s">
        <v>141</v>
      </c>
      <c r="W215" s="77" t="s">
        <v>127</v>
      </c>
    </row>
    <row r="216">
      <c r="A216" s="71" t="s">
        <v>4569</v>
      </c>
      <c r="B216" s="72" t="s">
        <v>4570</v>
      </c>
      <c r="C216" s="73" t="s">
        <v>141</v>
      </c>
      <c r="D216" s="71" t="s">
        <v>141</v>
      </c>
      <c r="E216" s="71" t="s">
        <v>127</v>
      </c>
      <c r="F216" s="71" t="s">
        <v>127</v>
      </c>
      <c r="G216" s="71" t="s">
        <v>141</v>
      </c>
      <c r="H216" s="71" t="s">
        <v>141</v>
      </c>
      <c r="I216" s="72" t="s">
        <v>127</v>
      </c>
      <c r="J216" s="73" t="s">
        <v>141</v>
      </c>
      <c r="K216" s="71" t="s">
        <v>141</v>
      </c>
      <c r="L216" s="75" t="s">
        <v>127</v>
      </c>
      <c r="M216" s="75" t="s">
        <v>127</v>
      </c>
      <c r="N216" s="71" t="s">
        <v>141</v>
      </c>
      <c r="O216" s="71" t="s">
        <v>141</v>
      </c>
      <c r="P216" s="77" t="s">
        <v>127</v>
      </c>
      <c r="Q216" s="73" t="s">
        <v>141</v>
      </c>
      <c r="R216" s="71" t="s">
        <v>141</v>
      </c>
      <c r="S216" s="75" t="s">
        <v>127</v>
      </c>
      <c r="T216" s="75" t="s">
        <v>127</v>
      </c>
      <c r="U216" s="71" t="s">
        <v>141</v>
      </c>
      <c r="V216" s="71" t="s">
        <v>141</v>
      </c>
      <c r="W216" s="77" t="s">
        <v>127</v>
      </c>
    </row>
    <row r="217">
      <c r="A217" s="71" t="s">
        <v>4599</v>
      </c>
      <c r="B217" s="72" t="s">
        <v>4600</v>
      </c>
      <c r="C217" s="73">
        <v>18390.0</v>
      </c>
      <c r="D217" s="71">
        <v>18390.0</v>
      </c>
      <c r="E217" s="71" t="s">
        <v>127</v>
      </c>
      <c r="F217" s="71" t="s">
        <v>127</v>
      </c>
      <c r="G217" s="71">
        <v>17800.0</v>
      </c>
      <c r="H217" s="71">
        <v>17800.0</v>
      </c>
      <c r="I217" s="72" t="s">
        <v>127</v>
      </c>
      <c r="J217" s="73" t="s">
        <v>141</v>
      </c>
      <c r="K217" s="71" t="s">
        <v>141</v>
      </c>
      <c r="L217" s="75" t="s">
        <v>127</v>
      </c>
      <c r="M217" s="75" t="s">
        <v>127</v>
      </c>
      <c r="N217" s="71" t="s">
        <v>141</v>
      </c>
      <c r="O217" s="71" t="s">
        <v>141</v>
      </c>
      <c r="P217" s="77" t="s">
        <v>127</v>
      </c>
      <c r="Q217" s="73" t="s">
        <v>141</v>
      </c>
      <c r="R217" s="71" t="s">
        <v>141</v>
      </c>
      <c r="S217" s="75" t="s">
        <v>127</v>
      </c>
      <c r="T217" s="75" t="s">
        <v>127</v>
      </c>
      <c r="U217" s="71" t="s">
        <v>141</v>
      </c>
      <c r="V217" s="71" t="s">
        <v>141</v>
      </c>
      <c r="W217" s="77" t="s">
        <v>127</v>
      </c>
    </row>
    <row r="218">
      <c r="A218" s="71" t="s">
        <v>4799</v>
      </c>
      <c r="B218" s="72" t="s">
        <v>4800</v>
      </c>
      <c r="C218" s="73">
        <v>6260.0</v>
      </c>
      <c r="D218" s="71">
        <v>6260.0</v>
      </c>
      <c r="E218" s="71" t="s">
        <v>127</v>
      </c>
      <c r="F218" s="71" t="s">
        <v>127</v>
      </c>
      <c r="G218" s="71">
        <v>5900.0</v>
      </c>
      <c r="H218" s="71">
        <v>5900.0</v>
      </c>
      <c r="I218" s="72" t="s">
        <v>127</v>
      </c>
      <c r="J218" s="73" t="s">
        <v>141</v>
      </c>
      <c r="K218" s="71" t="s">
        <v>141</v>
      </c>
      <c r="L218" s="75" t="s">
        <v>127</v>
      </c>
      <c r="M218" s="75" t="s">
        <v>127</v>
      </c>
      <c r="N218" s="71" t="s">
        <v>141</v>
      </c>
      <c r="O218" s="71" t="s">
        <v>141</v>
      </c>
      <c r="P218" s="77" t="s">
        <v>127</v>
      </c>
      <c r="Q218" s="73" t="s">
        <v>141</v>
      </c>
      <c r="R218" s="71" t="s">
        <v>141</v>
      </c>
      <c r="S218" s="75" t="s">
        <v>127</v>
      </c>
      <c r="T218" s="75" t="s">
        <v>127</v>
      </c>
      <c r="U218" s="71" t="s">
        <v>141</v>
      </c>
      <c r="V218" s="71" t="s">
        <v>141</v>
      </c>
      <c r="W218" s="77" t="s">
        <v>127</v>
      </c>
    </row>
    <row r="219">
      <c r="A219" s="71" t="s">
        <v>4679</v>
      </c>
      <c r="B219" s="72" t="s">
        <v>4680</v>
      </c>
      <c r="C219" s="73">
        <v>2490.0</v>
      </c>
      <c r="D219" s="71">
        <v>2490.0</v>
      </c>
      <c r="E219" s="71" t="s">
        <v>127</v>
      </c>
      <c r="F219" s="71" t="s">
        <v>127</v>
      </c>
      <c r="G219" s="71">
        <v>2160.0</v>
      </c>
      <c r="H219" s="71">
        <v>2160.0</v>
      </c>
      <c r="I219" s="72" t="s">
        <v>127</v>
      </c>
      <c r="J219" s="73" t="s">
        <v>141</v>
      </c>
      <c r="K219" s="71" t="s">
        <v>141</v>
      </c>
      <c r="L219" s="75" t="s">
        <v>127</v>
      </c>
      <c r="M219" s="75" t="s">
        <v>127</v>
      </c>
      <c r="N219" s="71" t="s">
        <v>141</v>
      </c>
      <c r="O219" s="71" t="s">
        <v>141</v>
      </c>
      <c r="P219" s="77" t="s">
        <v>127</v>
      </c>
      <c r="Q219" s="73" t="s">
        <v>141</v>
      </c>
      <c r="R219" s="71" t="s">
        <v>141</v>
      </c>
      <c r="S219" s="75" t="s">
        <v>127</v>
      </c>
      <c r="T219" s="75" t="s">
        <v>127</v>
      </c>
      <c r="U219" s="71" t="s">
        <v>141</v>
      </c>
      <c r="V219" s="71" t="s">
        <v>141</v>
      </c>
      <c r="W219" s="77" t="s">
        <v>127</v>
      </c>
    </row>
    <row r="220">
      <c r="A220" s="71" t="s">
        <v>4812</v>
      </c>
      <c r="B220" s="72" t="s">
        <v>4813</v>
      </c>
      <c r="C220" s="73">
        <v>7010.0</v>
      </c>
      <c r="D220" s="71">
        <v>7010.0</v>
      </c>
      <c r="E220" s="71" t="s">
        <v>127</v>
      </c>
      <c r="F220" s="71" t="s">
        <v>127</v>
      </c>
      <c r="G220" s="71">
        <v>7251.0</v>
      </c>
      <c r="H220" s="71">
        <v>7251.0</v>
      </c>
      <c r="I220" s="72" t="s">
        <v>127</v>
      </c>
      <c r="J220" s="73" t="s">
        <v>141</v>
      </c>
      <c r="K220" s="71" t="s">
        <v>141</v>
      </c>
      <c r="L220" s="75" t="s">
        <v>127</v>
      </c>
      <c r="M220" s="75" t="s">
        <v>127</v>
      </c>
      <c r="N220" s="71" t="s">
        <v>141</v>
      </c>
      <c r="O220" s="71" t="s">
        <v>141</v>
      </c>
      <c r="P220" s="77" t="s">
        <v>127</v>
      </c>
      <c r="Q220" s="73" t="s">
        <v>141</v>
      </c>
      <c r="R220" s="71" t="s">
        <v>141</v>
      </c>
      <c r="S220" s="75" t="s">
        <v>127</v>
      </c>
      <c r="T220" s="75" t="s">
        <v>127</v>
      </c>
      <c r="U220" s="71" t="s">
        <v>141</v>
      </c>
      <c r="V220" s="71" t="s">
        <v>141</v>
      </c>
      <c r="W220" s="77" t="s">
        <v>127</v>
      </c>
    </row>
    <row r="221">
      <c r="A221" s="71" t="s">
        <v>4643</v>
      </c>
      <c r="B221" s="72" t="s">
        <v>4644</v>
      </c>
      <c r="C221" s="73" t="s">
        <v>141</v>
      </c>
      <c r="D221" s="71" t="s">
        <v>141</v>
      </c>
      <c r="E221" s="71" t="s">
        <v>141</v>
      </c>
      <c r="F221" s="71" t="s">
        <v>127</v>
      </c>
      <c r="G221" s="71" t="s">
        <v>141</v>
      </c>
      <c r="H221" s="71" t="s">
        <v>141</v>
      </c>
      <c r="I221" s="72" t="s">
        <v>127</v>
      </c>
      <c r="J221" s="73" t="s">
        <v>141</v>
      </c>
      <c r="K221" s="71" t="s">
        <v>141</v>
      </c>
      <c r="L221" s="71" t="s">
        <v>141</v>
      </c>
      <c r="M221" s="71" t="s">
        <v>127</v>
      </c>
      <c r="N221" s="71" t="s">
        <v>141</v>
      </c>
      <c r="O221" s="71" t="s">
        <v>141</v>
      </c>
      <c r="P221" s="72" t="s">
        <v>127</v>
      </c>
      <c r="Q221" s="73" t="s">
        <v>141</v>
      </c>
      <c r="R221" s="71" t="s">
        <v>141</v>
      </c>
      <c r="S221" s="71" t="s">
        <v>141</v>
      </c>
      <c r="T221" s="71" t="s">
        <v>127</v>
      </c>
      <c r="U221" s="71" t="s">
        <v>141</v>
      </c>
      <c r="V221" s="71" t="s">
        <v>141</v>
      </c>
      <c r="W221" s="72" t="s">
        <v>127</v>
      </c>
    </row>
    <row r="222">
      <c r="A222" s="71" t="s">
        <v>4659</v>
      </c>
      <c r="B222" s="72" t="s">
        <v>4660</v>
      </c>
      <c r="C222" s="73" t="s">
        <v>141</v>
      </c>
      <c r="D222" s="71" t="s">
        <v>141</v>
      </c>
      <c r="E222" s="71" t="s">
        <v>127</v>
      </c>
      <c r="F222" s="71" t="s">
        <v>127</v>
      </c>
      <c r="G222" s="71" t="s">
        <v>141</v>
      </c>
      <c r="H222" s="71" t="s">
        <v>141</v>
      </c>
      <c r="I222" s="72" t="s">
        <v>127</v>
      </c>
      <c r="J222" s="73" t="s">
        <v>141</v>
      </c>
      <c r="K222" s="71" t="s">
        <v>141</v>
      </c>
      <c r="L222" s="75" t="s">
        <v>127</v>
      </c>
      <c r="M222" s="75" t="s">
        <v>127</v>
      </c>
      <c r="N222" s="71" t="s">
        <v>141</v>
      </c>
      <c r="O222" s="71" t="s">
        <v>141</v>
      </c>
      <c r="P222" s="77" t="s">
        <v>127</v>
      </c>
      <c r="Q222" s="73" t="s">
        <v>141</v>
      </c>
      <c r="R222" s="71" t="s">
        <v>141</v>
      </c>
      <c r="S222" s="75" t="s">
        <v>127</v>
      </c>
      <c r="T222" s="75" t="s">
        <v>127</v>
      </c>
      <c r="U222" s="71" t="s">
        <v>141</v>
      </c>
      <c r="V222" s="71" t="s">
        <v>141</v>
      </c>
      <c r="W222" s="77" t="s">
        <v>127</v>
      </c>
    </row>
    <row r="223">
      <c r="A223" s="71" t="s">
        <v>4691</v>
      </c>
      <c r="B223" s="72" t="s">
        <v>4692</v>
      </c>
      <c r="C223" s="73">
        <v>5904.0</v>
      </c>
      <c r="D223" s="71">
        <v>5904.0</v>
      </c>
      <c r="E223" s="71" t="s">
        <v>127</v>
      </c>
      <c r="F223" s="71" t="s">
        <v>127</v>
      </c>
      <c r="G223" s="71">
        <v>5410.0</v>
      </c>
      <c r="H223" s="75">
        <v>5410.0</v>
      </c>
      <c r="I223" s="72" t="s">
        <v>127</v>
      </c>
      <c r="J223" s="73">
        <v>5810.0</v>
      </c>
      <c r="K223" s="75">
        <v>5810.0</v>
      </c>
      <c r="L223" s="71" t="s">
        <v>127</v>
      </c>
      <c r="M223" s="71" t="s">
        <v>127</v>
      </c>
      <c r="N223" s="71">
        <v>5420.0</v>
      </c>
      <c r="O223" s="75">
        <v>5420.0</v>
      </c>
      <c r="P223" s="72" t="s">
        <v>127</v>
      </c>
      <c r="Q223" s="73" t="s">
        <v>141</v>
      </c>
      <c r="R223" s="71" t="s">
        <v>141</v>
      </c>
      <c r="S223" s="71" t="s">
        <v>127</v>
      </c>
      <c r="T223" s="71" t="s">
        <v>127</v>
      </c>
      <c r="U223" s="71" t="s">
        <v>141</v>
      </c>
      <c r="V223" s="71" t="s">
        <v>141</v>
      </c>
      <c r="W223" s="72" t="s">
        <v>127</v>
      </c>
    </row>
    <row r="224">
      <c r="A224" s="71" t="s">
        <v>4722</v>
      </c>
      <c r="B224" s="72" t="s">
        <v>4723</v>
      </c>
      <c r="C224" s="73" t="s">
        <v>141</v>
      </c>
      <c r="D224" s="71" t="s">
        <v>141</v>
      </c>
      <c r="E224" s="71" t="s">
        <v>127</v>
      </c>
      <c r="F224" s="71" t="s">
        <v>127</v>
      </c>
      <c r="G224" s="71" t="s">
        <v>141</v>
      </c>
      <c r="H224" s="71" t="s">
        <v>141</v>
      </c>
      <c r="I224" s="72" t="s">
        <v>141</v>
      </c>
      <c r="J224" s="73">
        <v>3902.0</v>
      </c>
      <c r="K224" s="75">
        <v>3902.0</v>
      </c>
      <c r="L224" s="75" t="s">
        <v>127</v>
      </c>
      <c r="M224" s="75" t="s">
        <v>127</v>
      </c>
      <c r="N224" s="71">
        <v>3563.0</v>
      </c>
      <c r="O224" s="75">
        <v>3563.0</v>
      </c>
      <c r="P224" s="77" t="s">
        <v>127</v>
      </c>
      <c r="Q224" s="73" t="s">
        <v>141</v>
      </c>
      <c r="R224" s="71" t="s">
        <v>141</v>
      </c>
      <c r="S224" s="75" t="s">
        <v>127</v>
      </c>
      <c r="T224" s="75" t="s">
        <v>127</v>
      </c>
      <c r="U224" s="71" t="s">
        <v>141</v>
      </c>
      <c r="V224" s="71" t="s">
        <v>141</v>
      </c>
      <c r="W224" s="77" t="s">
        <v>127</v>
      </c>
    </row>
    <row r="225">
      <c r="A225" s="71" t="s">
        <v>4707</v>
      </c>
      <c r="B225" s="72" t="s">
        <v>4708</v>
      </c>
      <c r="C225" s="78">
        <v>1540.0</v>
      </c>
      <c r="D225" s="71" t="s">
        <v>141</v>
      </c>
      <c r="E225" s="71" t="s">
        <v>141</v>
      </c>
      <c r="F225" s="71" t="s">
        <v>127</v>
      </c>
      <c r="G225" s="71">
        <v>1244.0</v>
      </c>
      <c r="H225" s="71">
        <v>1244.0</v>
      </c>
      <c r="I225" s="72" t="s">
        <v>127</v>
      </c>
      <c r="J225" s="73" t="s">
        <v>141</v>
      </c>
      <c r="K225" s="71" t="s">
        <v>141</v>
      </c>
      <c r="L225" s="71" t="s">
        <v>141</v>
      </c>
      <c r="M225" s="71" t="s">
        <v>127</v>
      </c>
      <c r="N225" s="71" t="s">
        <v>141</v>
      </c>
      <c r="O225" s="71" t="s">
        <v>141</v>
      </c>
      <c r="P225" s="72" t="s">
        <v>127</v>
      </c>
      <c r="Q225" s="73" t="s">
        <v>141</v>
      </c>
      <c r="R225" s="71" t="s">
        <v>141</v>
      </c>
      <c r="S225" s="71" t="s">
        <v>141</v>
      </c>
      <c r="T225" s="71" t="s">
        <v>127</v>
      </c>
      <c r="U225" s="71" t="s">
        <v>141</v>
      </c>
      <c r="V225" s="71" t="s">
        <v>141</v>
      </c>
      <c r="W225" s="72" t="s">
        <v>127</v>
      </c>
    </row>
    <row r="226">
      <c r="A226" s="71" t="s">
        <v>4745</v>
      </c>
      <c r="B226" s="72" t="s">
        <v>4746</v>
      </c>
      <c r="C226" s="73">
        <v>591.7</v>
      </c>
      <c r="D226" s="75" t="s">
        <v>127</v>
      </c>
      <c r="E226" s="71">
        <v>591.7</v>
      </c>
      <c r="F226" s="75" t="s">
        <v>127</v>
      </c>
      <c r="G226" s="71" t="s">
        <v>127</v>
      </c>
      <c r="H226" s="75" t="s">
        <v>127</v>
      </c>
      <c r="I226" s="77" t="s">
        <v>127</v>
      </c>
      <c r="J226" s="73" t="s">
        <v>141</v>
      </c>
      <c r="K226" s="75" t="s">
        <v>127</v>
      </c>
      <c r="L226" s="71" t="s">
        <v>141</v>
      </c>
      <c r="M226" s="75" t="s">
        <v>127</v>
      </c>
      <c r="N226" s="75" t="s">
        <v>127</v>
      </c>
      <c r="O226" s="75" t="s">
        <v>127</v>
      </c>
      <c r="P226" s="77" t="s">
        <v>127</v>
      </c>
      <c r="Q226" s="73" t="s">
        <v>141</v>
      </c>
      <c r="R226" s="75" t="s">
        <v>127</v>
      </c>
      <c r="S226" s="71" t="s">
        <v>141</v>
      </c>
      <c r="T226" s="75" t="s">
        <v>127</v>
      </c>
      <c r="U226" s="75" t="s">
        <v>127</v>
      </c>
      <c r="V226" s="75" t="s">
        <v>127</v>
      </c>
      <c r="W226" s="77" t="s">
        <v>127</v>
      </c>
    </row>
    <row r="227">
      <c r="A227" s="71" t="s">
        <v>4616</v>
      </c>
      <c r="B227" s="72" t="s">
        <v>4617</v>
      </c>
      <c r="C227" s="73" t="s">
        <v>141</v>
      </c>
      <c r="D227" s="71" t="s">
        <v>141</v>
      </c>
      <c r="E227" s="71" t="s">
        <v>127</v>
      </c>
      <c r="F227" s="71" t="s">
        <v>127</v>
      </c>
      <c r="G227" s="71" t="s">
        <v>141</v>
      </c>
      <c r="H227" s="71" t="s">
        <v>141</v>
      </c>
      <c r="I227" s="72" t="s">
        <v>141</v>
      </c>
      <c r="J227" s="73" t="s">
        <v>141</v>
      </c>
      <c r="K227" s="71" t="s">
        <v>141</v>
      </c>
      <c r="L227" s="75" t="s">
        <v>127</v>
      </c>
      <c r="M227" s="75" t="s">
        <v>127</v>
      </c>
      <c r="N227" s="71" t="s">
        <v>141</v>
      </c>
      <c r="O227" s="71" t="s">
        <v>141</v>
      </c>
      <c r="P227" s="77" t="s">
        <v>127</v>
      </c>
      <c r="Q227" s="73" t="s">
        <v>141</v>
      </c>
      <c r="R227" s="71" t="s">
        <v>141</v>
      </c>
      <c r="S227" s="75" t="s">
        <v>127</v>
      </c>
      <c r="T227" s="75" t="s">
        <v>127</v>
      </c>
      <c r="U227" s="71" t="s">
        <v>141</v>
      </c>
      <c r="V227" s="71" t="s">
        <v>141</v>
      </c>
      <c r="W227" s="77" t="s">
        <v>127</v>
      </c>
    </row>
    <row r="228">
      <c r="A228" s="71" t="s">
        <v>4824</v>
      </c>
      <c r="B228" s="72" t="s">
        <v>4825</v>
      </c>
      <c r="C228" s="73" t="s">
        <v>141</v>
      </c>
      <c r="D228" s="71" t="s">
        <v>141</v>
      </c>
      <c r="E228" s="71" t="s">
        <v>127</v>
      </c>
      <c r="F228" s="71" t="s">
        <v>127</v>
      </c>
      <c r="G228" s="71" t="s">
        <v>141</v>
      </c>
      <c r="H228" s="71" t="s">
        <v>141</v>
      </c>
      <c r="I228" s="72" t="s">
        <v>127</v>
      </c>
      <c r="J228" s="73" t="s">
        <v>141</v>
      </c>
      <c r="K228" s="71" t="s">
        <v>141</v>
      </c>
      <c r="L228" s="75" t="s">
        <v>127</v>
      </c>
      <c r="M228" s="75" t="s">
        <v>127</v>
      </c>
      <c r="N228" s="71" t="s">
        <v>141</v>
      </c>
      <c r="O228" s="71" t="s">
        <v>141</v>
      </c>
      <c r="P228" s="77" t="s">
        <v>127</v>
      </c>
      <c r="Q228" s="73" t="s">
        <v>141</v>
      </c>
      <c r="R228" s="71" t="s">
        <v>141</v>
      </c>
      <c r="S228" s="75" t="s">
        <v>127</v>
      </c>
      <c r="T228" s="75" t="s">
        <v>127</v>
      </c>
      <c r="U228" s="71" t="s">
        <v>141</v>
      </c>
      <c r="V228" s="71" t="s">
        <v>141</v>
      </c>
      <c r="W228" s="77" t="s">
        <v>127</v>
      </c>
    </row>
    <row r="229">
      <c r="A229" s="71" t="s">
        <v>4631</v>
      </c>
      <c r="B229" s="72" t="s">
        <v>4632</v>
      </c>
      <c r="C229" s="73" t="s">
        <v>141</v>
      </c>
      <c r="D229" s="71" t="s">
        <v>141</v>
      </c>
      <c r="E229" s="71" t="s">
        <v>127</v>
      </c>
      <c r="F229" s="71" t="s">
        <v>127</v>
      </c>
      <c r="G229" s="71" t="s">
        <v>141</v>
      </c>
      <c r="H229" s="71" t="s">
        <v>141</v>
      </c>
      <c r="I229" s="72" t="s">
        <v>127</v>
      </c>
      <c r="J229" s="73" t="s">
        <v>141</v>
      </c>
      <c r="K229" s="71" t="s">
        <v>141</v>
      </c>
      <c r="L229" s="75" t="s">
        <v>127</v>
      </c>
      <c r="M229" s="75" t="s">
        <v>127</v>
      </c>
      <c r="N229" s="71" t="s">
        <v>141</v>
      </c>
      <c r="O229" s="71" t="s">
        <v>141</v>
      </c>
      <c r="P229" s="77" t="s">
        <v>127</v>
      </c>
      <c r="Q229" s="73" t="s">
        <v>141</v>
      </c>
      <c r="R229" s="71" t="s">
        <v>141</v>
      </c>
      <c r="S229" s="75" t="s">
        <v>127</v>
      </c>
      <c r="T229" s="75" t="s">
        <v>127</v>
      </c>
      <c r="U229" s="71" t="s">
        <v>141</v>
      </c>
      <c r="V229" s="71" t="s">
        <v>141</v>
      </c>
      <c r="W229" s="77" t="s">
        <v>127</v>
      </c>
    </row>
    <row r="230">
      <c r="A230" s="71" t="s">
        <v>4863</v>
      </c>
      <c r="B230" s="72" t="s">
        <v>4864</v>
      </c>
      <c r="C230" s="73" t="s">
        <v>141</v>
      </c>
      <c r="D230" s="71" t="s">
        <v>141</v>
      </c>
      <c r="E230" s="71" t="s">
        <v>127</v>
      </c>
      <c r="F230" s="71" t="s">
        <v>127</v>
      </c>
      <c r="G230" s="71" t="s">
        <v>141</v>
      </c>
      <c r="H230" s="71" t="s">
        <v>141</v>
      </c>
      <c r="I230" s="72" t="s">
        <v>141</v>
      </c>
      <c r="J230" s="73" t="s">
        <v>141</v>
      </c>
      <c r="K230" s="71" t="s">
        <v>141</v>
      </c>
      <c r="L230" s="75" t="s">
        <v>127</v>
      </c>
      <c r="M230" s="75" t="s">
        <v>127</v>
      </c>
      <c r="N230" s="71" t="s">
        <v>141</v>
      </c>
      <c r="O230" s="71" t="s">
        <v>141</v>
      </c>
      <c r="P230" s="77" t="s">
        <v>127</v>
      </c>
      <c r="Q230" s="73" t="s">
        <v>141</v>
      </c>
      <c r="R230" s="71" t="s">
        <v>141</v>
      </c>
      <c r="S230" s="75" t="s">
        <v>127</v>
      </c>
      <c r="T230" s="75" t="s">
        <v>127</v>
      </c>
      <c r="U230" s="71" t="s">
        <v>141</v>
      </c>
      <c r="V230" s="71" t="s">
        <v>141</v>
      </c>
      <c r="W230" s="77" t="s">
        <v>127</v>
      </c>
    </row>
    <row r="231">
      <c r="A231" s="71" t="s">
        <v>4876</v>
      </c>
      <c r="B231" s="72" t="s">
        <v>4877</v>
      </c>
      <c r="C231" s="79">
        <v>1788.0</v>
      </c>
      <c r="D231" s="71" t="s">
        <v>141</v>
      </c>
      <c r="E231" s="71" t="s">
        <v>141</v>
      </c>
      <c r="F231" s="71" t="s">
        <v>127</v>
      </c>
      <c r="G231" s="71" t="s">
        <v>141</v>
      </c>
      <c r="H231" s="71" t="s">
        <v>141</v>
      </c>
      <c r="I231" s="72" t="s">
        <v>141</v>
      </c>
      <c r="J231" s="79">
        <v>1932.0</v>
      </c>
      <c r="K231" s="71" t="s">
        <v>141</v>
      </c>
      <c r="L231" s="71" t="s">
        <v>141</v>
      </c>
      <c r="M231" s="71" t="s">
        <v>127</v>
      </c>
      <c r="N231" s="71" t="s">
        <v>141</v>
      </c>
      <c r="O231" s="71" t="s">
        <v>141</v>
      </c>
      <c r="P231" s="72" t="s">
        <v>141</v>
      </c>
      <c r="Q231" s="78" t="s">
        <v>141</v>
      </c>
      <c r="R231" s="71" t="s">
        <v>141</v>
      </c>
      <c r="S231" s="71" t="s">
        <v>141</v>
      </c>
      <c r="T231" s="71" t="s">
        <v>127</v>
      </c>
      <c r="U231" s="71" t="s">
        <v>141</v>
      </c>
      <c r="V231" s="71" t="s">
        <v>141</v>
      </c>
      <c r="W231" s="72" t="s">
        <v>141</v>
      </c>
    </row>
    <row r="232">
      <c r="A232" s="71" t="s">
        <v>4891</v>
      </c>
      <c r="B232" s="72" t="s">
        <v>4892</v>
      </c>
      <c r="C232" s="73" t="s">
        <v>141</v>
      </c>
      <c r="D232" s="71" t="s">
        <v>141</v>
      </c>
      <c r="E232" s="71" t="s">
        <v>127</v>
      </c>
      <c r="F232" s="71" t="s">
        <v>127</v>
      </c>
      <c r="G232" s="71" t="s">
        <v>141</v>
      </c>
      <c r="H232" s="71" t="s">
        <v>141</v>
      </c>
      <c r="I232" s="72" t="s">
        <v>127</v>
      </c>
      <c r="J232" s="73" t="s">
        <v>141</v>
      </c>
      <c r="K232" s="71" t="s">
        <v>141</v>
      </c>
      <c r="L232" s="75" t="s">
        <v>127</v>
      </c>
      <c r="M232" s="75" t="s">
        <v>127</v>
      </c>
      <c r="N232" s="71" t="s">
        <v>141</v>
      </c>
      <c r="O232" s="71" t="s">
        <v>141</v>
      </c>
      <c r="P232" s="77" t="s">
        <v>127</v>
      </c>
      <c r="Q232" s="73" t="s">
        <v>141</v>
      </c>
      <c r="R232" s="71" t="s">
        <v>141</v>
      </c>
      <c r="S232" s="75" t="s">
        <v>127</v>
      </c>
      <c r="T232" s="75" t="s">
        <v>127</v>
      </c>
      <c r="U232" s="71" t="s">
        <v>141</v>
      </c>
      <c r="V232" s="71" t="s">
        <v>141</v>
      </c>
      <c r="W232" s="77" t="s">
        <v>127</v>
      </c>
    </row>
    <row r="233">
      <c r="A233" s="71" t="s">
        <v>4912</v>
      </c>
      <c r="B233" s="72" t="s">
        <v>4913</v>
      </c>
      <c r="C233" s="73" t="s">
        <v>141</v>
      </c>
      <c r="D233" s="71" t="s">
        <v>141</v>
      </c>
      <c r="E233" s="71" t="s">
        <v>127</v>
      </c>
      <c r="F233" s="71" t="s">
        <v>127</v>
      </c>
      <c r="G233" s="71" t="s">
        <v>141</v>
      </c>
      <c r="H233" s="71" t="s">
        <v>141</v>
      </c>
      <c r="I233" s="72" t="s">
        <v>127</v>
      </c>
      <c r="J233" s="73" t="s">
        <v>141</v>
      </c>
      <c r="K233" s="71" t="s">
        <v>141</v>
      </c>
      <c r="L233" s="75" t="s">
        <v>127</v>
      </c>
      <c r="M233" s="75" t="s">
        <v>127</v>
      </c>
      <c r="N233" s="71" t="s">
        <v>141</v>
      </c>
      <c r="O233" s="71" t="s">
        <v>141</v>
      </c>
      <c r="P233" s="77" t="s">
        <v>127</v>
      </c>
      <c r="Q233" s="73" t="s">
        <v>141</v>
      </c>
      <c r="R233" s="71" t="s">
        <v>141</v>
      </c>
      <c r="S233" s="75" t="s">
        <v>127</v>
      </c>
      <c r="T233" s="75" t="s">
        <v>127</v>
      </c>
      <c r="U233" s="71" t="s">
        <v>141</v>
      </c>
      <c r="V233" s="71" t="s">
        <v>141</v>
      </c>
      <c r="W233" s="77" t="s">
        <v>127</v>
      </c>
    </row>
    <row r="234">
      <c r="A234" s="71" t="s">
        <v>4929</v>
      </c>
      <c r="B234" s="72" t="s">
        <v>4930</v>
      </c>
      <c r="C234" s="73">
        <v>1090.0</v>
      </c>
      <c r="D234" s="71">
        <v>1090.0</v>
      </c>
      <c r="E234" s="71" t="s">
        <v>127</v>
      </c>
      <c r="F234" s="71" t="s">
        <v>127</v>
      </c>
      <c r="G234" s="71">
        <v>910.0</v>
      </c>
      <c r="H234" s="71">
        <v>910.0</v>
      </c>
      <c r="I234" s="72" t="s">
        <v>141</v>
      </c>
      <c r="J234" s="73" t="s">
        <v>141</v>
      </c>
      <c r="K234" s="71" t="s">
        <v>141</v>
      </c>
      <c r="L234" s="75" t="s">
        <v>127</v>
      </c>
      <c r="M234" s="75" t="s">
        <v>127</v>
      </c>
      <c r="N234" s="71" t="s">
        <v>141</v>
      </c>
      <c r="O234" s="71" t="s">
        <v>141</v>
      </c>
      <c r="P234" s="77" t="s">
        <v>127</v>
      </c>
      <c r="Q234" s="73" t="s">
        <v>141</v>
      </c>
      <c r="R234" s="71" t="s">
        <v>141</v>
      </c>
      <c r="S234" s="75" t="s">
        <v>127</v>
      </c>
      <c r="T234" s="75" t="s">
        <v>127</v>
      </c>
      <c r="U234" s="71" t="s">
        <v>141</v>
      </c>
      <c r="V234" s="71" t="s">
        <v>141</v>
      </c>
      <c r="W234" s="77" t="s">
        <v>127</v>
      </c>
    </row>
    <row r="235">
      <c r="A235" s="71" t="s">
        <v>4956</v>
      </c>
      <c r="B235" s="72" t="s">
        <v>4957</v>
      </c>
      <c r="C235" s="73" t="s">
        <v>141</v>
      </c>
      <c r="D235" s="75" t="s">
        <v>127</v>
      </c>
      <c r="E235" s="71" t="s">
        <v>141</v>
      </c>
      <c r="F235" s="75" t="s">
        <v>127</v>
      </c>
      <c r="G235" s="71" t="s">
        <v>127</v>
      </c>
      <c r="H235" s="75" t="s">
        <v>127</v>
      </c>
      <c r="I235" s="77" t="s">
        <v>127</v>
      </c>
      <c r="J235" s="73" t="s">
        <v>141</v>
      </c>
      <c r="K235" s="75" t="s">
        <v>127</v>
      </c>
      <c r="L235" s="71" t="s">
        <v>141</v>
      </c>
      <c r="M235" s="75" t="s">
        <v>127</v>
      </c>
      <c r="N235" s="75" t="s">
        <v>127</v>
      </c>
      <c r="O235" s="75" t="s">
        <v>127</v>
      </c>
      <c r="P235" s="77" t="s">
        <v>127</v>
      </c>
      <c r="Q235" s="73" t="s">
        <v>141</v>
      </c>
      <c r="R235" s="75" t="s">
        <v>127</v>
      </c>
      <c r="S235" s="71" t="s">
        <v>141</v>
      </c>
      <c r="T235" s="75" t="s">
        <v>127</v>
      </c>
      <c r="U235" s="75" t="s">
        <v>127</v>
      </c>
      <c r="V235" s="75" t="s">
        <v>127</v>
      </c>
      <c r="W235" s="77" t="s">
        <v>127</v>
      </c>
    </row>
    <row r="236">
      <c r="A236" s="71" t="s">
        <v>5286</v>
      </c>
      <c r="B236" s="72" t="s">
        <v>5287</v>
      </c>
      <c r="C236" s="73" t="s">
        <v>141</v>
      </c>
      <c r="D236" s="71" t="s">
        <v>141</v>
      </c>
      <c r="E236" s="71" t="s">
        <v>127</v>
      </c>
      <c r="F236" s="71" t="s">
        <v>127</v>
      </c>
      <c r="G236" s="71" t="s">
        <v>141</v>
      </c>
      <c r="H236" s="71" t="s">
        <v>141</v>
      </c>
      <c r="I236" s="72" t="s">
        <v>127</v>
      </c>
      <c r="J236" s="73" t="s">
        <v>141</v>
      </c>
      <c r="K236" s="71" t="s">
        <v>141</v>
      </c>
      <c r="L236" s="75" t="s">
        <v>127</v>
      </c>
      <c r="M236" s="75" t="s">
        <v>127</v>
      </c>
      <c r="N236" s="71" t="s">
        <v>141</v>
      </c>
      <c r="O236" s="71" t="s">
        <v>141</v>
      </c>
      <c r="P236" s="77" t="s">
        <v>127</v>
      </c>
      <c r="Q236" s="73" t="s">
        <v>141</v>
      </c>
      <c r="R236" s="71" t="s">
        <v>141</v>
      </c>
      <c r="S236" s="75" t="s">
        <v>127</v>
      </c>
      <c r="T236" s="75" t="s">
        <v>127</v>
      </c>
      <c r="U236" s="71" t="s">
        <v>141</v>
      </c>
      <c r="V236" s="71" t="s">
        <v>141</v>
      </c>
      <c r="W236" s="77" t="s">
        <v>127</v>
      </c>
    </row>
    <row r="237">
      <c r="A237" s="71" t="s">
        <v>5165</v>
      </c>
      <c r="B237" s="72" t="s">
        <v>5166</v>
      </c>
      <c r="C237" s="73" t="s">
        <v>141</v>
      </c>
      <c r="D237" s="71" t="s">
        <v>141</v>
      </c>
      <c r="E237" s="71" t="s">
        <v>141</v>
      </c>
      <c r="F237" s="71" t="s">
        <v>127</v>
      </c>
      <c r="G237" s="71" t="s">
        <v>141</v>
      </c>
      <c r="H237" s="71" t="s">
        <v>141</v>
      </c>
      <c r="I237" s="72" t="s">
        <v>127</v>
      </c>
      <c r="J237" s="73" t="s">
        <v>141</v>
      </c>
      <c r="K237" s="71" t="s">
        <v>141</v>
      </c>
      <c r="L237" s="71" t="s">
        <v>141</v>
      </c>
      <c r="M237" s="71" t="s">
        <v>127</v>
      </c>
      <c r="N237" s="71" t="s">
        <v>141</v>
      </c>
      <c r="O237" s="71" t="s">
        <v>141</v>
      </c>
      <c r="P237" s="72" t="s">
        <v>127</v>
      </c>
      <c r="Q237" s="73" t="s">
        <v>141</v>
      </c>
      <c r="R237" s="71" t="s">
        <v>141</v>
      </c>
      <c r="S237" s="71" t="s">
        <v>141</v>
      </c>
      <c r="T237" s="71" t="s">
        <v>127</v>
      </c>
      <c r="U237" s="71" t="s">
        <v>141</v>
      </c>
      <c r="V237" s="71" t="s">
        <v>141</v>
      </c>
      <c r="W237" s="72" t="s">
        <v>127</v>
      </c>
    </row>
    <row r="238">
      <c r="A238" s="71" t="s">
        <v>5178</v>
      </c>
      <c r="B238" s="72" t="s">
        <v>5179</v>
      </c>
      <c r="C238" s="73">
        <v>14950.0</v>
      </c>
      <c r="D238" s="71">
        <v>14950.0</v>
      </c>
      <c r="E238" s="71" t="s">
        <v>127</v>
      </c>
      <c r="F238" s="71" t="s">
        <v>127</v>
      </c>
      <c r="G238" s="71" t="s">
        <v>141</v>
      </c>
      <c r="H238" s="71" t="s">
        <v>141</v>
      </c>
      <c r="I238" s="72" t="s">
        <v>127</v>
      </c>
      <c r="J238" s="73" t="s">
        <v>141</v>
      </c>
      <c r="K238" s="71" t="s">
        <v>141</v>
      </c>
      <c r="L238" s="75" t="s">
        <v>127</v>
      </c>
      <c r="M238" s="75" t="s">
        <v>127</v>
      </c>
      <c r="N238" s="71" t="s">
        <v>141</v>
      </c>
      <c r="O238" s="71" t="s">
        <v>141</v>
      </c>
      <c r="P238" s="77" t="s">
        <v>127</v>
      </c>
      <c r="Q238" s="73" t="s">
        <v>141</v>
      </c>
      <c r="R238" s="71" t="s">
        <v>141</v>
      </c>
      <c r="S238" s="75" t="s">
        <v>127</v>
      </c>
      <c r="T238" s="75" t="s">
        <v>127</v>
      </c>
      <c r="U238" s="71" t="s">
        <v>141</v>
      </c>
      <c r="V238" s="71" t="s">
        <v>141</v>
      </c>
      <c r="W238" s="77" t="s">
        <v>127</v>
      </c>
    </row>
    <row r="239">
      <c r="A239" s="71" t="s">
        <v>4971</v>
      </c>
      <c r="B239" s="72" t="s">
        <v>4972</v>
      </c>
      <c r="C239" s="73" t="s">
        <v>141</v>
      </c>
      <c r="D239" s="71" t="s">
        <v>141</v>
      </c>
      <c r="E239" s="71" t="s">
        <v>141</v>
      </c>
      <c r="F239" s="71" t="s">
        <v>127</v>
      </c>
      <c r="G239" s="71" t="s">
        <v>141</v>
      </c>
      <c r="H239" s="71" t="s">
        <v>141</v>
      </c>
      <c r="I239" s="72" t="s">
        <v>141</v>
      </c>
      <c r="J239" s="73" t="s">
        <v>141</v>
      </c>
      <c r="K239" s="71" t="s">
        <v>141</v>
      </c>
      <c r="L239" s="71" t="s">
        <v>141</v>
      </c>
      <c r="M239" s="71" t="s">
        <v>127</v>
      </c>
      <c r="N239" s="71" t="s">
        <v>141</v>
      </c>
      <c r="O239" s="71" t="s">
        <v>141</v>
      </c>
      <c r="P239" s="72" t="s">
        <v>141</v>
      </c>
      <c r="Q239" s="73" t="s">
        <v>141</v>
      </c>
      <c r="R239" s="71" t="s">
        <v>141</v>
      </c>
      <c r="S239" s="71" t="s">
        <v>141</v>
      </c>
      <c r="T239" s="71" t="s">
        <v>127</v>
      </c>
      <c r="U239" s="71" t="s">
        <v>141</v>
      </c>
      <c r="V239" s="71" t="s">
        <v>141</v>
      </c>
      <c r="W239" s="72" t="s">
        <v>141</v>
      </c>
    </row>
    <row r="240">
      <c r="A240" s="71" t="s">
        <v>4988</v>
      </c>
      <c r="B240" s="72" t="s">
        <v>4989</v>
      </c>
      <c r="C240" s="78">
        <v>2503.0</v>
      </c>
      <c r="D240" s="71" t="s">
        <v>141</v>
      </c>
      <c r="E240" s="71" t="s">
        <v>141</v>
      </c>
      <c r="F240" s="71" t="s">
        <v>127</v>
      </c>
      <c r="G240" s="71">
        <v>2286.0</v>
      </c>
      <c r="H240" s="71">
        <v>2286.0</v>
      </c>
      <c r="I240" s="72" t="s">
        <v>141</v>
      </c>
      <c r="J240" s="73" t="s">
        <v>141</v>
      </c>
      <c r="K240" s="71" t="s">
        <v>141</v>
      </c>
      <c r="L240" s="71" t="s">
        <v>141</v>
      </c>
      <c r="M240" s="71" t="s">
        <v>127</v>
      </c>
      <c r="N240" s="71" t="s">
        <v>141</v>
      </c>
      <c r="O240" s="71" t="s">
        <v>141</v>
      </c>
      <c r="P240" s="72" t="s">
        <v>141</v>
      </c>
      <c r="Q240" s="73" t="s">
        <v>141</v>
      </c>
      <c r="R240" s="71" t="s">
        <v>141</v>
      </c>
      <c r="S240" s="71" t="s">
        <v>141</v>
      </c>
      <c r="T240" s="71" t="s">
        <v>127</v>
      </c>
      <c r="U240" s="71" t="s">
        <v>141</v>
      </c>
      <c r="V240" s="71" t="s">
        <v>141</v>
      </c>
      <c r="W240" s="72" t="s">
        <v>141</v>
      </c>
    </row>
    <row r="241">
      <c r="A241" s="71" t="s">
        <v>5003</v>
      </c>
      <c r="B241" s="72" t="s">
        <v>5004</v>
      </c>
      <c r="C241" s="73" t="s">
        <v>141</v>
      </c>
      <c r="D241" s="71" t="s">
        <v>141</v>
      </c>
      <c r="E241" s="71" t="s">
        <v>127</v>
      </c>
      <c r="F241" s="71" t="s">
        <v>127</v>
      </c>
      <c r="G241" s="71" t="s">
        <v>141</v>
      </c>
      <c r="H241" s="71" t="s">
        <v>141</v>
      </c>
      <c r="I241" s="72" t="s">
        <v>127</v>
      </c>
      <c r="J241" s="73" t="s">
        <v>141</v>
      </c>
      <c r="K241" s="71" t="s">
        <v>141</v>
      </c>
      <c r="L241" s="75" t="s">
        <v>127</v>
      </c>
      <c r="M241" s="75" t="s">
        <v>127</v>
      </c>
      <c r="N241" s="71" t="s">
        <v>141</v>
      </c>
      <c r="O241" s="71" t="s">
        <v>141</v>
      </c>
      <c r="P241" s="77" t="s">
        <v>127</v>
      </c>
      <c r="Q241" s="73" t="s">
        <v>141</v>
      </c>
      <c r="R241" s="71" t="s">
        <v>141</v>
      </c>
      <c r="S241" s="75" t="s">
        <v>127</v>
      </c>
      <c r="T241" s="75" t="s">
        <v>127</v>
      </c>
      <c r="U241" s="71" t="s">
        <v>141</v>
      </c>
      <c r="V241" s="71" t="s">
        <v>141</v>
      </c>
      <c r="W241" s="77" t="s">
        <v>127</v>
      </c>
    </row>
    <row r="242">
      <c r="A242" s="71" t="s">
        <v>5228</v>
      </c>
      <c r="B242" s="72" t="s">
        <v>5229</v>
      </c>
      <c r="C242" s="73">
        <v>2668.0</v>
      </c>
      <c r="D242" s="71">
        <v>2668.0</v>
      </c>
      <c r="E242" s="71" t="s">
        <v>127</v>
      </c>
      <c r="F242" s="71" t="s">
        <v>127</v>
      </c>
      <c r="G242" s="71">
        <v>2564.0</v>
      </c>
      <c r="H242" s="71">
        <v>2564.0</v>
      </c>
      <c r="I242" s="72" t="s">
        <v>127</v>
      </c>
      <c r="J242" s="73" t="s">
        <v>141</v>
      </c>
      <c r="K242" s="71" t="s">
        <v>141</v>
      </c>
      <c r="L242" s="75" t="s">
        <v>127</v>
      </c>
      <c r="M242" s="75" t="s">
        <v>127</v>
      </c>
      <c r="N242" s="71" t="s">
        <v>141</v>
      </c>
      <c r="O242" s="71" t="s">
        <v>141</v>
      </c>
      <c r="P242" s="77" t="s">
        <v>127</v>
      </c>
      <c r="Q242" s="73" t="s">
        <v>141</v>
      </c>
      <c r="R242" s="71" t="s">
        <v>141</v>
      </c>
      <c r="S242" s="75" t="s">
        <v>127</v>
      </c>
      <c r="T242" s="75" t="s">
        <v>127</v>
      </c>
      <c r="U242" s="71" t="s">
        <v>141</v>
      </c>
      <c r="V242" s="71" t="s">
        <v>141</v>
      </c>
      <c r="W242" s="77" t="s">
        <v>127</v>
      </c>
    </row>
    <row r="243">
      <c r="A243" s="71" t="s">
        <v>5032</v>
      </c>
      <c r="B243" s="72" t="s">
        <v>5033</v>
      </c>
      <c r="C243" s="78">
        <v>3328.0</v>
      </c>
      <c r="D243" s="71" t="s">
        <v>141</v>
      </c>
      <c r="E243" s="71" t="s">
        <v>141</v>
      </c>
      <c r="F243" s="71" t="s">
        <v>127</v>
      </c>
      <c r="G243" s="71">
        <v>2742.0</v>
      </c>
      <c r="H243" s="71">
        <v>2742.0</v>
      </c>
      <c r="I243" s="72" t="s">
        <v>127</v>
      </c>
      <c r="J243" s="73" t="s">
        <v>141</v>
      </c>
      <c r="K243" s="71" t="s">
        <v>141</v>
      </c>
      <c r="L243" s="71" t="s">
        <v>141</v>
      </c>
      <c r="M243" s="71" t="s">
        <v>127</v>
      </c>
      <c r="N243" s="71" t="s">
        <v>141</v>
      </c>
      <c r="O243" s="71" t="s">
        <v>141</v>
      </c>
      <c r="P243" s="72" t="s">
        <v>127</v>
      </c>
      <c r="Q243" s="73" t="s">
        <v>141</v>
      </c>
      <c r="R243" s="71" t="s">
        <v>141</v>
      </c>
      <c r="S243" s="71" t="s">
        <v>141</v>
      </c>
      <c r="T243" s="71" t="s">
        <v>127</v>
      </c>
      <c r="U243" s="71" t="s">
        <v>141</v>
      </c>
      <c r="V243" s="71" t="s">
        <v>141</v>
      </c>
      <c r="W243" s="72" t="s">
        <v>127</v>
      </c>
    </row>
    <row r="244">
      <c r="A244" s="71" t="s">
        <v>5212</v>
      </c>
      <c r="B244" s="72" t="s">
        <v>5213</v>
      </c>
      <c r="C244" s="73" t="s">
        <v>141</v>
      </c>
      <c r="D244" s="71" t="s">
        <v>141</v>
      </c>
      <c r="E244" s="71" t="s">
        <v>127</v>
      </c>
      <c r="F244" s="71" t="s">
        <v>127</v>
      </c>
      <c r="G244" s="71" t="s">
        <v>141</v>
      </c>
      <c r="H244" s="71" t="s">
        <v>141</v>
      </c>
      <c r="I244" s="72" t="s">
        <v>127</v>
      </c>
      <c r="J244" s="73" t="s">
        <v>141</v>
      </c>
      <c r="K244" s="71" t="s">
        <v>141</v>
      </c>
      <c r="L244" s="75" t="s">
        <v>127</v>
      </c>
      <c r="M244" s="75" t="s">
        <v>127</v>
      </c>
      <c r="N244" s="71" t="s">
        <v>141</v>
      </c>
      <c r="O244" s="71" t="s">
        <v>141</v>
      </c>
      <c r="P244" s="77" t="s">
        <v>127</v>
      </c>
      <c r="Q244" s="73" t="s">
        <v>141</v>
      </c>
      <c r="R244" s="71" t="s">
        <v>141</v>
      </c>
      <c r="S244" s="75" t="s">
        <v>127</v>
      </c>
      <c r="T244" s="75" t="s">
        <v>127</v>
      </c>
      <c r="U244" s="71" t="s">
        <v>141</v>
      </c>
      <c r="V244" s="71" t="s">
        <v>141</v>
      </c>
      <c r="W244" s="77" t="s">
        <v>127</v>
      </c>
    </row>
    <row r="245">
      <c r="A245" s="71" t="s">
        <v>5243</v>
      </c>
      <c r="B245" s="72" t="s">
        <v>5244</v>
      </c>
      <c r="C245" s="73" t="s">
        <v>141</v>
      </c>
      <c r="D245" s="71" t="s">
        <v>141</v>
      </c>
      <c r="E245" s="71" t="s">
        <v>141</v>
      </c>
      <c r="F245" s="71" t="s">
        <v>127</v>
      </c>
      <c r="G245" s="71" t="s">
        <v>141</v>
      </c>
      <c r="H245" s="71" t="s">
        <v>141</v>
      </c>
      <c r="I245" s="72" t="s">
        <v>127</v>
      </c>
      <c r="J245" s="73" t="s">
        <v>141</v>
      </c>
      <c r="K245" s="71" t="s">
        <v>141</v>
      </c>
      <c r="L245" s="71" t="s">
        <v>141</v>
      </c>
      <c r="M245" s="71" t="s">
        <v>127</v>
      </c>
      <c r="N245" s="71" t="s">
        <v>141</v>
      </c>
      <c r="O245" s="71" t="s">
        <v>141</v>
      </c>
      <c r="P245" s="72" t="s">
        <v>127</v>
      </c>
      <c r="Q245" s="73" t="s">
        <v>141</v>
      </c>
      <c r="R245" s="71" t="s">
        <v>141</v>
      </c>
      <c r="S245" s="71" t="s">
        <v>141</v>
      </c>
      <c r="T245" s="71" t="s">
        <v>127</v>
      </c>
      <c r="U245" s="71" t="s">
        <v>141</v>
      </c>
      <c r="V245" s="71" t="s">
        <v>141</v>
      </c>
      <c r="W245" s="72" t="s">
        <v>127</v>
      </c>
    </row>
    <row r="246">
      <c r="A246" s="71" t="s">
        <v>5259</v>
      </c>
      <c r="B246" s="72" t="s">
        <v>5260</v>
      </c>
      <c r="C246" s="73" t="s">
        <v>141</v>
      </c>
      <c r="D246" s="71" t="s">
        <v>141</v>
      </c>
      <c r="E246" s="71" t="s">
        <v>127</v>
      </c>
      <c r="F246" s="71" t="s">
        <v>127</v>
      </c>
      <c r="G246" s="71" t="s">
        <v>141</v>
      </c>
      <c r="H246" s="71" t="s">
        <v>141</v>
      </c>
      <c r="I246" s="72" t="s">
        <v>127</v>
      </c>
      <c r="J246" s="73" t="s">
        <v>141</v>
      </c>
      <c r="K246" s="71" t="s">
        <v>141</v>
      </c>
      <c r="L246" s="75" t="s">
        <v>127</v>
      </c>
      <c r="M246" s="75" t="s">
        <v>127</v>
      </c>
      <c r="N246" s="71" t="s">
        <v>141</v>
      </c>
      <c r="O246" s="71" t="s">
        <v>141</v>
      </c>
      <c r="P246" s="77" t="s">
        <v>127</v>
      </c>
      <c r="Q246" s="73" t="s">
        <v>141</v>
      </c>
      <c r="R246" s="71" t="s">
        <v>141</v>
      </c>
      <c r="S246" s="75" t="s">
        <v>127</v>
      </c>
      <c r="T246" s="75" t="s">
        <v>127</v>
      </c>
      <c r="U246" s="71" t="s">
        <v>141</v>
      </c>
      <c r="V246" s="71" t="s">
        <v>141</v>
      </c>
      <c r="W246" s="77" t="s">
        <v>127</v>
      </c>
    </row>
    <row r="247">
      <c r="A247" s="71" t="s">
        <v>5050</v>
      </c>
      <c r="B247" s="72" t="s">
        <v>5051</v>
      </c>
      <c r="C247" s="73" t="s">
        <v>141</v>
      </c>
      <c r="D247" s="71" t="s">
        <v>141</v>
      </c>
      <c r="E247" s="71" t="s">
        <v>127</v>
      </c>
      <c r="F247" s="71" t="s">
        <v>127</v>
      </c>
      <c r="G247" s="71" t="s">
        <v>141</v>
      </c>
      <c r="H247" s="71" t="s">
        <v>141</v>
      </c>
      <c r="I247" s="72" t="s">
        <v>127</v>
      </c>
      <c r="J247" s="73" t="s">
        <v>141</v>
      </c>
      <c r="K247" s="71" t="s">
        <v>141</v>
      </c>
      <c r="L247" s="75" t="s">
        <v>127</v>
      </c>
      <c r="M247" s="75" t="s">
        <v>127</v>
      </c>
      <c r="N247" s="71" t="s">
        <v>141</v>
      </c>
      <c r="O247" s="71" t="s">
        <v>141</v>
      </c>
      <c r="P247" s="77" t="s">
        <v>127</v>
      </c>
      <c r="Q247" s="73" t="s">
        <v>141</v>
      </c>
      <c r="R247" s="71" t="s">
        <v>141</v>
      </c>
      <c r="S247" s="75" t="s">
        <v>127</v>
      </c>
      <c r="T247" s="75" t="s">
        <v>127</v>
      </c>
      <c r="U247" s="71" t="s">
        <v>141</v>
      </c>
      <c r="V247" s="71" t="s">
        <v>141</v>
      </c>
      <c r="W247" s="77" t="s">
        <v>127</v>
      </c>
    </row>
    <row r="248">
      <c r="A248" s="71" t="s">
        <v>5109</v>
      </c>
      <c r="B248" s="72" t="s">
        <v>5110</v>
      </c>
      <c r="C248" s="73" t="s">
        <v>141</v>
      </c>
      <c r="D248" s="71" t="s">
        <v>141</v>
      </c>
      <c r="E248" s="71" t="s">
        <v>127</v>
      </c>
      <c r="F248" s="71" t="s">
        <v>127</v>
      </c>
      <c r="G248" s="71" t="s">
        <v>141</v>
      </c>
      <c r="H248" s="71" t="s">
        <v>141</v>
      </c>
      <c r="I248" s="72" t="s">
        <v>141</v>
      </c>
      <c r="J248" s="73" t="s">
        <v>141</v>
      </c>
      <c r="K248" s="71" t="s">
        <v>141</v>
      </c>
      <c r="L248" s="75" t="s">
        <v>127</v>
      </c>
      <c r="M248" s="75" t="s">
        <v>127</v>
      </c>
      <c r="N248" s="71" t="s">
        <v>141</v>
      </c>
      <c r="O248" s="71" t="s">
        <v>141</v>
      </c>
      <c r="P248" s="77" t="s">
        <v>127</v>
      </c>
      <c r="Q248" s="73" t="s">
        <v>141</v>
      </c>
      <c r="R248" s="71" t="s">
        <v>141</v>
      </c>
      <c r="S248" s="75" t="s">
        <v>127</v>
      </c>
      <c r="T248" s="75" t="s">
        <v>127</v>
      </c>
      <c r="U248" s="71" t="s">
        <v>141</v>
      </c>
      <c r="V248" s="71" t="s">
        <v>141</v>
      </c>
      <c r="W248" s="77" t="s">
        <v>127</v>
      </c>
    </row>
    <row r="249">
      <c r="A249" s="71" t="s">
        <v>5300</v>
      </c>
      <c r="B249" s="72" t="s">
        <v>5301</v>
      </c>
      <c r="C249" s="73" t="s">
        <v>141</v>
      </c>
      <c r="D249" s="71" t="s">
        <v>141</v>
      </c>
      <c r="E249" s="71" t="s">
        <v>127</v>
      </c>
      <c r="F249" s="71" t="s">
        <v>127</v>
      </c>
      <c r="G249" s="71" t="s">
        <v>141</v>
      </c>
      <c r="H249" s="71" t="s">
        <v>141</v>
      </c>
      <c r="I249" s="72" t="s">
        <v>141</v>
      </c>
      <c r="J249" s="73" t="s">
        <v>141</v>
      </c>
      <c r="K249" s="71" t="s">
        <v>141</v>
      </c>
      <c r="L249" s="75" t="s">
        <v>127</v>
      </c>
      <c r="M249" s="75" t="s">
        <v>127</v>
      </c>
      <c r="N249" s="71" t="s">
        <v>141</v>
      </c>
      <c r="O249" s="71" t="s">
        <v>141</v>
      </c>
      <c r="P249" s="77" t="s">
        <v>127</v>
      </c>
      <c r="Q249" s="73" t="s">
        <v>141</v>
      </c>
      <c r="R249" s="71" t="s">
        <v>141</v>
      </c>
      <c r="S249" s="75" t="s">
        <v>127</v>
      </c>
      <c r="T249" s="75" t="s">
        <v>127</v>
      </c>
      <c r="U249" s="71" t="s">
        <v>141</v>
      </c>
      <c r="V249" s="71" t="s">
        <v>141</v>
      </c>
      <c r="W249" s="77" t="s">
        <v>127</v>
      </c>
    </row>
    <row r="250">
      <c r="A250" s="71" t="s">
        <v>5311</v>
      </c>
      <c r="B250" s="72" t="s">
        <v>5312</v>
      </c>
      <c r="C250" s="73" t="s">
        <v>141</v>
      </c>
      <c r="D250" s="75" t="s">
        <v>141</v>
      </c>
      <c r="E250" s="75" t="s">
        <v>127</v>
      </c>
      <c r="F250" s="75" t="s">
        <v>127</v>
      </c>
      <c r="G250" s="71" t="s">
        <v>141</v>
      </c>
      <c r="H250" s="75" t="s">
        <v>141</v>
      </c>
      <c r="I250" s="77" t="s">
        <v>127</v>
      </c>
      <c r="J250" s="73" t="s">
        <v>141</v>
      </c>
      <c r="K250" s="75" t="s">
        <v>141</v>
      </c>
      <c r="L250" s="75" t="s">
        <v>127</v>
      </c>
      <c r="M250" s="75" t="s">
        <v>127</v>
      </c>
      <c r="N250" s="71" t="s">
        <v>141</v>
      </c>
      <c r="O250" s="75" t="s">
        <v>141</v>
      </c>
      <c r="P250" s="77" t="s">
        <v>127</v>
      </c>
      <c r="Q250" s="73" t="s">
        <v>141</v>
      </c>
      <c r="R250" s="75" t="s">
        <v>141</v>
      </c>
      <c r="S250" s="75" t="s">
        <v>127</v>
      </c>
      <c r="T250" s="75" t="s">
        <v>127</v>
      </c>
      <c r="U250" s="71" t="s">
        <v>141</v>
      </c>
      <c r="V250" s="75" t="s">
        <v>141</v>
      </c>
      <c r="W250" s="77" t="s">
        <v>127</v>
      </c>
    </row>
    <row r="251">
      <c r="A251" s="71" t="s">
        <v>5063</v>
      </c>
      <c r="B251" s="72" t="s">
        <v>5064</v>
      </c>
      <c r="C251" s="73" t="s">
        <v>141</v>
      </c>
      <c r="D251" s="71" t="s">
        <v>141</v>
      </c>
      <c r="E251" s="71" t="s">
        <v>127</v>
      </c>
      <c r="F251" s="71" t="s">
        <v>127</v>
      </c>
      <c r="G251" s="71" t="s">
        <v>141</v>
      </c>
      <c r="H251" s="71" t="s">
        <v>141</v>
      </c>
      <c r="I251" s="72" t="s">
        <v>141</v>
      </c>
      <c r="J251" s="73" t="s">
        <v>141</v>
      </c>
      <c r="K251" s="71" t="s">
        <v>141</v>
      </c>
      <c r="L251" s="75" t="s">
        <v>127</v>
      </c>
      <c r="M251" s="75" t="s">
        <v>127</v>
      </c>
      <c r="N251" s="71" t="s">
        <v>141</v>
      </c>
      <c r="O251" s="71" t="s">
        <v>141</v>
      </c>
      <c r="P251" s="77" t="s">
        <v>127</v>
      </c>
      <c r="Q251" s="73" t="s">
        <v>141</v>
      </c>
      <c r="R251" s="71" t="s">
        <v>141</v>
      </c>
      <c r="S251" s="75" t="s">
        <v>127</v>
      </c>
      <c r="T251" s="75" t="s">
        <v>127</v>
      </c>
      <c r="U251" s="71" t="s">
        <v>141</v>
      </c>
      <c r="V251" s="71" t="s">
        <v>141</v>
      </c>
      <c r="W251" s="77" t="s">
        <v>127</v>
      </c>
    </row>
    <row r="252">
      <c r="A252" s="71" t="s">
        <v>5271</v>
      </c>
      <c r="B252" s="72" t="s">
        <v>5272</v>
      </c>
      <c r="C252" s="73" t="s">
        <v>141</v>
      </c>
      <c r="D252" s="75" t="s">
        <v>127</v>
      </c>
      <c r="E252" s="71" t="s">
        <v>141</v>
      </c>
      <c r="F252" s="75" t="s">
        <v>127</v>
      </c>
      <c r="G252" s="71" t="s">
        <v>127</v>
      </c>
      <c r="H252" s="75" t="s">
        <v>127</v>
      </c>
      <c r="I252" s="77" t="s">
        <v>127</v>
      </c>
      <c r="J252" s="73" t="s">
        <v>141</v>
      </c>
      <c r="K252" s="75" t="s">
        <v>127</v>
      </c>
      <c r="L252" s="71" t="s">
        <v>141</v>
      </c>
      <c r="M252" s="75" t="s">
        <v>127</v>
      </c>
      <c r="N252" s="75" t="s">
        <v>127</v>
      </c>
      <c r="O252" s="75" t="s">
        <v>127</v>
      </c>
      <c r="P252" s="77" t="s">
        <v>127</v>
      </c>
      <c r="Q252" s="73" t="s">
        <v>141</v>
      </c>
      <c r="R252" s="75" t="s">
        <v>127</v>
      </c>
      <c r="S252" s="71" t="s">
        <v>141</v>
      </c>
      <c r="T252" s="75" t="s">
        <v>127</v>
      </c>
      <c r="U252" s="75" t="s">
        <v>127</v>
      </c>
      <c r="V252" s="75" t="s">
        <v>127</v>
      </c>
      <c r="W252" s="77" t="s">
        <v>127</v>
      </c>
    </row>
    <row r="253">
      <c r="A253" s="71" t="s">
        <v>5097</v>
      </c>
      <c r="B253" s="72" t="s">
        <v>5098</v>
      </c>
      <c r="C253" s="73" t="s">
        <v>141</v>
      </c>
      <c r="D253" s="71" t="s">
        <v>141</v>
      </c>
      <c r="E253" s="71" t="s">
        <v>127</v>
      </c>
      <c r="F253" s="71" t="s">
        <v>127</v>
      </c>
      <c r="G253" s="71" t="s">
        <v>141</v>
      </c>
      <c r="H253" s="71" t="s">
        <v>141</v>
      </c>
      <c r="I253" s="72" t="s">
        <v>141</v>
      </c>
      <c r="J253" s="73" t="s">
        <v>141</v>
      </c>
      <c r="K253" s="71" t="s">
        <v>141</v>
      </c>
      <c r="L253" s="75" t="s">
        <v>127</v>
      </c>
      <c r="M253" s="75" t="s">
        <v>127</v>
      </c>
      <c r="N253" s="71" t="s">
        <v>141</v>
      </c>
      <c r="O253" s="71" t="s">
        <v>141</v>
      </c>
      <c r="P253" s="77" t="s">
        <v>127</v>
      </c>
      <c r="Q253" s="73" t="s">
        <v>141</v>
      </c>
      <c r="R253" s="71" t="s">
        <v>141</v>
      </c>
      <c r="S253" s="75" t="s">
        <v>127</v>
      </c>
      <c r="T253" s="75" t="s">
        <v>127</v>
      </c>
      <c r="U253" s="71" t="s">
        <v>141</v>
      </c>
      <c r="V253" s="71" t="s">
        <v>141</v>
      </c>
      <c r="W253" s="77" t="s">
        <v>127</v>
      </c>
    </row>
    <row r="254">
      <c r="A254" s="71" t="s">
        <v>5016</v>
      </c>
      <c r="B254" s="72" t="s">
        <v>5017</v>
      </c>
      <c r="C254" s="73" t="s">
        <v>141</v>
      </c>
      <c r="D254" s="71" t="s">
        <v>141</v>
      </c>
      <c r="E254" s="71" t="s">
        <v>127</v>
      </c>
      <c r="F254" s="71" t="s">
        <v>127</v>
      </c>
      <c r="G254" s="71" t="s">
        <v>141</v>
      </c>
      <c r="H254" s="71" t="s">
        <v>141</v>
      </c>
      <c r="I254" s="72" t="s">
        <v>127</v>
      </c>
      <c r="J254" s="73" t="s">
        <v>141</v>
      </c>
      <c r="K254" s="71" t="s">
        <v>141</v>
      </c>
      <c r="L254" s="75" t="s">
        <v>127</v>
      </c>
      <c r="M254" s="75" t="s">
        <v>127</v>
      </c>
      <c r="N254" s="71" t="s">
        <v>141</v>
      </c>
      <c r="O254" s="71" t="s">
        <v>141</v>
      </c>
      <c r="P254" s="77" t="s">
        <v>127</v>
      </c>
      <c r="Q254" s="73" t="s">
        <v>141</v>
      </c>
      <c r="R254" s="71" t="s">
        <v>141</v>
      </c>
      <c r="S254" s="75" t="s">
        <v>127</v>
      </c>
      <c r="T254" s="75" t="s">
        <v>127</v>
      </c>
      <c r="U254" s="71" t="s">
        <v>141</v>
      </c>
      <c r="V254" s="71" t="s">
        <v>141</v>
      </c>
      <c r="W254" s="77" t="s">
        <v>127</v>
      </c>
    </row>
    <row r="255">
      <c r="A255" s="71" t="s">
        <v>5323</v>
      </c>
      <c r="B255" s="72" t="s">
        <v>5324</v>
      </c>
      <c r="C255" s="78">
        <v>16190.0</v>
      </c>
      <c r="D255" s="71" t="s">
        <v>141</v>
      </c>
      <c r="E255" s="71" t="s">
        <v>141</v>
      </c>
      <c r="F255" s="71" t="s">
        <v>127</v>
      </c>
      <c r="G255" s="71" t="s">
        <v>141</v>
      </c>
      <c r="H255" s="71" t="s">
        <v>141</v>
      </c>
      <c r="I255" s="72" t="s">
        <v>141</v>
      </c>
      <c r="J255" s="73" t="s">
        <v>141</v>
      </c>
      <c r="K255" s="71" t="s">
        <v>141</v>
      </c>
      <c r="L255" s="71" t="s">
        <v>141</v>
      </c>
      <c r="M255" s="71" t="s">
        <v>127</v>
      </c>
      <c r="N255" s="71" t="s">
        <v>141</v>
      </c>
      <c r="O255" s="71" t="s">
        <v>141</v>
      </c>
      <c r="P255" s="72" t="s">
        <v>141</v>
      </c>
      <c r="Q255" s="73" t="s">
        <v>141</v>
      </c>
      <c r="R255" s="71" t="s">
        <v>141</v>
      </c>
      <c r="S255" s="71" t="s">
        <v>141</v>
      </c>
      <c r="T255" s="71" t="s">
        <v>127</v>
      </c>
      <c r="U255" s="71" t="s">
        <v>141</v>
      </c>
      <c r="V255" s="71" t="s">
        <v>141</v>
      </c>
      <c r="W255" s="72" t="s">
        <v>141</v>
      </c>
    </row>
    <row r="256">
      <c r="A256" s="71" t="s">
        <v>5337</v>
      </c>
      <c r="B256" s="72" t="s">
        <v>5338</v>
      </c>
      <c r="C256" s="73" t="s">
        <v>141</v>
      </c>
      <c r="D256" s="75" t="s">
        <v>127</v>
      </c>
      <c r="E256" s="71" t="s">
        <v>141</v>
      </c>
      <c r="F256" s="75" t="s">
        <v>127</v>
      </c>
      <c r="G256" s="71" t="s">
        <v>127</v>
      </c>
      <c r="H256" s="75" t="s">
        <v>127</v>
      </c>
      <c r="I256" s="77" t="s">
        <v>127</v>
      </c>
      <c r="J256" s="73" t="s">
        <v>141</v>
      </c>
      <c r="K256" s="75" t="s">
        <v>127</v>
      </c>
      <c r="L256" s="71" t="s">
        <v>141</v>
      </c>
      <c r="M256" s="75" t="s">
        <v>127</v>
      </c>
      <c r="N256" s="75" t="s">
        <v>127</v>
      </c>
      <c r="O256" s="75" t="s">
        <v>127</v>
      </c>
      <c r="P256" s="77" t="s">
        <v>127</v>
      </c>
      <c r="Q256" s="73" t="s">
        <v>141</v>
      </c>
      <c r="R256" s="75" t="s">
        <v>127</v>
      </c>
      <c r="S256" s="71" t="s">
        <v>141</v>
      </c>
      <c r="T256" s="75" t="s">
        <v>127</v>
      </c>
      <c r="U256" s="75" t="s">
        <v>127</v>
      </c>
      <c r="V256" s="75" t="s">
        <v>127</v>
      </c>
      <c r="W256" s="77" t="s">
        <v>127</v>
      </c>
    </row>
    <row r="257">
      <c r="A257" s="71" t="s">
        <v>5655</v>
      </c>
      <c r="B257" s="72" t="s">
        <v>5656</v>
      </c>
      <c r="C257" s="79">
        <v>10860.0</v>
      </c>
      <c r="D257" s="71" t="s">
        <v>141</v>
      </c>
      <c r="E257" s="71" t="s">
        <v>141</v>
      </c>
      <c r="F257" s="71" t="s">
        <v>127</v>
      </c>
      <c r="G257" s="71">
        <v>8260.0</v>
      </c>
      <c r="H257" s="75">
        <v>8260.0</v>
      </c>
      <c r="I257" s="72" t="s">
        <v>127</v>
      </c>
      <c r="J257" s="79">
        <v>10690.0</v>
      </c>
      <c r="K257" s="71" t="s">
        <v>141</v>
      </c>
      <c r="L257" s="71" t="s">
        <v>141</v>
      </c>
      <c r="M257" s="71" t="s">
        <v>127</v>
      </c>
      <c r="N257" s="71">
        <v>7700.0</v>
      </c>
      <c r="O257" s="75">
        <v>7700.0</v>
      </c>
      <c r="P257" s="72" t="s">
        <v>127</v>
      </c>
      <c r="Q257" s="78" t="s">
        <v>141</v>
      </c>
      <c r="R257" s="71" t="s">
        <v>141</v>
      </c>
      <c r="S257" s="71" t="s">
        <v>141</v>
      </c>
      <c r="T257" s="71" t="s">
        <v>127</v>
      </c>
      <c r="U257" s="71" t="s">
        <v>141</v>
      </c>
      <c r="V257" s="71" t="s">
        <v>141</v>
      </c>
      <c r="W257" s="72" t="s">
        <v>127</v>
      </c>
    </row>
    <row r="258">
      <c r="A258" s="71" t="s">
        <v>5617</v>
      </c>
      <c r="B258" s="72" t="s">
        <v>5618</v>
      </c>
      <c r="C258" s="73" t="s">
        <v>141</v>
      </c>
      <c r="D258" s="71" t="s">
        <v>141</v>
      </c>
      <c r="E258" s="71" t="s">
        <v>127</v>
      </c>
      <c r="F258" s="71" t="s">
        <v>127</v>
      </c>
      <c r="G258" s="71" t="s">
        <v>141</v>
      </c>
      <c r="H258" s="71" t="s">
        <v>141</v>
      </c>
      <c r="I258" s="72" t="s">
        <v>127</v>
      </c>
      <c r="J258" s="73" t="s">
        <v>141</v>
      </c>
      <c r="K258" s="71" t="s">
        <v>141</v>
      </c>
      <c r="L258" s="75" t="s">
        <v>127</v>
      </c>
      <c r="M258" s="75" t="s">
        <v>127</v>
      </c>
      <c r="N258" s="71" t="s">
        <v>141</v>
      </c>
      <c r="O258" s="71" t="s">
        <v>141</v>
      </c>
      <c r="P258" s="77" t="s">
        <v>127</v>
      </c>
      <c r="Q258" s="73" t="s">
        <v>141</v>
      </c>
      <c r="R258" s="71" t="s">
        <v>141</v>
      </c>
      <c r="S258" s="75" t="s">
        <v>127</v>
      </c>
      <c r="T258" s="75" t="s">
        <v>127</v>
      </c>
      <c r="U258" s="71" t="s">
        <v>141</v>
      </c>
      <c r="V258" s="71" t="s">
        <v>141</v>
      </c>
      <c r="W258" s="77" t="s">
        <v>127</v>
      </c>
    </row>
    <row r="259">
      <c r="A259" s="71" t="s">
        <v>5631</v>
      </c>
      <c r="B259" s="72" t="s">
        <v>5632</v>
      </c>
      <c r="C259" s="73" t="s">
        <v>141</v>
      </c>
      <c r="D259" s="71" t="s">
        <v>141</v>
      </c>
      <c r="E259" s="71" t="s">
        <v>127</v>
      </c>
      <c r="F259" s="71" t="s">
        <v>127</v>
      </c>
      <c r="G259" s="71" t="s">
        <v>141</v>
      </c>
      <c r="H259" s="71" t="s">
        <v>141</v>
      </c>
      <c r="I259" s="72" t="s">
        <v>141</v>
      </c>
      <c r="J259" s="73" t="s">
        <v>141</v>
      </c>
      <c r="K259" s="71" t="s">
        <v>141</v>
      </c>
      <c r="L259" s="75" t="s">
        <v>127</v>
      </c>
      <c r="M259" s="75" t="s">
        <v>127</v>
      </c>
      <c r="N259" s="71" t="s">
        <v>141</v>
      </c>
      <c r="O259" s="71" t="s">
        <v>141</v>
      </c>
      <c r="P259" s="77" t="s">
        <v>127</v>
      </c>
      <c r="Q259" s="73" t="s">
        <v>141</v>
      </c>
      <c r="R259" s="71" t="s">
        <v>141</v>
      </c>
      <c r="S259" s="75" t="s">
        <v>127</v>
      </c>
      <c r="T259" s="75" t="s">
        <v>127</v>
      </c>
      <c r="U259" s="71" t="s">
        <v>141</v>
      </c>
      <c r="V259" s="71" t="s">
        <v>141</v>
      </c>
      <c r="W259" s="77" t="s">
        <v>127</v>
      </c>
    </row>
    <row r="260">
      <c r="A260" s="71" t="s">
        <v>5484</v>
      </c>
      <c r="B260" s="72" t="s">
        <v>5485</v>
      </c>
      <c r="C260" s="73" t="s">
        <v>141</v>
      </c>
      <c r="D260" s="71" t="s">
        <v>141</v>
      </c>
      <c r="E260" s="71" t="s">
        <v>127</v>
      </c>
      <c r="F260" s="71" t="s">
        <v>127</v>
      </c>
      <c r="G260" s="71" t="s">
        <v>141</v>
      </c>
      <c r="H260" s="71" t="s">
        <v>141</v>
      </c>
      <c r="I260" s="72" t="s">
        <v>141</v>
      </c>
      <c r="J260" s="73" t="s">
        <v>141</v>
      </c>
      <c r="K260" s="71" t="s">
        <v>141</v>
      </c>
      <c r="L260" s="75" t="s">
        <v>127</v>
      </c>
      <c r="M260" s="75" t="s">
        <v>127</v>
      </c>
      <c r="N260" s="71" t="s">
        <v>141</v>
      </c>
      <c r="O260" s="71" t="s">
        <v>141</v>
      </c>
      <c r="P260" s="77" t="s">
        <v>127</v>
      </c>
      <c r="Q260" s="73" t="s">
        <v>141</v>
      </c>
      <c r="R260" s="71" t="s">
        <v>141</v>
      </c>
      <c r="S260" s="75" t="s">
        <v>127</v>
      </c>
      <c r="T260" s="75" t="s">
        <v>127</v>
      </c>
      <c r="U260" s="71" t="s">
        <v>141</v>
      </c>
      <c r="V260" s="71" t="s">
        <v>141</v>
      </c>
      <c r="W260" s="77" t="s">
        <v>127</v>
      </c>
    </row>
    <row r="261">
      <c r="A261" s="71" t="s">
        <v>5499</v>
      </c>
      <c r="B261" s="72" t="s">
        <v>5500</v>
      </c>
      <c r="C261" s="73" t="s">
        <v>141</v>
      </c>
      <c r="D261" s="71" t="s">
        <v>141</v>
      </c>
      <c r="E261" s="71" t="s">
        <v>127</v>
      </c>
      <c r="F261" s="71" t="s">
        <v>127</v>
      </c>
      <c r="G261" s="71" t="s">
        <v>141</v>
      </c>
      <c r="H261" s="71" t="s">
        <v>141</v>
      </c>
      <c r="I261" s="72" t="s">
        <v>127</v>
      </c>
      <c r="J261" s="73" t="s">
        <v>141</v>
      </c>
      <c r="K261" s="71" t="s">
        <v>141</v>
      </c>
      <c r="L261" s="75" t="s">
        <v>127</v>
      </c>
      <c r="M261" s="75" t="s">
        <v>127</v>
      </c>
      <c r="N261" s="71" t="s">
        <v>141</v>
      </c>
      <c r="O261" s="71" t="s">
        <v>141</v>
      </c>
      <c r="P261" s="77" t="s">
        <v>127</v>
      </c>
      <c r="Q261" s="73" t="s">
        <v>141</v>
      </c>
      <c r="R261" s="71" t="s">
        <v>141</v>
      </c>
      <c r="S261" s="75" t="s">
        <v>127</v>
      </c>
      <c r="T261" s="75" t="s">
        <v>127</v>
      </c>
      <c r="U261" s="71" t="s">
        <v>141</v>
      </c>
      <c r="V261" s="71" t="s">
        <v>141</v>
      </c>
      <c r="W261" s="77" t="s">
        <v>127</v>
      </c>
    </row>
    <row r="262">
      <c r="A262" s="71" t="s">
        <v>5513</v>
      </c>
      <c r="B262" s="72" t="s">
        <v>5514</v>
      </c>
      <c r="C262" s="73" t="s">
        <v>141</v>
      </c>
      <c r="D262" s="71" t="s">
        <v>141</v>
      </c>
      <c r="E262" s="71" t="s">
        <v>127</v>
      </c>
      <c r="F262" s="71" t="s">
        <v>127</v>
      </c>
      <c r="G262" s="71" t="s">
        <v>141</v>
      </c>
      <c r="H262" s="71" t="s">
        <v>141</v>
      </c>
      <c r="I262" s="72" t="s">
        <v>127</v>
      </c>
      <c r="J262" s="73" t="s">
        <v>141</v>
      </c>
      <c r="K262" s="71" t="s">
        <v>141</v>
      </c>
      <c r="L262" s="75" t="s">
        <v>127</v>
      </c>
      <c r="M262" s="75" t="s">
        <v>127</v>
      </c>
      <c r="N262" s="71" t="s">
        <v>141</v>
      </c>
      <c r="O262" s="71" t="s">
        <v>141</v>
      </c>
      <c r="P262" s="77" t="s">
        <v>127</v>
      </c>
      <c r="Q262" s="73" t="s">
        <v>141</v>
      </c>
      <c r="R262" s="71" t="s">
        <v>141</v>
      </c>
      <c r="S262" s="75" t="s">
        <v>127</v>
      </c>
      <c r="T262" s="75" t="s">
        <v>127</v>
      </c>
      <c r="U262" s="71" t="s">
        <v>141</v>
      </c>
      <c r="V262" s="71" t="s">
        <v>141</v>
      </c>
      <c r="W262" s="77" t="s">
        <v>127</v>
      </c>
    </row>
    <row r="263">
      <c r="A263" s="71" t="s">
        <v>5525</v>
      </c>
      <c r="B263" s="72" t="s">
        <v>5526</v>
      </c>
      <c r="C263" s="73" t="s">
        <v>141</v>
      </c>
      <c r="D263" s="71" t="s">
        <v>141</v>
      </c>
      <c r="E263" s="71" t="s">
        <v>127</v>
      </c>
      <c r="F263" s="71" t="s">
        <v>127</v>
      </c>
      <c r="G263" s="71" t="s">
        <v>141</v>
      </c>
      <c r="H263" s="71" t="s">
        <v>141</v>
      </c>
      <c r="I263" s="72" t="s">
        <v>127</v>
      </c>
      <c r="J263" s="73" t="s">
        <v>141</v>
      </c>
      <c r="K263" s="71" t="s">
        <v>141</v>
      </c>
      <c r="L263" s="71" t="s">
        <v>127</v>
      </c>
      <c r="M263" s="71" t="s">
        <v>127</v>
      </c>
      <c r="N263" s="71" t="s">
        <v>141</v>
      </c>
      <c r="O263" s="71" t="s">
        <v>141</v>
      </c>
      <c r="P263" s="72" t="s">
        <v>127</v>
      </c>
      <c r="Q263" s="73" t="s">
        <v>141</v>
      </c>
      <c r="R263" s="71" t="s">
        <v>141</v>
      </c>
      <c r="S263" s="71" t="s">
        <v>127</v>
      </c>
      <c r="T263" s="71" t="s">
        <v>127</v>
      </c>
      <c r="U263" s="71" t="s">
        <v>141</v>
      </c>
      <c r="V263" s="71" t="s">
        <v>141</v>
      </c>
      <c r="W263" s="72" t="s">
        <v>127</v>
      </c>
    </row>
    <row r="264">
      <c r="A264" s="71" t="s">
        <v>5348</v>
      </c>
      <c r="B264" s="72" t="s">
        <v>5349</v>
      </c>
      <c r="C264" s="73" t="s">
        <v>141</v>
      </c>
      <c r="D264" s="71" t="s">
        <v>141</v>
      </c>
      <c r="E264" s="71" t="s">
        <v>127</v>
      </c>
      <c r="F264" s="71" t="s">
        <v>127</v>
      </c>
      <c r="G264" s="71" t="s">
        <v>141</v>
      </c>
      <c r="H264" s="71" t="s">
        <v>141</v>
      </c>
      <c r="I264" s="72" t="s">
        <v>127</v>
      </c>
      <c r="J264" s="73" t="s">
        <v>141</v>
      </c>
      <c r="K264" s="71" t="s">
        <v>141</v>
      </c>
      <c r="L264" s="75" t="s">
        <v>127</v>
      </c>
      <c r="M264" s="75" t="s">
        <v>127</v>
      </c>
      <c r="N264" s="71" t="s">
        <v>141</v>
      </c>
      <c r="O264" s="71" t="s">
        <v>141</v>
      </c>
      <c r="P264" s="77" t="s">
        <v>127</v>
      </c>
      <c r="Q264" s="73" t="s">
        <v>141</v>
      </c>
      <c r="R264" s="71" t="s">
        <v>141</v>
      </c>
      <c r="S264" s="75" t="s">
        <v>127</v>
      </c>
      <c r="T264" s="75" t="s">
        <v>127</v>
      </c>
      <c r="U264" s="71" t="s">
        <v>141</v>
      </c>
      <c r="V264" s="71" t="s">
        <v>141</v>
      </c>
      <c r="W264" s="77" t="s">
        <v>127</v>
      </c>
    </row>
    <row r="265">
      <c r="A265" s="71" t="s">
        <v>5435</v>
      </c>
      <c r="B265" s="72" t="s">
        <v>5436</v>
      </c>
      <c r="C265" s="73" t="s">
        <v>141</v>
      </c>
      <c r="D265" s="71" t="s">
        <v>141</v>
      </c>
      <c r="E265" s="71" t="s">
        <v>127</v>
      </c>
      <c r="F265" s="71" t="s">
        <v>127</v>
      </c>
      <c r="G265" s="71" t="s">
        <v>141</v>
      </c>
      <c r="H265" s="71" t="s">
        <v>141</v>
      </c>
      <c r="I265" s="72" t="s">
        <v>141</v>
      </c>
      <c r="J265" s="73" t="s">
        <v>141</v>
      </c>
      <c r="K265" s="71" t="s">
        <v>141</v>
      </c>
      <c r="L265" s="75" t="s">
        <v>127</v>
      </c>
      <c r="M265" s="75" t="s">
        <v>127</v>
      </c>
      <c r="N265" s="71" t="s">
        <v>141</v>
      </c>
      <c r="O265" s="71" t="s">
        <v>141</v>
      </c>
      <c r="P265" s="77" t="s">
        <v>127</v>
      </c>
      <c r="Q265" s="73" t="s">
        <v>141</v>
      </c>
      <c r="R265" s="71" t="s">
        <v>141</v>
      </c>
      <c r="S265" s="75" t="s">
        <v>127</v>
      </c>
      <c r="T265" s="75" t="s">
        <v>127</v>
      </c>
      <c r="U265" s="71" t="s">
        <v>141</v>
      </c>
      <c r="V265" s="71" t="s">
        <v>141</v>
      </c>
      <c r="W265" s="77" t="s">
        <v>127</v>
      </c>
    </row>
    <row r="266">
      <c r="A266" s="71" t="s">
        <v>5451</v>
      </c>
      <c r="B266" s="72" t="s">
        <v>5452</v>
      </c>
      <c r="C266" s="73" t="s">
        <v>141</v>
      </c>
      <c r="D266" s="71" t="s">
        <v>141</v>
      </c>
      <c r="E266" s="71" t="s">
        <v>127</v>
      </c>
      <c r="F266" s="71" t="s">
        <v>127</v>
      </c>
      <c r="G266" s="71" t="s">
        <v>141</v>
      </c>
      <c r="H266" s="71" t="s">
        <v>141</v>
      </c>
      <c r="I266" s="72" t="s">
        <v>141</v>
      </c>
      <c r="J266" s="73" t="s">
        <v>141</v>
      </c>
      <c r="K266" s="71" t="s">
        <v>141</v>
      </c>
      <c r="L266" s="75" t="s">
        <v>127</v>
      </c>
      <c r="M266" s="75" t="s">
        <v>127</v>
      </c>
      <c r="N266" s="71" t="s">
        <v>141</v>
      </c>
      <c r="O266" s="71" t="s">
        <v>141</v>
      </c>
      <c r="P266" s="77" t="s">
        <v>127</v>
      </c>
      <c r="Q266" s="73" t="s">
        <v>141</v>
      </c>
      <c r="R266" s="71" t="s">
        <v>141</v>
      </c>
      <c r="S266" s="75" t="s">
        <v>127</v>
      </c>
      <c r="T266" s="75" t="s">
        <v>127</v>
      </c>
      <c r="U266" s="71" t="s">
        <v>141</v>
      </c>
      <c r="V266" s="71" t="s">
        <v>141</v>
      </c>
      <c r="W266" s="77" t="s">
        <v>127</v>
      </c>
    </row>
    <row r="267">
      <c r="A267" s="71" t="s">
        <v>5692</v>
      </c>
      <c r="B267" s="72" t="s">
        <v>5693</v>
      </c>
      <c r="C267" s="73" t="s">
        <v>141</v>
      </c>
      <c r="D267" s="71" t="s">
        <v>141</v>
      </c>
      <c r="E267" s="71" t="s">
        <v>127</v>
      </c>
      <c r="F267" s="71" t="s">
        <v>127</v>
      </c>
      <c r="G267" s="71" t="s">
        <v>141</v>
      </c>
      <c r="H267" s="71" t="s">
        <v>141</v>
      </c>
      <c r="I267" s="72" t="s">
        <v>127</v>
      </c>
      <c r="J267" s="73" t="s">
        <v>141</v>
      </c>
      <c r="K267" s="71" t="s">
        <v>141</v>
      </c>
      <c r="L267" s="75" t="s">
        <v>127</v>
      </c>
      <c r="M267" s="75" t="s">
        <v>127</v>
      </c>
      <c r="N267" s="71" t="s">
        <v>141</v>
      </c>
      <c r="O267" s="71" t="s">
        <v>141</v>
      </c>
      <c r="P267" s="77" t="s">
        <v>127</v>
      </c>
      <c r="Q267" s="73" t="s">
        <v>141</v>
      </c>
      <c r="R267" s="71" t="s">
        <v>141</v>
      </c>
      <c r="S267" s="75" t="s">
        <v>127</v>
      </c>
      <c r="T267" s="75" t="s">
        <v>127</v>
      </c>
      <c r="U267" s="71" t="s">
        <v>141</v>
      </c>
      <c r="V267" s="71" t="s">
        <v>141</v>
      </c>
      <c r="W267" s="77" t="s">
        <v>127</v>
      </c>
    </row>
    <row r="268">
      <c r="A268" s="71" t="s">
        <v>5364</v>
      </c>
      <c r="B268" s="72" t="s">
        <v>5365</v>
      </c>
      <c r="C268" s="73" t="s">
        <v>141</v>
      </c>
      <c r="D268" s="71" t="s">
        <v>141</v>
      </c>
      <c r="E268" s="71" t="s">
        <v>127</v>
      </c>
      <c r="F268" s="71" t="s">
        <v>127</v>
      </c>
      <c r="G268" s="71" t="s">
        <v>141</v>
      </c>
      <c r="H268" s="71" t="s">
        <v>141</v>
      </c>
      <c r="I268" s="72" t="s">
        <v>141</v>
      </c>
      <c r="J268" s="73" t="s">
        <v>141</v>
      </c>
      <c r="K268" s="71" t="s">
        <v>141</v>
      </c>
      <c r="L268" s="71" t="s">
        <v>127</v>
      </c>
      <c r="M268" s="71" t="s">
        <v>127</v>
      </c>
      <c r="N268" s="71" t="s">
        <v>141</v>
      </c>
      <c r="O268" s="71" t="s">
        <v>141</v>
      </c>
      <c r="P268" s="72" t="s">
        <v>141</v>
      </c>
      <c r="Q268" s="73" t="s">
        <v>141</v>
      </c>
      <c r="R268" s="71" t="s">
        <v>141</v>
      </c>
      <c r="S268" s="71" t="s">
        <v>127</v>
      </c>
      <c r="T268" s="71" t="s">
        <v>127</v>
      </c>
      <c r="U268" s="71" t="s">
        <v>141</v>
      </c>
      <c r="V268" s="71" t="s">
        <v>141</v>
      </c>
      <c r="W268" s="72" t="s">
        <v>141</v>
      </c>
    </row>
    <row r="269">
      <c r="A269" s="71" t="s">
        <v>5377</v>
      </c>
      <c r="B269" s="72" t="s">
        <v>5378</v>
      </c>
      <c r="C269" s="73" t="s">
        <v>141</v>
      </c>
      <c r="D269" s="71" t="s">
        <v>141</v>
      </c>
      <c r="E269" s="71" t="s">
        <v>127</v>
      </c>
      <c r="F269" s="71" t="s">
        <v>127</v>
      </c>
      <c r="G269" s="71" t="s">
        <v>141</v>
      </c>
      <c r="H269" s="71" t="s">
        <v>141</v>
      </c>
      <c r="I269" s="72" t="s">
        <v>127</v>
      </c>
      <c r="J269" s="73" t="s">
        <v>141</v>
      </c>
      <c r="K269" s="71" t="s">
        <v>141</v>
      </c>
      <c r="L269" s="75" t="s">
        <v>127</v>
      </c>
      <c r="M269" s="75" t="s">
        <v>127</v>
      </c>
      <c r="N269" s="71" t="s">
        <v>141</v>
      </c>
      <c r="O269" s="71" t="s">
        <v>141</v>
      </c>
      <c r="P269" s="77" t="s">
        <v>127</v>
      </c>
      <c r="Q269" s="73" t="s">
        <v>141</v>
      </c>
      <c r="R269" s="71" t="s">
        <v>141</v>
      </c>
      <c r="S269" s="75" t="s">
        <v>127</v>
      </c>
      <c r="T269" s="75" t="s">
        <v>127</v>
      </c>
      <c r="U269" s="71" t="s">
        <v>141</v>
      </c>
      <c r="V269" s="71" t="s">
        <v>141</v>
      </c>
      <c r="W269" s="77" t="s">
        <v>127</v>
      </c>
    </row>
    <row r="270">
      <c r="A270" s="71" t="s">
        <v>5543</v>
      </c>
      <c r="B270" s="72" t="s">
        <v>5544</v>
      </c>
      <c r="C270" s="73" t="s">
        <v>141</v>
      </c>
      <c r="D270" s="71" t="s">
        <v>141</v>
      </c>
      <c r="E270" s="71" t="s">
        <v>127</v>
      </c>
      <c r="F270" s="71" t="s">
        <v>127</v>
      </c>
      <c r="G270" s="71" t="s">
        <v>141</v>
      </c>
      <c r="H270" s="71" t="s">
        <v>141</v>
      </c>
      <c r="I270" s="72" t="s">
        <v>127</v>
      </c>
      <c r="J270" s="73" t="s">
        <v>141</v>
      </c>
      <c r="K270" s="71" t="s">
        <v>141</v>
      </c>
      <c r="L270" s="75" t="s">
        <v>127</v>
      </c>
      <c r="M270" s="75" t="s">
        <v>127</v>
      </c>
      <c r="N270" s="71" t="s">
        <v>141</v>
      </c>
      <c r="O270" s="71" t="s">
        <v>141</v>
      </c>
      <c r="P270" s="77" t="s">
        <v>127</v>
      </c>
      <c r="Q270" s="73" t="s">
        <v>141</v>
      </c>
      <c r="R270" s="71" t="s">
        <v>141</v>
      </c>
      <c r="S270" s="75" t="s">
        <v>127</v>
      </c>
      <c r="T270" s="75" t="s">
        <v>127</v>
      </c>
      <c r="U270" s="71" t="s">
        <v>141</v>
      </c>
      <c r="V270" s="71" t="s">
        <v>141</v>
      </c>
      <c r="W270" s="77" t="s">
        <v>127</v>
      </c>
    </row>
    <row r="271">
      <c r="A271" s="71" t="s">
        <v>5558</v>
      </c>
      <c r="B271" s="72" t="s">
        <v>5559</v>
      </c>
      <c r="C271" s="73" t="s">
        <v>141</v>
      </c>
      <c r="D271" s="71" t="s">
        <v>141</v>
      </c>
      <c r="E271" s="71" t="s">
        <v>127</v>
      </c>
      <c r="F271" s="71" t="s">
        <v>127</v>
      </c>
      <c r="G271" s="71" t="s">
        <v>141</v>
      </c>
      <c r="H271" s="71" t="s">
        <v>141</v>
      </c>
      <c r="I271" s="72" t="s">
        <v>127</v>
      </c>
      <c r="J271" s="73" t="s">
        <v>141</v>
      </c>
      <c r="K271" s="71" t="s">
        <v>141</v>
      </c>
      <c r="L271" s="75" t="s">
        <v>127</v>
      </c>
      <c r="M271" s="75" t="s">
        <v>127</v>
      </c>
      <c r="N271" s="71" t="s">
        <v>141</v>
      </c>
      <c r="O271" s="71" t="s">
        <v>141</v>
      </c>
      <c r="P271" s="77" t="s">
        <v>127</v>
      </c>
      <c r="Q271" s="73" t="s">
        <v>141</v>
      </c>
      <c r="R271" s="71" t="s">
        <v>141</v>
      </c>
      <c r="S271" s="75" t="s">
        <v>127</v>
      </c>
      <c r="T271" s="75" t="s">
        <v>127</v>
      </c>
      <c r="U271" s="71" t="s">
        <v>141</v>
      </c>
      <c r="V271" s="71" t="s">
        <v>141</v>
      </c>
      <c r="W271" s="77" t="s">
        <v>127</v>
      </c>
    </row>
    <row r="272">
      <c r="A272" s="71" t="s">
        <v>5467</v>
      </c>
      <c r="B272" s="72" t="s">
        <v>5468</v>
      </c>
      <c r="C272" s="73" t="s">
        <v>141</v>
      </c>
      <c r="D272" s="71" t="s">
        <v>141</v>
      </c>
      <c r="E272" s="71" t="s">
        <v>127</v>
      </c>
      <c r="F272" s="71" t="s">
        <v>127</v>
      </c>
      <c r="G272" s="71" t="s">
        <v>141</v>
      </c>
      <c r="H272" s="71" t="s">
        <v>141</v>
      </c>
      <c r="I272" s="72" t="s">
        <v>141</v>
      </c>
      <c r="J272" s="73" t="s">
        <v>141</v>
      </c>
      <c r="K272" s="71" t="s">
        <v>141</v>
      </c>
      <c r="L272" s="75" t="s">
        <v>127</v>
      </c>
      <c r="M272" s="75" t="s">
        <v>127</v>
      </c>
      <c r="N272" s="71" t="s">
        <v>141</v>
      </c>
      <c r="O272" s="71" t="s">
        <v>141</v>
      </c>
      <c r="P272" s="77" t="s">
        <v>127</v>
      </c>
      <c r="Q272" s="73" t="s">
        <v>141</v>
      </c>
      <c r="R272" s="71" t="s">
        <v>141</v>
      </c>
      <c r="S272" s="75" t="s">
        <v>127</v>
      </c>
      <c r="T272" s="75" t="s">
        <v>127</v>
      </c>
      <c r="U272" s="71" t="s">
        <v>141</v>
      </c>
      <c r="V272" s="71" t="s">
        <v>141</v>
      </c>
      <c r="W272" s="77" t="s">
        <v>127</v>
      </c>
    </row>
    <row r="273">
      <c r="A273" s="71" t="s">
        <v>5420</v>
      </c>
      <c r="B273" s="72" t="s">
        <v>5421</v>
      </c>
      <c r="C273" s="73" t="s">
        <v>141</v>
      </c>
      <c r="D273" s="75" t="s">
        <v>141</v>
      </c>
      <c r="E273" s="75" t="s">
        <v>127</v>
      </c>
      <c r="F273" s="75" t="s">
        <v>127</v>
      </c>
      <c r="G273" s="71" t="s">
        <v>141</v>
      </c>
      <c r="H273" s="75" t="s">
        <v>141</v>
      </c>
      <c r="I273" s="77" t="s">
        <v>127</v>
      </c>
      <c r="J273" s="73" t="s">
        <v>141</v>
      </c>
      <c r="K273" s="75" t="s">
        <v>141</v>
      </c>
      <c r="L273" s="75" t="s">
        <v>127</v>
      </c>
      <c r="M273" s="75" t="s">
        <v>127</v>
      </c>
      <c r="N273" s="71" t="s">
        <v>141</v>
      </c>
      <c r="O273" s="75" t="s">
        <v>141</v>
      </c>
      <c r="P273" s="77" t="s">
        <v>127</v>
      </c>
      <c r="Q273" s="73" t="s">
        <v>141</v>
      </c>
      <c r="R273" s="75" t="s">
        <v>141</v>
      </c>
      <c r="S273" s="75" t="s">
        <v>127</v>
      </c>
      <c r="T273" s="75" t="s">
        <v>127</v>
      </c>
      <c r="U273" s="71" t="s">
        <v>141</v>
      </c>
      <c r="V273" s="75" t="s">
        <v>141</v>
      </c>
      <c r="W273" s="77" t="s">
        <v>127</v>
      </c>
    </row>
    <row r="274">
      <c r="A274" s="71" t="s">
        <v>5705</v>
      </c>
      <c r="B274" s="72" t="s">
        <v>5706</v>
      </c>
      <c r="C274" s="73" t="s">
        <v>141</v>
      </c>
      <c r="D274" s="71" t="s">
        <v>141</v>
      </c>
      <c r="E274" s="71" t="s">
        <v>127</v>
      </c>
      <c r="F274" s="71" t="s">
        <v>127</v>
      </c>
      <c r="G274" s="71" t="s">
        <v>141</v>
      </c>
      <c r="H274" s="71" t="s">
        <v>141</v>
      </c>
      <c r="I274" s="72" t="s">
        <v>127</v>
      </c>
      <c r="J274" s="73" t="s">
        <v>141</v>
      </c>
      <c r="K274" s="71" t="s">
        <v>141</v>
      </c>
      <c r="L274" s="75" t="s">
        <v>127</v>
      </c>
      <c r="M274" s="75" t="s">
        <v>127</v>
      </c>
      <c r="N274" s="71" t="s">
        <v>141</v>
      </c>
      <c r="O274" s="71" t="s">
        <v>141</v>
      </c>
      <c r="P274" s="77" t="s">
        <v>127</v>
      </c>
      <c r="Q274" s="73" t="s">
        <v>141</v>
      </c>
      <c r="R274" s="71" t="s">
        <v>141</v>
      </c>
      <c r="S274" s="75" t="s">
        <v>127</v>
      </c>
      <c r="T274" s="75" t="s">
        <v>127</v>
      </c>
      <c r="U274" s="71" t="s">
        <v>141</v>
      </c>
      <c r="V274" s="71" t="s">
        <v>141</v>
      </c>
      <c r="W274" s="77" t="s">
        <v>127</v>
      </c>
    </row>
    <row r="275">
      <c r="A275" s="71" t="s">
        <v>5391</v>
      </c>
      <c r="B275" s="72" t="s">
        <v>5392</v>
      </c>
      <c r="C275" s="73" t="s">
        <v>141</v>
      </c>
      <c r="D275" s="71" t="s">
        <v>141</v>
      </c>
      <c r="E275" s="71" t="s">
        <v>127</v>
      </c>
      <c r="F275" s="71" t="s">
        <v>127</v>
      </c>
      <c r="G275" s="71" t="s">
        <v>141</v>
      </c>
      <c r="H275" s="71" t="s">
        <v>141</v>
      </c>
      <c r="I275" s="72" t="s">
        <v>141</v>
      </c>
      <c r="J275" s="73" t="s">
        <v>141</v>
      </c>
      <c r="K275" s="71" t="s">
        <v>141</v>
      </c>
      <c r="L275" s="75" t="s">
        <v>127</v>
      </c>
      <c r="M275" s="75" t="s">
        <v>127</v>
      </c>
      <c r="N275" s="71" t="s">
        <v>141</v>
      </c>
      <c r="O275" s="71" t="s">
        <v>141</v>
      </c>
      <c r="P275" s="77" t="s">
        <v>127</v>
      </c>
      <c r="Q275" s="73" t="s">
        <v>141</v>
      </c>
      <c r="R275" s="71" t="s">
        <v>141</v>
      </c>
      <c r="S275" s="75" t="s">
        <v>127</v>
      </c>
      <c r="T275" s="75" t="s">
        <v>127</v>
      </c>
      <c r="U275" s="71" t="s">
        <v>141</v>
      </c>
      <c r="V275" s="71" t="s">
        <v>141</v>
      </c>
      <c r="W275" s="77" t="s">
        <v>127</v>
      </c>
    </row>
    <row r="276">
      <c r="A276" s="71" t="s">
        <v>5405</v>
      </c>
      <c r="B276" s="72" t="s">
        <v>5406</v>
      </c>
      <c r="C276" s="73" t="s">
        <v>141</v>
      </c>
      <c r="D276" s="71" t="s">
        <v>141</v>
      </c>
      <c r="E276" s="71" t="s">
        <v>127</v>
      </c>
      <c r="F276" s="71" t="s">
        <v>127</v>
      </c>
      <c r="G276" s="71" t="s">
        <v>141</v>
      </c>
      <c r="H276" s="71" t="s">
        <v>141</v>
      </c>
      <c r="I276" s="72" t="s">
        <v>141</v>
      </c>
      <c r="J276" s="73" t="s">
        <v>141</v>
      </c>
      <c r="K276" s="71" t="s">
        <v>141</v>
      </c>
      <c r="L276" s="75" t="s">
        <v>127</v>
      </c>
      <c r="M276" s="75" t="s">
        <v>127</v>
      </c>
      <c r="N276" s="71" t="s">
        <v>141</v>
      </c>
      <c r="O276" s="71" t="s">
        <v>141</v>
      </c>
      <c r="P276" s="77" t="s">
        <v>127</v>
      </c>
      <c r="Q276" s="73" t="s">
        <v>141</v>
      </c>
      <c r="R276" s="71" t="s">
        <v>141</v>
      </c>
      <c r="S276" s="75" t="s">
        <v>127</v>
      </c>
      <c r="T276" s="75" t="s">
        <v>127</v>
      </c>
      <c r="U276" s="71" t="s">
        <v>141</v>
      </c>
      <c r="V276" s="71" t="s">
        <v>141</v>
      </c>
      <c r="W276" s="77" t="s">
        <v>127</v>
      </c>
    </row>
    <row r="277">
      <c r="A277" s="71" t="s">
        <v>5866</v>
      </c>
      <c r="B277" s="72" t="s">
        <v>5867</v>
      </c>
      <c r="C277" s="73" t="s">
        <v>141</v>
      </c>
      <c r="D277" s="71" t="s">
        <v>141</v>
      </c>
      <c r="E277" s="71" t="s">
        <v>127</v>
      </c>
      <c r="F277" s="71" t="s">
        <v>127</v>
      </c>
      <c r="G277" s="71" t="s">
        <v>141</v>
      </c>
      <c r="H277" s="71" t="s">
        <v>141</v>
      </c>
      <c r="I277" s="72" t="s">
        <v>141</v>
      </c>
      <c r="J277" s="73" t="s">
        <v>141</v>
      </c>
      <c r="K277" s="71" t="s">
        <v>141</v>
      </c>
      <c r="L277" s="75" t="s">
        <v>127</v>
      </c>
      <c r="M277" s="75" t="s">
        <v>127</v>
      </c>
      <c r="N277" s="71" t="s">
        <v>141</v>
      </c>
      <c r="O277" s="71" t="s">
        <v>141</v>
      </c>
      <c r="P277" s="77" t="s">
        <v>127</v>
      </c>
      <c r="Q277" s="73" t="s">
        <v>141</v>
      </c>
      <c r="R277" s="71" t="s">
        <v>141</v>
      </c>
      <c r="S277" s="75" t="s">
        <v>127</v>
      </c>
      <c r="T277" s="75" t="s">
        <v>127</v>
      </c>
      <c r="U277" s="71" t="s">
        <v>141</v>
      </c>
      <c r="V277" s="71" t="s">
        <v>141</v>
      </c>
      <c r="W277" s="77" t="s">
        <v>127</v>
      </c>
    </row>
    <row r="278">
      <c r="A278" s="71" t="s">
        <v>5812</v>
      </c>
      <c r="B278" s="72" t="s">
        <v>5813</v>
      </c>
      <c r="C278" s="73" t="s">
        <v>141</v>
      </c>
      <c r="D278" s="71" t="s">
        <v>141</v>
      </c>
      <c r="E278" s="71" t="s">
        <v>127</v>
      </c>
      <c r="F278" s="71" t="s">
        <v>127</v>
      </c>
      <c r="G278" s="71" t="s">
        <v>141</v>
      </c>
      <c r="H278" s="71" t="s">
        <v>141</v>
      </c>
      <c r="I278" s="72" t="s">
        <v>141</v>
      </c>
      <c r="J278" s="73" t="s">
        <v>141</v>
      </c>
      <c r="K278" s="71" t="s">
        <v>141</v>
      </c>
      <c r="L278" s="75" t="s">
        <v>127</v>
      </c>
      <c r="M278" s="75" t="s">
        <v>127</v>
      </c>
      <c r="N278" s="71" t="s">
        <v>141</v>
      </c>
      <c r="O278" s="71" t="s">
        <v>141</v>
      </c>
      <c r="P278" s="77" t="s">
        <v>127</v>
      </c>
      <c r="Q278" s="73" t="s">
        <v>141</v>
      </c>
      <c r="R278" s="71" t="s">
        <v>141</v>
      </c>
      <c r="S278" s="75" t="s">
        <v>127</v>
      </c>
      <c r="T278" s="75" t="s">
        <v>127</v>
      </c>
      <c r="U278" s="71" t="s">
        <v>141</v>
      </c>
      <c r="V278" s="71" t="s">
        <v>141</v>
      </c>
      <c r="W278" s="77" t="s">
        <v>127</v>
      </c>
    </row>
    <row r="279">
      <c r="A279" s="71" t="s">
        <v>5839</v>
      </c>
      <c r="B279" s="72" t="s">
        <v>5840</v>
      </c>
      <c r="C279" s="73" t="s">
        <v>141</v>
      </c>
      <c r="D279" s="75" t="s">
        <v>127</v>
      </c>
      <c r="E279" s="71" t="s">
        <v>141</v>
      </c>
      <c r="F279" s="75" t="s">
        <v>127</v>
      </c>
      <c r="G279" s="71" t="s">
        <v>127</v>
      </c>
      <c r="H279" s="75" t="s">
        <v>127</v>
      </c>
      <c r="I279" s="77" t="s">
        <v>127</v>
      </c>
      <c r="J279" s="73" t="s">
        <v>141</v>
      </c>
      <c r="K279" s="75" t="s">
        <v>127</v>
      </c>
      <c r="L279" s="71" t="s">
        <v>141</v>
      </c>
      <c r="M279" s="75" t="s">
        <v>127</v>
      </c>
      <c r="N279" s="75" t="s">
        <v>127</v>
      </c>
      <c r="O279" s="75" t="s">
        <v>127</v>
      </c>
      <c r="P279" s="77" t="s">
        <v>127</v>
      </c>
      <c r="Q279" s="73" t="s">
        <v>141</v>
      </c>
      <c r="R279" s="75" t="s">
        <v>127</v>
      </c>
      <c r="S279" s="71" t="s">
        <v>141</v>
      </c>
      <c r="T279" s="75" t="s">
        <v>127</v>
      </c>
      <c r="U279" s="75" t="s">
        <v>127</v>
      </c>
      <c r="V279" s="75" t="s">
        <v>127</v>
      </c>
      <c r="W279" s="77" t="s">
        <v>127</v>
      </c>
    </row>
    <row r="280">
      <c r="A280" s="71" t="s">
        <v>5851</v>
      </c>
      <c r="B280" s="72" t="s">
        <v>5852</v>
      </c>
      <c r="C280" s="73" t="s">
        <v>141</v>
      </c>
      <c r="D280" s="71" t="s">
        <v>141</v>
      </c>
      <c r="E280" s="71" t="s">
        <v>127</v>
      </c>
      <c r="F280" s="71" t="s">
        <v>127</v>
      </c>
      <c r="G280" s="71" t="s">
        <v>141</v>
      </c>
      <c r="H280" s="71" t="s">
        <v>141</v>
      </c>
      <c r="I280" s="72" t="s">
        <v>127</v>
      </c>
      <c r="J280" s="73" t="s">
        <v>141</v>
      </c>
      <c r="K280" s="71" t="s">
        <v>141</v>
      </c>
      <c r="L280" s="75" t="s">
        <v>127</v>
      </c>
      <c r="M280" s="75" t="s">
        <v>127</v>
      </c>
      <c r="N280" s="71" t="s">
        <v>141</v>
      </c>
      <c r="O280" s="71" t="s">
        <v>141</v>
      </c>
      <c r="P280" s="77" t="s">
        <v>127</v>
      </c>
      <c r="Q280" s="73" t="s">
        <v>141</v>
      </c>
      <c r="R280" s="71" t="s">
        <v>141</v>
      </c>
      <c r="S280" s="75" t="s">
        <v>127</v>
      </c>
      <c r="T280" s="75" t="s">
        <v>127</v>
      </c>
      <c r="U280" s="71" t="s">
        <v>141</v>
      </c>
      <c r="V280" s="71" t="s">
        <v>141</v>
      </c>
      <c r="W280" s="77" t="s">
        <v>127</v>
      </c>
    </row>
    <row r="281">
      <c r="A281" s="71" t="s">
        <v>5952</v>
      </c>
      <c r="B281" s="72" t="s">
        <v>5953</v>
      </c>
      <c r="C281" s="73">
        <v>4790.0</v>
      </c>
      <c r="D281" s="71">
        <v>4790.0</v>
      </c>
      <c r="E281" s="71" t="s">
        <v>127</v>
      </c>
      <c r="F281" s="71" t="s">
        <v>127</v>
      </c>
      <c r="G281" s="71">
        <v>3010.0</v>
      </c>
      <c r="H281" s="71">
        <v>3010.0</v>
      </c>
      <c r="I281" s="72" t="s">
        <v>141</v>
      </c>
      <c r="J281" s="73" t="s">
        <v>141</v>
      </c>
      <c r="K281" s="71" t="s">
        <v>141</v>
      </c>
      <c r="L281" s="75" t="s">
        <v>127</v>
      </c>
      <c r="M281" s="75" t="s">
        <v>127</v>
      </c>
      <c r="N281" s="71" t="s">
        <v>141</v>
      </c>
      <c r="O281" s="71" t="s">
        <v>141</v>
      </c>
      <c r="P281" s="77" t="s">
        <v>127</v>
      </c>
      <c r="Q281" s="73" t="s">
        <v>141</v>
      </c>
      <c r="R281" s="71" t="s">
        <v>141</v>
      </c>
      <c r="S281" s="75" t="s">
        <v>127</v>
      </c>
      <c r="T281" s="75" t="s">
        <v>127</v>
      </c>
      <c r="U281" s="71" t="s">
        <v>141</v>
      </c>
      <c r="V281" s="71" t="s">
        <v>141</v>
      </c>
      <c r="W281" s="77" t="s">
        <v>127</v>
      </c>
    </row>
    <row r="282">
      <c r="A282" s="71" t="s">
        <v>5923</v>
      </c>
      <c r="B282" s="72" t="s">
        <v>5924</v>
      </c>
      <c r="C282" s="73" t="s">
        <v>141</v>
      </c>
      <c r="D282" s="71" t="s">
        <v>141</v>
      </c>
      <c r="E282" s="71" t="s">
        <v>127</v>
      </c>
      <c r="F282" s="71" t="s">
        <v>127</v>
      </c>
      <c r="G282" s="71" t="s">
        <v>141</v>
      </c>
      <c r="H282" s="71" t="s">
        <v>141</v>
      </c>
      <c r="I282" s="72" t="s">
        <v>127</v>
      </c>
      <c r="J282" s="73" t="s">
        <v>141</v>
      </c>
      <c r="K282" s="71" t="s">
        <v>141</v>
      </c>
      <c r="L282" s="75" t="s">
        <v>127</v>
      </c>
      <c r="M282" s="75" t="s">
        <v>127</v>
      </c>
      <c r="N282" s="71" t="s">
        <v>141</v>
      </c>
      <c r="O282" s="71" t="s">
        <v>141</v>
      </c>
      <c r="P282" s="77" t="s">
        <v>127</v>
      </c>
      <c r="Q282" s="73" t="s">
        <v>141</v>
      </c>
      <c r="R282" s="71" t="s">
        <v>141</v>
      </c>
      <c r="S282" s="75" t="s">
        <v>127</v>
      </c>
      <c r="T282" s="75" t="s">
        <v>127</v>
      </c>
      <c r="U282" s="71" t="s">
        <v>141</v>
      </c>
      <c r="V282" s="71" t="s">
        <v>141</v>
      </c>
      <c r="W282" s="77" t="s">
        <v>127</v>
      </c>
    </row>
    <row r="283">
      <c r="A283" s="71" t="s">
        <v>5938</v>
      </c>
      <c r="B283" s="72" t="s">
        <v>5939</v>
      </c>
      <c r="C283" s="73" t="s">
        <v>141</v>
      </c>
      <c r="D283" s="71" t="s">
        <v>127</v>
      </c>
      <c r="E283" s="71" t="s">
        <v>141</v>
      </c>
      <c r="F283" s="71" t="s">
        <v>127</v>
      </c>
      <c r="G283" s="71" t="s">
        <v>141</v>
      </c>
      <c r="H283" s="71" t="s">
        <v>141</v>
      </c>
      <c r="I283" s="72" t="s">
        <v>127</v>
      </c>
      <c r="J283" s="73" t="s">
        <v>141</v>
      </c>
      <c r="K283" s="71" t="s">
        <v>127</v>
      </c>
      <c r="L283" s="71" t="s">
        <v>141</v>
      </c>
      <c r="M283" s="71" t="s">
        <v>127</v>
      </c>
      <c r="N283" s="71" t="s">
        <v>141</v>
      </c>
      <c r="O283" s="71" t="s">
        <v>141</v>
      </c>
      <c r="P283" s="72" t="s">
        <v>127</v>
      </c>
      <c r="Q283" s="73" t="s">
        <v>141</v>
      </c>
      <c r="R283" s="71" t="s">
        <v>127</v>
      </c>
      <c r="S283" s="71" t="s">
        <v>141</v>
      </c>
      <c r="T283" s="71" t="s">
        <v>127</v>
      </c>
      <c r="U283" s="71" t="s">
        <v>141</v>
      </c>
      <c r="V283" s="71" t="s">
        <v>141</v>
      </c>
      <c r="W283" s="72" t="s">
        <v>127</v>
      </c>
    </row>
    <row r="284">
      <c r="A284" s="71" t="s">
        <v>6007</v>
      </c>
      <c r="B284" s="72" t="s">
        <v>6008</v>
      </c>
      <c r="C284" s="73" t="s">
        <v>141</v>
      </c>
      <c r="D284" s="71" t="s">
        <v>141</v>
      </c>
      <c r="E284" s="71" t="s">
        <v>127</v>
      </c>
      <c r="F284" s="71" t="s">
        <v>127</v>
      </c>
      <c r="G284" s="71" t="s">
        <v>141</v>
      </c>
      <c r="H284" s="71" t="s">
        <v>141</v>
      </c>
      <c r="I284" s="72" t="s">
        <v>141</v>
      </c>
      <c r="J284" s="73" t="s">
        <v>141</v>
      </c>
      <c r="K284" s="71" t="s">
        <v>141</v>
      </c>
      <c r="L284" s="75" t="s">
        <v>127</v>
      </c>
      <c r="M284" s="75" t="s">
        <v>127</v>
      </c>
      <c r="N284" s="71" t="s">
        <v>141</v>
      </c>
      <c r="O284" s="71" t="s">
        <v>141</v>
      </c>
      <c r="P284" s="77" t="s">
        <v>127</v>
      </c>
      <c r="Q284" s="73" t="s">
        <v>141</v>
      </c>
      <c r="R284" s="71" t="s">
        <v>141</v>
      </c>
      <c r="S284" s="75" t="s">
        <v>127</v>
      </c>
      <c r="T284" s="75" t="s">
        <v>127</v>
      </c>
      <c r="U284" s="71" t="s">
        <v>141</v>
      </c>
      <c r="V284" s="71" t="s">
        <v>141</v>
      </c>
      <c r="W284" s="77" t="s">
        <v>127</v>
      </c>
    </row>
    <row r="285">
      <c r="A285" s="71" t="s">
        <v>6022</v>
      </c>
      <c r="B285" s="72" t="s">
        <v>6023</v>
      </c>
      <c r="C285" s="73" t="s">
        <v>141</v>
      </c>
      <c r="D285" s="71" t="s">
        <v>141</v>
      </c>
      <c r="E285" s="71" t="s">
        <v>127</v>
      </c>
      <c r="F285" s="71" t="s">
        <v>127</v>
      </c>
      <c r="G285" s="71" t="s">
        <v>141</v>
      </c>
      <c r="H285" s="71" t="s">
        <v>141</v>
      </c>
      <c r="I285" s="72" t="s">
        <v>141</v>
      </c>
      <c r="J285" s="73" t="s">
        <v>141</v>
      </c>
      <c r="K285" s="71" t="s">
        <v>141</v>
      </c>
      <c r="L285" s="75" t="s">
        <v>127</v>
      </c>
      <c r="M285" s="75" t="s">
        <v>127</v>
      </c>
      <c r="N285" s="71" t="s">
        <v>141</v>
      </c>
      <c r="O285" s="71" t="s">
        <v>141</v>
      </c>
      <c r="P285" s="77" t="s">
        <v>127</v>
      </c>
      <c r="Q285" s="73" t="s">
        <v>141</v>
      </c>
      <c r="R285" s="71" t="s">
        <v>141</v>
      </c>
      <c r="S285" s="75" t="s">
        <v>127</v>
      </c>
      <c r="T285" s="75" t="s">
        <v>127</v>
      </c>
      <c r="U285" s="71" t="s">
        <v>141</v>
      </c>
      <c r="V285" s="71" t="s">
        <v>141</v>
      </c>
      <c r="W285" s="77" t="s">
        <v>127</v>
      </c>
    </row>
    <row r="286">
      <c r="A286" s="71" t="s">
        <v>5980</v>
      </c>
      <c r="B286" s="72" t="s">
        <v>5981</v>
      </c>
      <c r="C286" s="73" t="s">
        <v>141</v>
      </c>
      <c r="D286" s="71" t="s">
        <v>141</v>
      </c>
      <c r="E286" s="71" t="s">
        <v>127</v>
      </c>
      <c r="F286" s="71" t="s">
        <v>127</v>
      </c>
      <c r="G286" s="71" t="s">
        <v>141</v>
      </c>
      <c r="H286" s="71" t="s">
        <v>141</v>
      </c>
      <c r="I286" s="72" t="s">
        <v>127</v>
      </c>
      <c r="J286" s="73" t="s">
        <v>141</v>
      </c>
      <c r="K286" s="71" t="s">
        <v>141</v>
      </c>
      <c r="L286" s="75" t="s">
        <v>127</v>
      </c>
      <c r="M286" s="75" t="s">
        <v>127</v>
      </c>
      <c r="N286" s="71" t="s">
        <v>141</v>
      </c>
      <c r="O286" s="71" t="s">
        <v>141</v>
      </c>
      <c r="P286" s="77" t="s">
        <v>127</v>
      </c>
      <c r="Q286" s="73" t="s">
        <v>141</v>
      </c>
      <c r="R286" s="71" t="s">
        <v>141</v>
      </c>
      <c r="S286" s="75" t="s">
        <v>127</v>
      </c>
      <c r="T286" s="75" t="s">
        <v>127</v>
      </c>
      <c r="U286" s="71" t="s">
        <v>141</v>
      </c>
      <c r="V286" s="71" t="s">
        <v>141</v>
      </c>
      <c r="W286" s="77" t="s">
        <v>127</v>
      </c>
    </row>
    <row r="287">
      <c r="A287" s="71" t="s">
        <v>5968</v>
      </c>
      <c r="B287" s="72" t="s">
        <v>5969</v>
      </c>
      <c r="C287" s="73" t="s">
        <v>141</v>
      </c>
      <c r="D287" s="71" t="s">
        <v>141</v>
      </c>
      <c r="E287" s="71" t="s">
        <v>127</v>
      </c>
      <c r="F287" s="71" t="s">
        <v>127</v>
      </c>
      <c r="G287" s="71" t="s">
        <v>141</v>
      </c>
      <c r="H287" s="71" t="s">
        <v>141</v>
      </c>
      <c r="I287" s="72" t="s">
        <v>141</v>
      </c>
      <c r="J287" s="73" t="s">
        <v>141</v>
      </c>
      <c r="K287" s="71" t="s">
        <v>141</v>
      </c>
      <c r="L287" s="75" t="s">
        <v>127</v>
      </c>
      <c r="M287" s="75" t="s">
        <v>127</v>
      </c>
      <c r="N287" s="71" t="s">
        <v>141</v>
      </c>
      <c r="O287" s="71" t="s">
        <v>141</v>
      </c>
      <c r="P287" s="77" t="s">
        <v>127</v>
      </c>
      <c r="Q287" s="73" t="s">
        <v>141</v>
      </c>
      <c r="R287" s="71" t="s">
        <v>141</v>
      </c>
      <c r="S287" s="75" t="s">
        <v>127</v>
      </c>
      <c r="T287" s="75" t="s">
        <v>127</v>
      </c>
      <c r="U287" s="71" t="s">
        <v>141</v>
      </c>
      <c r="V287" s="71" t="s">
        <v>141</v>
      </c>
      <c r="W287" s="77" t="s">
        <v>127</v>
      </c>
    </row>
    <row r="288">
      <c r="A288" s="71" t="s">
        <v>5995</v>
      </c>
      <c r="B288" s="72" t="s">
        <v>5996</v>
      </c>
      <c r="C288" s="73" t="s">
        <v>141</v>
      </c>
      <c r="D288" s="71" t="s">
        <v>141</v>
      </c>
      <c r="E288" s="71" t="s">
        <v>127</v>
      </c>
      <c r="F288" s="71" t="s">
        <v>127</v>
      </c>
      <c r="G288" s="71" t="s">
        <v>141</v>
      </c>
      <c r="H288" s="71" t="s">
        <v>141</v>
      </c>
      <c r="I288" s="72" t="s">
        <v>141</v>
      </c>
      <c r="J288" s="73" t="s">
        <v>141</v>
      </c>
      <c r="K288" s="71" t="s">
        <v>141</v>
      </c>
      <c r="L288" s="75" t="s">
        <v>127</v>
      </c>
      <c r="M288" s="75" t="s">
        <v>127</v>
      </c>
      <c r="N288" s="71" t="s">
        <v>141</v>
      </c>
      <c r="O288" s="71" t="s">
        <v>141</v>
      </c>
      <c r="P288" s="77" t="s">
        <v>127</v>
      </c>
      <c r="Q288" s="73" t="s">
        <v>141</v>
      </c>
      <c r="R288" s="71" t="s">
        <v>141</v>
      </c>
      <c r="S288" s="75" t="s">
        <v>127</v>
      </c>
      <c r="T288" s="75" t="s">
        <v>127</v>
      </c>
      <c r="U288" s="71" t="s">
        <v>141</v>
      </c>
      <c r="V288" s="71" t="s">
        <v>141</v>
      </c>
      <c r="W288" s="77" t="s">
        <v>127</v>
      </c>
    </row>
    <row r="289">
      <c r="A289" s="71" t="s">
        <v>5906</v>
      </c>
      <c r="B289" s="72" t="s">
        <v>5907</v>
      </c>
      <c r="C289" s="73" t="s">
        <v>141</v>
      </c>
      <c r="D289" s="71" t="s">
        <v>141</v>
      </c>
      <c r="E289" s="71" t="s">
        <v>127</v>
      </c>
      <c r="F289" s="71" t="s">
        <v>127</v>
      </c>
      <c r="G289" s="71" t="s">
        <v>141</v>
      </c>
      <c r="H289" s="71" t="s">
        <v>141</v>
      </c>
      <c r="I289" s="72" t="s">
        <v>141</v>
      </c>
      <c r="J289" s="73" t="s">
        <v>141</v>
      </c>
      <c r="K289" s="71" t="s">
        <v>141</v>
      </c>
      <c r="L289" s="75" t="s">
        <v>127</v>
      </c>
      <c r="M289" s="75" t="s">
        <v>127</v>
      </c>
      <c r="N289" s="71" t="s">
        <v>141</v>
      </c>
      <c r="O289" s="71" t="s">
        <v>141</v>
      </c>
      <c r="P289" s="77" t="s">
        <v>127</v>
      </c>
      <c r="Q289" s="73" t="s">
        <v>141</v>
      </c>
      <c r="R289" s="71" t="s">
        <v>141</v>
      </c>
      <c r="S289" s="75" t="s">
        <v>127</v>
      </c>
      <c r="T289" s="75" t="s">
        <v>127</v>
      </c>
      <c r="U289" s="71" t="s">
        <v>141</v>
      </c>
      <c r="V289" s="71" t="s">
        <v>141</v>
      </c>
      <c r="W289" s="77" t="s">
        <v>127</v>
      </c>
    </row>
    <row r="290">
      <c r="A290" s="71" t="s">
        <v>6143</v>
      </c>
      <c r="B290" s="72" t="s">
        <v>6144</v>
      </c>
      <c r="C290" s="73" t="s">
        <v>141</v>
      </c>
      <c r="D290" s="71" t="s">
        <v>141</v>
      </c>
      <c r="E290" s="71" t="s">
        <v>141</v>
      </c>
      <c r="F290" s="71" t="s">
        <v>127</v>
      </c>
      <c r="G290" s="71" t="s">
        <v>141</v>
      </c>
      <c r="H290" s="71" t="s">
        <v>141</v>
      </c>
      <c r="I290" s="72" t="s">
        <v>127</v>
      </c>
      <c r="J290" s="73" t="s">
        <v>141</v>
      </c>
      <c r="K290" s="71" t="s">
        <v>141</v>
      </c>
      <c r="L290" s="71" t="s">
        <v>141</v>
      </c>
      <c r="M290" s="71" t="s">
        <v>127</v>
      </c>
      <c r="N290" s="71" t="s">
        <v>141</v>
      </c>
      <c r="O290" s="71" t="s">
        <v>141</v>
      </c>
      <c r="P290" s="72" t="s">
        <v>127</v>
      </c>
      <c r="Q290" s="73" t="s">
        <v>141</v>
      </c>
      <c r="R290" s="71" t="s">
        <v>141</v>
      </c>
      <c r="S290" s="71" t="s">
        <v>141</v>
      </c>
      <c r="T290" s="71" t="s">
        <v>127</v>
      </c>
      <c r="U290" s="71" t="s">
        <v>141</v>
      </c>
      <c r="V290" s="71" t="s">
        <v>141</v>
      </c>
      <c r="W290" s="72" t="s">
        <v>127</v>
      </c>
    </row>
    <row r="291">
      <c r="A291" s="71" t="s">
        <v>6040</v>
      </c>
      <c r="B291" s="72" t="s">
        <v>6041</v>
      </c>
      <c r="C291" s="73" t="s">
        <v>141</v>
      </c>
      <c r="D291" s="71" t="s">
        <v>141</v>
      </c>
      <c r="E291" s="71" t="s">
        <v>127</v>
      </c>
      <c r="F291" s="71" t="s">
        <v>127</v>
      </c>
      <c r="G291" s="71" t="s">
        <v>141</v>
      </c>
      <c r="H291" s="71" t="s">
        <v>141</v>
      </c>
      <c r="I291" s="72" t="s">
        <v>141</v>
      </c>
      <c r="J291" s="73" t="s">
        <v>141</v>
      </c>
      <c r="K291" s="71" t="s">
        <v>141</v>
      </c>
      <c r="L291" s="75" t="s">
        <v>127</v>
      </c>
      <c r="M291" s="75" t="s">
        <v>127</v>
      </c>
      <c r="N291" s="71" t="s">
        <v>141</v>
      </c>
      <c r="O291" s="71" t="s">
        <v>141</v>
      </c>
      <c r="P291" s="77" t="s">
        <v>127</v>
      </c>
      <c r="Q291" s="73" t="s">
        <v>141</v>
      </c>
      <c r="R291" s="71" t="s">
        <v>141</v>
      </c>
      <c r="S291" s="75" t="s">
        <v>127</v>
      </c>
      <c r="T291" s="75" t="s">
        <v>127</v>
      </c>
      <c r="U291" s="71" t="s">
        <v>141</v>
      </c>
      <c r="V291" s="71" t="s">
        <v>141</v>
      </c>
      <c r="W291" s="77" t="s">
        <v>127</v>
      </c>
    </row>
    <row r="292">
      <c r="A292" s="71" t="s">
        <v>6058</v>
      </c>
      <c r="B292" s="72" t="s">
        <v>6059</v>
      </c>
      <c r="C292" s="73" t="s">
        <v>141</v>
      </c>
      <c r="D292" s="71" t="s">
        <v>141</v>
      </c>
      <c r="E292" s="71" t="s">
        <v>127</v>
      </c>
      <c r="F292" s="71" t="s">
        <v>127</v>
      </c>
      <c r="G292" s="71" t="s">
        <v>141</v>
      </c>
      <c r="H292" s="71" t="s">
        <v>141</v>
      </c>
      <c r="I292" s="72" t="s">
        <v>127</v>
      </c>
      <c r="J292" s="73" t="s">
        <v>141</v>
      </c>
      <c r="K292" s="71" t="s">
        <v>141</v>
      </c>
      <c r="L292" s="75" t="s">
        <v>127</v>
      </c>
      <c r="M292" s="75" t="s">
        <v>127</v>
      </c>
      <c r="N292" s="71" t="s">
        <v>141</v>
      </c>
      <c r="O292" s="71" t="s">
        <v>141</v>
      </c>
      <c r="P292" s="77" t="s">
        <v>127</v>
      </c>
      <c r="Q292" s="73" t="s">
        <v>141</v>
      </c>
      <c r="R292" s="71" t="s">
        <v>141</v>
      </c>
      <c r="S292" s="75" t="s">
        <v>127</v>
      </c>
      <c r="T292" s="75" t="s">
        <v>127</v>
      </c>
      <c r="U292" s="71" t="s">
        <v>141</v>
      </c>
      <c r="V292" s="71" t="s">
        <v>141</v>
      </c>
      <c r="W292" s="77" t="s">
        <v>127</v>
      </c>
    </row>
    <row r="293">
      <c r="A293" s="71" t="s">
        <v>6114</v>
      </c>
      <c r="B293" s="72" t="s">
        <v>6115</v>
      </c>
      <c r="C293" s="73" t="s">
        <v>141</v>
      </c>
      <c r="D293" s="71" t="s">
        <v>141</v>
      </c>
      <c r="E293" s="71" t="s">
        <v>127</v>
      </c>
      <c r="F293" s="71" t="s">
        <v>127</v>
      </c>
      <c r="G293" s="71" t="s">
        <v>141</v>
      </c>
      <c r="H293" s="71" t="s">
        <v>141</v>
      </c>
      <c r="I293" s="72" t="s">
        <v>141</v>
      </c>
      <c r="J293" s="73" t="s">
        <v>141</v>
      </c>
      <c r="K293" s="71" t="s">
        <v>141</v>
      </c>
      <c r="L293" s="75" t="s">
        <v>127</v>
      </c>
      <c r="M293" s="75" t="s">
        <v>127</v>
      </c>
      <c r="N293" s="71" t="s">
        <v>141</v>
      </c>
      <c r="O293" s="71" t="s">
        <v>141</v>
      </c>
      <c r="P293" s="77" t="s">
        <v>127</v>
      </c>
      <c r="Q293" s="73" t="s">
        <v>141</v>
      </c>
      <c r="R293" s="71" t="s">
        <v>141</v>
      </c>
      <c r="S293" s="75" t="s">
        <v>127</v>
      </c>
      <c r="T293" s="75" t="s">
        <v>127</v>
      </c>
      <c r="U293" s="71" t="s">
        <v>141</v>
      </c>
      <c r="V293" s="71" t="s">
        <v>141</v>
      </c>
      <c r="W293" s="77" t="s">
        <v>127</v>
      </c>
    </row>
    <row r="294">
      <c r="A294" s="71" t="s">
        <v>6130</v>
      </c>
      <c r="B294" s="72" t="s">
        <v>6131</v>
      </c>
      <c r="C294" s="73" t="s">
        <v>141</v>
      </c>
      <c r="D294" s="71" t="s">
        <v>141</v>
      </c>
      <c r="E294" s="71" t="s">
        <v>127</v>
      </c>
      <c r="F294" s="71" t="s">
        <v>127</v>
      </c>
      <c r="G294" s="71" t="s">
        <v>141</v>
      </c>
      <c r="H294" s="71" t="s">
        <v>141</v>
      </c>
      <c r="I294" s="72" t="s">
        <v>127</v>
      </c>
      <c r="J294" s="73" t="s">
        <v>141</v>
      </c>
      <c r="K294" s="71" t="s">
        <v>141</v>
      </c>
      <c r="L294" s="75" t="s">
        <v>127</v>
      </c>
      <c r="M294" s="75" t="s">
        <v>127</v>
      </c>
      <c r="N294" s="71" t="s">
        <v>141</v>
      </c>
      <c r="O294" s="71" t="s">
        <v>141</v>
      </c>
      <c r="P294" s="77" t="s">
        <v>127</v>
      </c>
      <c r="Q294" s="73" t="s">
        <v>141</v>
      </c>
      <c r="R294" s="71" t="s">
        <v>141</v>
      </c>
      <c r="S294" s="75" t="s">
        <v>127</v>
      </c>
      <c r="T294" s="75" t="s">
        <v>127</v>
      </c>
      <c r="U294" s="71" t="s">
        <v>141</v>
      </c>
      <c r="V294" s="71" t="s">
        <v>141</v>
      </c>
      <c r="W294" s="77" t="s">
        <v>127</v>
      </c>
    </row>
    <row r="295">
      <c r="A295" s="71" t="s">
        <v>6085</v>
      </c>
      <c r="B295" s="72" t="s">
        <v>6086</v>
      </c>
      <c r="C295" s="73" t="s">
        <v>141</v>
      </c>
      <c r="D295" s="75" t="s">
        <v>127</v>
      </c>
      <c r="E295" s="71" t="s">
        <v>141</v>
      </c>
      <c r="F295" s="75" t="s">
        <v>127</v>
      </c>
      <c r="G295" s="71" t="s">
        <v>127</v>
      </c>
      <c r="H295" s="75" t="s">
        <v>127</v>
      </c>
      <c r="I295" s="77" t="s">
        <v>127</v>
      </c>
      <c r="J295" s="73" t="s">
        <v>141</v>
      </c>
      <c r="K295" s="75" t="s">
        <v>127</v>
      </c>
      <c r="L295" s="71" t="s">
        <v>141</v>
      </c>
      <c r="M295" s="75" t="s">
        <v>127</v>
      </c>
      <c r="N295" s="75" t="s">
        <v>127</v>
      </c>
      <c r="O295" s="75" t="s">
        <v>127</v>
      </c>
      <c r="P295" s="77" t="s">
        <v>127</v>
      </c>
      <c r="Q295" s="73" t="s">
        <v>141</v>
      </c>
      <c r="R295" s="75" t="s">
        <v>127</v>
      </c>
      <c r="S295" s="71" t="s">
        <v>141</v>
      </c>
      <c r="T295" s="75" t="s">
        <v>127</v>
      </c>
      <c r="U295" s="75" t="s">
        <v>127</v>
      </c>
      <c r="V295" s="75" t="s">
        <v>127</v>
      </c>
      <c r="W295" s="77" t="s">
        <v>127</v>
      </c>
    </row>
    <row r="296">
      <c r="A296" s="71" t="s">
        <v>6100</v>
      </c>
      <c r="B296" s="72" t="s">
        <v>6101</v>
      </c>
      <c r="C296" s="73" t="s">
        <v>141</v>
      </c>
      <c r="D296" s="71" t="s">
        <v>141</v>
      </c>
      <c r="E296" s="71" t="s">
        <v>127</v>
      </c>
      <c r="F296" s="71" t="s">
        <v>127</v>
      </c>
      <c r="G296" s="71" t="s">
        <v>141</v>
      </c>
      <c r="H296" s="71" t="s">
        <v>141</v>
      </c>
      <c r="I296" s="72" t="s">
        <v>127</v>
      </c>
      <c r="J296" s="73" t="s">
        <v>141</v>
      </c>
      <c r="K296" s="71" t="s">
        <v>141</v>
      </c>
      <c r="L296" s="75" t="s">
        <v>127</v>
      </c>
      <c r="M296" s="75" t="s">
        <v>127</v>
      </c>
      <c r="N296" s="71" t="s">
        <v>141</v>
      </c>
      <c r="O296" s="71" t="s">
        <v>141</v>
      </c>
      <c r="P296" s="77" t="s">
        <v>127</v>
      </c>
      <c r="Q296" s="73" t="s">
        <v>141</v>
      </c>
      <c r="R296" s="71" t="s">
        <v>141</v>
      </c>
      <c r="S296" s="75" t="s">
        <v>127</v>
      </c>
      <c r="T296" s="75" t="s">
        <v>127</v>
      </c>
      <c r="U296" s="71" t="s">
        <v>141</v>
      </c>
      <c r="V296" s="71" t="s">
        <v>141</v>
      </c>
      <c r="W296" s="77" t="s">
        <v>127</v>
      </c>
    </row>
    <row r="297">
      <c r="A297" s="71" t="s">
        <v>6192</v>
      </c>
      <c r="B297" s="72" t="s">
        <v>6193</v>
      </c>
      <c r="C297" s="73" t="s">
        <v>141</v>
      </c>
      <c r="D297" s="71" t="s">
        <v>141</v>
      </c>
      <c r="E297" s="71" t="s">
        <v>127</v>
      </c>
      <c r="F297" s="71" t="s">
        <v>127</v>
      </c>
      <c r="G297" s="71" t="s">
        <v>141</v>
      </c>
      <c r="H297" s="71" t="s">
        <v>141</v>
      </c>
      <c r="I297" s="72" t="s">
        <v>141</v>
      </c>
      <c r="J297" s="73" t="s">
        <v>141</v>
      </c>
      <c r="K297" s="71" t="s">
        <v>141</v>
      </c>
      <c r="L297" s="75" t="s">
        <v>127</v>
      </c>
      <c r="M297" s="75" t="s">
        <v>127</v>
      </c>
      <c r="N297" s="71" t="s">
        <v>141</v>
      </c>
      <c r="O297" s="71" t="s">
        <v>141</v>
      </c>
      <c r="P297" s="77" t="s">
        <v>127</v>
      </c>
      <c r="Q297" s="73" t="s">
        <v>141</v>
      </c>
      <c r="R297" s="71" t="s">
        <v>141</v>
      </c>
      <c r="S297" s="75" t="s">
        <v>127</v>
      </c>
      <c r="T297" s="75" t="s">
        <v>127</v>
      </c>
      <c r="U297" s="71" t="s">
        <v>141</v>
      </c>
      <c r="V297" s="71" t="s">
        <v>141</v>
      </c>
      <c r="W297" s="77" t="s">
        <v>127</v>
      </c>
    </row>
    <row r="298">
      <c r="A298" s="71" t="s">
        <v>6175</v>
      </c>
      <c r="B298" s="72" t="s">
        <v>6176</v>
      </c>
      <c r="C298" s="73" t="s">
        <v>141</v>
      </c>
      <c r="D298" s="71" t="s">
        <v>141</v>
      </c>
      <c r="E298" s="71" t="s">
        <v>127</v>
      </c>
      <c r="F298" s="71" t="s">
        <v>127</v>
      </c>
      <c r="G298" s="71" t="s">
        <v>141</v>
      </c>
      <c r="H298" s="71" t="s">
        <v>141</v>
      </c>
      <c r="I298" s="72" t="s">
        <v>141</v>
      </c>
      <c r="J298" s="73" t="s">
        <v>141</v>
      </c>
      <c r="K298" s="71" t="s">
        <v>141</v>
      </c>
      <c r="L298" s="75" t="s">
        <v>127</v>
      </c>
      <c r="M298" s="75" t="s">
        <v>127</v>
      </c>
      <c r="N298" s="71" t="s">
        <v>141</v>
      </c>
      <c r="O298" s="71" t="s">
        <v>141</v>
      </c>
      <c r="P298" s="77" t="s">
        <v>127</v>
      </c>
      <c r="Q298" s="73" t="s">
        <v>141</v>
      </c>
      <c r="R298" s="71" t="s">
        <v>141</v>
      </c>
      <c r="S298" s="75" t="s">
        <v>127</v>
      </c>
      <c r="T298" s="75" t="s">
        <v>127</v>
      </c>
      <c r="U298" s="71" t="s">
        <v>141</v>
      </c>
      <c r="V298" s="71" t="s">
        <v>141</v>
      </c>
      <c r="W298" s="77" t="s">
        <v>127</v>
      </c>
    </row>
    <row r="299">
      <c r="A299" s="71" t="s">
        <v>6269</v>
      </c>
      <c r="B299" s="72" t="s">
        <v>6270</v>
      </c>
      <c r="C299" s="73" t="s">
        <v>141</v>
      </c>
      <c r="D299" s="71" t="s">
        <v>141</v>
      </c>
      <c r="E299" s="71" t="s">
        <v>127</v>
      </c>
      <c r="F299" s="71" t="s">
        <v>127</v>
      </c>
      <c r="G299" s="71" t="s">
        <v>141</v>
      </c>
      <c r="H299" s="71" t="s">
        <v>141</v>
      </c>
      <c r="I299" s="72" t="s">
        <v>141</v>
      </c>
      <c r="J299" s="73" t="s">
        <v>141</v>
      </c>
      <c r="K299" s="71" t="s">
        <v>141</v>
      </c>
      <c r="L299" s="75" t="s">
        <v>127</v>
      </c>
      <c r="M299" s="75" t="s">
        <v>127</v>
      </c>
      <c r="N299" s="71" t="s">
        <v>141</v>
      </c>
      <c r="O299" s="71" t="s">
        <v>141</v>
      </c>
      <c r="P299" s="77" t="s">
        <v>127</v>
      </c>
      <c r="Q299" s="73" t="s">
        <v>141</v>
      </c>
      <c r="R299" s="71" t="s">
        <v>141</v>
      </c>
      <c r="S299" s="75" t="s">
        <v>127</v>
      </c>
      <c r="T299" s="75" t="s">
        <v>127</v>
      </c>
      <c r="U299" s="71" t="s">
        <v>141</v>
      </c>
      <c r="V299" s="71" t="s">
        <v>141</v>
      </c>
      <c r="W299" s="77" t="s">
        <v>127</v>
      </c>
    </row>
    <row r="300">
      <c r="A300" s="71" t="s">
        <v>6281</v>
      </c>
      <c r="B300" s="72" t="s">
        <v>6282</v>
      </c>
      <c r="C300" s="73">
        <v>4370.0</v>
      </c>
      <c r="D300" s="71">
        <v>4370.0</v>
      </c>
      <c r="E300" s="71" t="s">
        <v>127</v>
      </c>
      <c r="F300" s="71" t="s">
        <v>127</v>
      </c>
      <c r="G300" s="71" t="s">
        <v>141</v>
      </c>
      <c r="H300" s="71" t="s">
        <v>141</v>
      </c>
      <c r="I300" s="72" t="s">
        <v>127</v>
      </c>
      <c r="J300" s="73" t="s">
        <v>141</v>
      </c>
      <c r="K300" s="71" t="s">
        <v>141</v>
      </c>
      <c r="L300" s="75" t="s">
        <v>127</v>
      </c>
      <c r="M300" s="75" t="s">
        <v>127</v>
      </c>
      <c r="N300" s="71" t="s">
        <v>141</v>
      </c>
      <c r="O300" s="71" t="s">
        <v>141</v>
      </c>
      <c r="P300" s="77" t="s">
        <v>127</v>
      </c>
      <c r="Q300" s="73" t="s">
        <v>141</v>
      </c>
      <c r="R300" s="71" t="s">
        <v>141</v>
      </c>
      <c r="S300" s="75" t="s">
        <v>127</v>
      </c>
      <c r="T300" s="75" t="s">
        <v>127</v>
      </c>
      <c r="U300" s="71" t="s">
        <v>141</v>
      </c>
      <c r="V300" s="71" t="s">
        <v>141</v>
      </c>
      <c r="W300" s="77" t="s">
        <v>127</v>
      </c>
    </row>
    <row r="301">
      <c r="A301" s="71" t="s">
        <v>6159</v>
      </c>
      <c r="B301" s="72" t="s">
        <v>6160</v>
      </c>
      <c r="C301" s="73" t="s">
        <v>141</v>
      </c>
      <c r="D301" s="71" t="s">
        <v>141</v>
      </c>
      <c r="E301" s="71" t="s">
        <v>127</v>
      </c>
      <c r="F301" s="71" t="s">
        <v>127</v>
      </c>
      <c r="G301" s="71" t="s">
        <v>141</v>
      </c>
      <c r="H301" s="71" t="s">
        <v>141</v>
      </c>
      <c r="I301" s="72" t="s">
        <v>127</v>
      </c>
      <c r="J301" s="73" t="s">
        <v>141</v>
      </c>
      <c r="K301" s="71" t="s">
        <v>141</v>
      </c>
      <c r="L301" s="75" t="s">
        <v>127</v>
      </c>
      <c r="M301" s="75" t="s">
        <v>127</v>
      </c>
      <c r="N301" s="71" t="s">
        <v>141</v>
      </c>
      <c r="O301" s="71" t="s">
        <v>141</v>
      </c>
      <c r="P301" s="77" t="s">
        <v>127</v>
      </c>
      <c r="Q301" s="73" t="s">
        <v>141</v>
      </c>
      <c r="R301" s="71" t="s">
        <v>141</v>
      </c>
      <c r="S301" s="75" t="s">
        <v>127</v>
      </c>
      <c r="T301" s="75" t="s">
        <v>127</v>
      </c>
      <c r="U301" s="71" t="s">
        <v>141</v>
      </c>
      <c r="V301" s="71" t="s">
        <v>141</v>
      </c>
      <c r="W301" s="77" t="s">
        <v>127</v>
      </c>
    </row>
    <row r="302">
      <c r="A302" s="71" t="s">
        <v>6248</v>
      </c>
      <c r="B302" s="72" t="s">
        <v>6249</v>
      </c>
      <c r="C302" s="73" t="s">
        <v>141</v>
      </c>
      <c r="D302" s="71" t="s">
        <v>141</v>
      </c>
      <c r="E302" s="71" t="s">
        <v>127</v>
      </c>
      <c r="F302" s="71" t="s">
        <v>127</v>
      </c>
      <c r="G302" s="71" t="s">
        <v>141</v>
      </c>
      <c r="H302" s="71" t="s">
        <v>141</v>
      </c>
      <c r="I302" s="72" t="s">
        <v>127</v>
      </c>
      <c r="J302" s="73" t="s">
        <v>141</v>
      </c>
      <c r="K302" s="71" t="s">
        <v>141</v>
      </c>
      <c r="L302" s="75" t="s">
        <v>127</v>
      </c>
      <c r="M302" s="75" t="s">
        <v>127</v>
      </c>
      <c r="N302" s="71" t="s">
        <v>141</v>
      </c>
      <c r="O302" s="71" t="s">
        <v>141</v>
      </c>
      <c r="P302" s="77" t="s">
        <v>127</v>
      </c>
      <c r="Q302" s="73" t="s">
        <v>141</v>
      </c>
      <c r="R302" s="71" t="s">
        <v>141</v>
      </c>
      <c r="S302" s="75" t="s">
        <v>127</v>
      </c>
      <c r="T302" s="75" t="s">
        <v>127</v>
      </c>
      <c r="U302" s="71" t="s">
        <v>141</v>
      </c>
      <c r="V302" s="71" t="s">
        <v>141</v>
      </c>
      <c r="W302" s="77" t="s">
        <v>127</v>
      </c>
    </row>
    <row r="303">
      <c r="A303" s="71" t="s">
        <v>6259</v>
      </c>
      <c r="B303" s="72" t="s">
        <v>6260</v>
      </c>
      <c r="C303" s="73" t="s">
        <v>141</v>
      </c>
      <c r="D303" s="75" t="s">
        <v>127</v>
      </c>
      <c r="E303" s="71" t="s">
        <v>141</v>
      </c>
      <c r="F303" s="75" t="s">
        <v>127</v>
      </c>
      <c r="G303" s="71" t="s">
        <v>127</v>
      </c>
      <c r="H303" s="75" t="s">
        <v>127</v>
      </c>
      <c r="I303" s="77" t="s">
        <v>127</v>
      </c>
      <c r="J303" s="73" t="s">
        <v>141</v>
      </c>
      <c r="K303" s="75" t="s">
        <v>127</v>
      </c>
      <c r="L303" s="71" t="s">
        <v>141</v>
      </c>
      <c r="M303" s="75" t="s">
        <v>127</v>
      </c>
      <c r="N303" s="75" t="s">
        <v>127</v>
      </c>
      <c r="O303" s="75" t="s">
        <v>127</v>
      </c>
      <c r="P303" s="77" t="s">
        <v>127</v>
      </c>
      <c r="Q303" s="73" t="s">
        <v>141</v>
      </c>
      <c r="R303" s="75" t="s">
        <v>127</v>
      </c>
      <c r="S303" s="71" t="s">
        <v>141</v>
      </c>
      <c r="T303" s="75" t="s">
        <v>127</v>
      </c>
      <c r="U303" s="75" t="s">
        <v>127</v>
      </c>
      <c r="V303" s="75" t="s">
        <v>127</v>
      </c>
      <c r="W303" s="77" t="s">
        <v>127</v>
      </c>
    </row>
    <row r="304">
      <c r="A304" s="71" t="s">
        <v>6420</v>
      </c>
      <c r="B304" s="72" t="s">
        <v>6421</v>
      </c>
      <c r="C304" s="78">
        <v>4969.0</v>
      </c>
      <c r="D304" s="71" t="s">
        <v>141</v>
      </c>
      <c r="E304" s="71" t="s">
        <v>127</v>
      </c>
      <c r="F304" s="71" t="s">
        <v>127</v>
      </c>
      <c r="G304" s="71">
        <v>4256.0</v>
      </c>
      <c r="H304" s="71">
        <v>4256.0</v>
      </c>
      <c r="I304" s="72" t="s">
        <v>127</v>
      </c>
      <c r="J304" s="73" t="s">
        <v>141</v>
      </c>
      <c r="K304" s="71" t="s">
        <v>141</v>
      </c>
      <c r="L304" s="75" t="s">
        <v>127</v>
      </c>
      <c r="M304" s="75" t="s">
        <v>127</v>
      </c>
      <c r="N304" s="71" t="s">
        <v>141</v>
      </c>
      <c r="O304" s="71" t="s">
        <v>141</v>
      </c>
      <c r="P304" s="77" t="s">
        <v>127</v>
      </c>
      <c r="Q304" s="73" t="s">
        <v>141</v>
      </c>
      <c r="R304" s="71" t="s">
        <v>141</v>
      </c>
      <c r="S304" s="75" t="s">
        <v>127</v>
      </c>
      <c r="T304" s="75" t="s">
        <v>127</v>
      </c>
      <c r="U304" s="71" t="s">
        <v>141</v>
      </c>
      <c r="V304" s="71" t="s">
        <v>141</v>
      </c>
      <c r="W304" s="77" t="s">
        <v>127</v>
      </c>
    </row>
    <row r="305">
      <c r="A305" s="71" t="s">
        <v>6393</v>
      </c>
      <c r="B305" s="72" t="s">
        <v>6394</v>
      </c>
      <c r="C305" s="78">
        <v>4334.0</v>
      </c>
      <c r="D305" s="71">
        <v>4334.0</v>
      </c>
      <c r="E305" s="71" t="s">
        <v>127</v>
      </c>
      <c r="F305" s="71" t="s">
        <v>127</v>
      </c>
      <c r="G305" s="71">
        <v>4099.0</v>
      </c>
      <c r="H305" s="71">
        <v>4099.0</v>
      </c>
      <c r="I305" s="72" t="s">
        <v>127</v>
      </c>
      <c r="J305" s="73" t="s">
        <v>141</v>
      </c>
      <c r="K305" s="71" t="s">
        <v>141</v>
      </c>
      <c r="L305" s="75" t="s">
        <v>127</v>
      </c>
      <c r="M305" s="75" t="s">
        <v>127</v>
      </c>
      <c r="N305" s="71" t="s">
        <v>141</v>
      </c>
      <c r="O305" s="71" t="s">
        <v>141</v>
      </c>
      <c r="P305" s="77" t="s">
        <v>127</v>
      </c>
      <c r="Q305" s="73" t="s">
        <v>141</v>
      </c>
      <c r="R305" s="71" t="s">
        <v>141</v>
      </c>
      <c r="S305" s="75" t="s">
        <v>127</v>
      </c>
      <c r="T305" s="75" t="s">
        <v>127</v>
      </c>
      <c r="U305" s="71" t="s">
        <v>141</v>
      </c>
      <c r="V305" s="71" t="s">
        <v>141</v>
      </c>
      <c r="W305" s="77" t="s">
        <v>127</v>
      </c>
    </row>
    <row r="306">
      <c r="A306" s="71" t="s">
        <v>6323</v>
      </c>
      <c r="B306" s="72" t="s">
        <v>6324</v>
      </c>
      <c r="C306" s="73" t="s">
        <v>141</v>
      </c>
      <c r="D306" s="75" t="s">
        <v>127</v>
      </c>
      <c r="E306" s="71" t="s">
        <v>141</v>
      </c>
      <c r="F306" s="75" t="s">
        <v>127</v>
      </c>
      <c r="G306" s="71" t="s">
        <v>127</v>
      </c>
      <c r="H306" s="75" t="s">
        <v>127</v>
      </c>
      <c r="I306" s="77" t="s">
        <v>127</v>
      </c>
      <c r="J306" s="73" t="s">
        <v>141</v>
      </c>
      <c r="K306" s="75" t="s">
        <v>127</v>
      </c>
      <c r="L306" s="71" t="s">
        <v>141</v>
      </c>
      <c r="M306" s="75" t="s">
        <v>127</v>
      </c>
      <c r="N306" s="75" t="s">
        <v>127</v>
      </c>
      <c r="O306" s="75" t="s">
        <v>127</v>
      </c>
      <c r="P306" s="77" t="s">
        <v>127</v>
      </c>
      <c r="Q306" s="73" t="s">
        <v>141</v>
      </c>
      <c r="R306" s="75" t="s">
        <v>127</v>
      </c>
      <c r="S306" s="71" t="s">
        <v>141</v>
      </c>
      <c r="T306" s="75" t="s">
        <v>127</v>
      </c>
      <c r="U306" s="75" t="s">
        <v>127</v>
      </c>
      <c r="V306" s="75" t="s">
        <v>127</v>
      </c>
      <c r="W306" s="77" t="s">
        <v>127</v>
      </c>
    </row>
    <row r="307">
      <c r="A307" s="71" t="s">
        <v>975</v>
      </c>
      <c r="B307" s="72" t="s">
        <v>976</v>
      </c>
      <c r="C307" s="73" t="s">
        <v>141</v>
      </c>
      <c r="D307" s="75" t="s">
        <v>127</v>
      </c>
      <c r="E307" s="71" t="s">
        <v>141</v>
      </c>
      <c r="F307" s="75" t="s">
        <v>127</v>
      </c>
      <c r="G307" s="71" t="s">
        <v>127</v>
      </c>
      <c r="H307" s="75" t="s">
        <v>127</v>
      </c>
      <c r="I307" s="77" t="s">
        <v>127</v>
      </c>
      <c r="J307" s="73" t="s">
        <v>141</v>
      </c>
      <c r="K307" s="75" t="s">
        <v>127</v>
      </c>
      <c r="L307" s="71" t="s">
        <v>141</v>
      </c>
      <c r="M307" s="75" t="s">
        <v>127</v>
      </c>
      <c r="N307" s="75" t="s">
        <v>127</v>
      </c>
      <c r="O307" s="75" t="s">
        <v>127</v>
      </c>
      <c r="P307" s="77" t="s">
        <v>127</v>
      </c>
      <c r="Q307" s="73" t="s">
        <v>141</v>
      </c>
      <c r="R307" s="75" t="s">
        <v>127</v>
      </c>
      <c r="S307" s="71" t="s">
        <v>141</v>
      </c>
      <c r="T307" s="75" t="s">
        <v>127</v>
      </c>
      <c r="U307" s="75" t="s">
        <v>127</v>
      </c>
      <c r="V307" s="75" t="s">
        <v>127</v>
      </c>
      <c r="W307" s="77" t="s">
        <v>127</v>
      </c>
    </row>
    <row r="308">
      <c r="A308" s="71" t="s">
        <v>1556</v>
      </c>
      <c r="B308" s="72" t="s">
        <v>1557</v>
      </c>
      <c r="C308" s="73" t="s">
        <v>141</v>
      </c>
      <c r="D308" s="71" t="s">
        <v>141</v>
      </c>
      <c r="E308" s="71" t="s">
        <v>127</v>
      </c>
      <c r="F308" s="71" t="s">
        <v>127</v>
      </c>
      <c r="G308" s="71" t="s">
        <v>141</v>
      </c>
      <c r="H308" s="71" t="s">
        <v>141</v>
      </c>
      <c r="I308" s="72" t="s">
        <v>127</v>
      </c>
      <c r="J308" s="73" t="s">
        <v>141</v>
      </c>
      <c r="K308" s="71" t="s">
        <v>141</v>
      </c>
      <c r="L308" s="75" t="s">
        <v>127</v>
      </c>
      <c r="M308" s="75" t="s">
        <v>127</v>
      </c>
      <c r="N308" s="71" t="s">
        <v>141</v>
      </c>
      <c r="O308" s="71" t="s">
        <v>141</v>
      </c>
      <c r="P308" s="77" t="s">
        <v>127</v>
      </c>
      <c r="Q308" s="73" t="s">
        <v>141</v>
      </c>
      <c r="R308" s="71" t="s">
        <v>141</v>
      </c>
      <c r="S308" s="75" t="s">
        <v>127</v>
      </c>
      <c r="T308" s="75" t="s">
        <v>127</v>
      </c>
      <c r="U308" s="71" t="s">
        <v>141</v>
      </c>
      <c r="V308" s="71" t="s">
        <v>141</v>
      </c>
      <c r="W308" s="77" t="s">
        <v>127</v>
      </c>
    </row>
    <row r="309">
      <c r="A309" s="71" t="s">
        <v>3260</v>
      </c>
      <c r="B309" s="72" t="s">
        <v>3261</v>
      </c>
      <c r="C309" s="73" t="s">
        <v>127</v>
      </c>
      <c r="D309" s="71" t="s">
        <v>127</v>
      </c>
      <c r="E309" s="71" t="s">
        <v>127</v>
      </c>
      <c r="F309" s="71" t="s">
        <v>127</v>
      </c>
      <c r="G309" s="71" t="s">
        <v>141</v>
      </c>
      <c r="H309" s="71" t="s">
        <v>141</v>
      </c>
      <c r="I309" s="72" t="s">
        <v>141</v>
      </c>
      <c r="J309" s="73" t="s">
        <v>127</v>
      </c>
      <c r="K309" s="71" t="s">
        <v>127</v>
      </c>
      <c r="L309" s="71" t="s">
        <v>127</v>
      </c>
      <c r="M309" s="71" t="s">
        <v>127</v>
      </c>
      <c r="N309" s="71" t="s">
        <v>141</v>
      </c>
      <c r="O309" s="71" t="s">
        <v>141</v>
      </c>
      <c r="P309" s="72" t="s">
        <v>141</v>
      </c>
      <c r="Q309" s="73" t="s">
        <v>127</v>
      </c>
      <c r="R309" s="71" t="s">
        <v>127</v>
      </c>
      <c r="S309" s="71" t="s">
        <v>127</v>
      </c>
      <c r="T309" s="71" t="s">
        <v>127</v>
      </c>
      <c r="U309" s="71" t="s">
        <v>141</v>
      </c>
      <c r="V309" s="71" t="s">
        <v>141</v>
      </c>
      <c r="W309" s="72" t="s">
        <v>141</v>
      </c>
    </row>
    <row r="310">
      <c r="A310" s="71" t="s">
        <v>5672</v>
      </c>
      <c r="B310" s="72" t="s">
        <v>5673</v>
      </c>
      <c r="C310" s="73" t="s">
        <v>141</v>
      </c>
      <c r="D310" s="71" t="s">
        <v>141</v>
      </c>
      <c r="E310" s="71" t="s">
        <v>127</v>
      </c>
      <c r="F310" s="71" t="s">
        <v>127</v>
      </c>
      <c r="G310" s="71" t="s">
        <v>141</v>
      </c>
      <c r="H310" s="71" t="s">
        <v>141</v>
      </c>
      <c r="I310" s="72" t="s">
        <v>127</v>
      </c>
      <c r="J310" s="73" t="s">
        <v>141</v>
      </c>
      <c r="K310" s="71" t="s">
        <v>141</v>
      </c>
      <c r="L310" s="75" t="s">
        <v>127</v>
      </c>
      <c r="M310" s="75" t="s">
        <v>127</v>
      </c>
      <c r="N310" s="71" t="s">
        <v>141</v>
      </c>
      <c r="O310" s="71" t="s">
        <v>141</v>
      </c>
      <c r="P310" s="77" t="s">
        <v>127</v>
      </c>
      <c r="Q310" s="73" t="s">
        <v>141</v>
      </c>
      <c r="R310" s="71" t="s">
        <v>141</v>
      </c>
      <c r="S310" s="75" t="s">
        <v>127</v>
      </c>
      <c r="T310" s="75" t="s">
        <v>127</v>
      </c>
      <c r="U310" s="71" t="s">
        <v>141</v>
      </c>
      <c r="V310" s="71" t="s">
        <v>141</v>
      </c>
      <c r="W310" s="77" t="s">
        <v>127</v>
      </c>
    </row>
    <row r="311">
      <c r="A311" s="71" t="s">
        <v>5572</v>
      </c>
      <c r="B311" s="72" t="s">
        <v>5573</v>
      </c>
      <c r="C311" s="73">
        <v>3165.0</v>
      </c>
      <c r="D311" s="71">
        <v>3165.0</v>
      </c>
      <c r="E311" s="71" t="s">
        <v>127</v>
      </c>
      <c r="F311" s="71" t="s">
        <v>127</v>
      </c>
      <c r="G311" s="71">
        <v>2851.0</v>
      </c>
      <c r="H311" s="71">
        <v>2851.0</v>
      </c>
      <c r="I311" s="72" t="s">
        <v>127</v>
      </c>
      <c r="J311" s="73" t="s">
        <v>141</v>
      </c>
      <c r="K311" s="71" t="s">
        <v>141</v>
      </c>
      <c r="L311" s="75" t="s">
        <v>127</v>
      </c>
      <c r="M311" s="75" t="s">
        <v>127</v>
      </c>
      <c r="N311" s="71" t="s">
        <v>141</v>
      </c>
      <c r="O311" s="71" t="s">
        <v>141</v>
      </c>
      <c r="P311" s="77" t="s">
        <v>127</v>
      </c>
      <c r="Q311" s="73" t="s">
        <v>141</v>
      </c>
      <c r="R311" s="71" t="s">
        <v>141</v>
      </c>
      <c r="S311" s="75" t="s">
        <v>127</v>
      </c>
      <c r="T311" s="75" t="s">
        <v>127</v>
      </c>
      <c r="U311" s="71" t="s">
        <v>141</v>
      </c>
      <c r="V311" s="71" t="s">
        <v>141</v>
      </c>
      <c r="W311" s="77" t="s">
        <v>127</v>
      </c>
    </row>
    <row r="312">
      <c r="A312" s="71" t="s">
        <v>4281</v>
      </c>
      <c r="B312" s="72" t="s">
        <v>4282</v>
      </c>
      <c r="C312" s="73" t="s">
        <v>141</v>
      </c>
      <c r="D312" s="71" t="s">
        <v>141</v>
      </c>
      <c r="E312" s="71" t="s">
        <v>127</v>
      </c>
      <c r="F312" s="71" t="s">
        <v>127</v>
      </c>
      <c r="G312" s="71" t="s">
        <v>141</v>
      </c>
      <c r="H312" s="71" t="s">
        <v>141</v>
      </c>
      <c r="I312" s="72" t="s">
        <v>127</v>
      </c>
      <c r="J312" s="73" t="s">
        <v>141</v>
      </c>
      <c r="K312" s="71" t="s">
        <v>141</v>
      </c>
      <c r="L312" s="75" t="s">
        <v>127</v>
      </c>
      <c r="M312" s="75" t="s">
        <v>127</v>
      </c>
      <c r="N312" s="71" t="s">
        <v>141</v>
      </c>
      <c r="O312" s="71" t="s">
        <v>141</v>
      </c>
      <c r="P312" s="77" t="s">
        <v>127</v>
      </c>
      <c r="Q312" s="73" t="s">
        <v>141</v>
      </c>
      <c r="R312" s="71" t="s">
        <v>141</v>
      </c>
      <c r="S312" s="75" t="s">
        <v>127</v>
      </c>
      <c r="T312" s="75" t="s">
        <v>127</v>
      </c>
      <c r="U312" s="71" t="s">
        <v>141</v>
      </c>
      <c r="V312" s="71" t="s">
        <v>141</v>
      </c>
      <c r="W312" s="77" t="s">
        <v>127</v>
      </c>
    </row>
    <row r="313">
      <c r="A313" s="71" t="s">
        <v>2910</v>
      </c>
      <c r="B313" s="72" t="s">
        <v>2911</v>
      </c>
      <c r="C313" s="73" t="s">
        <v>141</v>
      </c>
      <c r="D313" s="71" t="s">
        <v>141</v>
      </c>
      <c r="E313" s="71" t="s">
        <v>127</v>
      </c>
      <c r="F313" s="71" t="s">
        <v>127</v>
      </c>
      <c r="G313" s="71" t="s">
        <v>141</v>
      </c>
      <c r="H313" s="71" t="s">
        <v>141</v>
      </c>
      <c r="I313" s="72" t="s">
        <v>127</v>
      </c>
      <c r="J313" s="73" t="s">
        <v>141</v>
      </c>
      <c r="K313" s="71" t="s">
        <v>141</v>
      </c>
      <c r="L313" s="75" t="s">
        <v>127</v>
      </c>
      <c r="M313" s="75" t="s">
        <v>127</v>
      </c>
      <c r="N313" s="71" t="s">
        <v>141</v>
      </c>
      <c r="O313" s="71" t="s">
        <v>141</v>
      </c>
      <c r="P313" s="77" t="s">
        <v>127</v>
      </c>
      <c r="Q313" s="73" t="s">
        <v>141</v>
      </c>
      <c r="R313" s="71" t="s">
        <v>141</v>
      </c>
      <c r="S313" s="75" t="s">
        <v>127</v>
      </c>
      <c r="T313" s="75" t="s">
        <v>127</v>
      </c>
      <c r="U313" s="71" t="s">
        <v>141</v>
      </c>
      <c r="V313" s="71" t="s">
        <v>141</v>
      </c>
      <c r="W313" s="77" t="s">
        <v>127</v>
      </c>
    </row>
    <row r="314">
      <c r="A314" s="71" t="s">
        <v>5195</v>
      </c>
      <c r="B314" s="72" t="s">
        <v>5196</v>
      </c>
      <c r="C314" s="73" t="s">
        <v>141</v>
      </c>
      <c r="D314" s="71" t="s">
        <v>141</v>
      </c>
      <c r="E314" s="71" t="s">
        <v>127</v>
      </c>
      <c r="F314" s="71" t="s">
        <v>127</v>
      </c>
      <c r="G314" s="71" t="s">
        <v>141</v>
      </c>
      <c r="H314" s="71" t="s">
        <v>141</v>
      </c>
      <c r="I314" s="72" t="s">
        <v>127</v>
      </c>
      <c r="J314" s="73" t="s">
        <v>141</v>
      </c>
      <c r="K314" s="71" t="s">
        <v>141</v>
      </c>
      <c r="L314" s="75" t="s">
        <v>127</v>
      </c>
      <c r="M314" s="75" t="s">
        <v>127</v>
      </c>
      <c r="N314" s="71" t="s">
        <v>141</v>
      </c>
      <c r="O314" s="71" t="s">
        <v>141</v>
      </c>
      <c r="P314" s="77" t="s">
        <v>127</v>
      </c>
      <c r="Q314" s="73" t="s">
        <v>141</v>
      </c>
      <c r="R314" s="71" t="s">
        <v>141</v>
      </c>
      <c r="S314" s="75" t="s">
        <v>127</v>
      </c>
      <c r="T314" s="75" t="s">
        <v>127</v>
      </c>
      <c r="U314" s="71" t="s">
        <v>141</v>
      </c>
      <c r="V314" s="71" t="s">
        <v>141</v>
      </c>
      <c r="W314" s="77" t="s">
        <v>127</v>
      </c>
    </row>
    <row r="315">
      <c r="A315" s="71" t="s">
        <v>773</v>
      </c>
      <c r="B315" s="72" t="s">
        <v>774</v>
      </c>
      <c r="C315" s="73" t="s">
        <v>141</v>
      </c>
      <c r="D315" s="71" t="s">
        <v>141</v>
      </c>
      <c r="E315" s="71" t="s">
        <v>127</v>
      </c>
      <c r="F315" s="71" t="s">
        <v>127</v>
      </c>
      <c r="G315" s="71" t="s">
        <v>141</v>
      </c>
      <c r="H315" s="71" t="s">
        <v>141</v>
      </c>
      <c r="I315" s="72" t="s">
        <v>127</v>
      </c>
      <c r="J315" s="73" t="s">
        <v>141</v>
      </c>
      <c r="K315" s="71" t="s">
        <v>141</v>
      </c>
      <c r="L315" s="75" t="s">
        <v>127</v>
      </c>
      <c r="M315" s="75" t="s">
        <v>127</v>
      </c>
      <c r="N315" s="71" t="s">
        <v>141</v>
      </c>
      <c r="O315" s="71" t="s">
        <v>141</v>
      </c>
      <c r="P315" s="77" t="s">
        <v>127</v>
      </c>
      <c r="Q315" s="73" t="s">
        <v>141</v>
      </c>
      <c r="R315" s="71" t="s">
        <v>141</v>
      </c>
      <c r="S315" s="75" t="s">
        <v>127</v>
      </c>
      <c r="T315" s="75" t="s">
        <v>127</v>
      </c>
      <c r="U315" s="71" t="s">
        <v>141</v>
      </c>
      <c r="V315" s="71" t="s">
        <v>141</v>
      </c>
      <c r="W315" s="77" t="s">
        <v>127</v>
      </c>
    </row>
    <row r="316">
      <c r="A316" s="71" t="s">
        <v>1160</v>
      </c>
      <c r="B316" s="72" t="s">
        <v>1161</v>
      </c>
      <c r="C316" s="73" t="s">
        <v>141</v>
      </c>
      <c r="D316" s="75" t="s">
        <v>127</v>
      </c>
      <c r="E316" s="71" t="s">
        <v>141</v>
      </c>
      <c r="F316" s="75" t="s">
        <v>127</v>
      </c>
      <c r="G316" s="71" t="s">
        <v>127</v>
      </c>
      <c r="H316" s="75" t="s">
        <v>127</v>
      </c>
      <c r="I316" s="77" t="s">
        <v>127</v>
      </c>
      <c r="J316" s="73" t="s">
        <v>141</v>
      </c>
      <c r="K316" s="75" t="s">
        <v>127</v>
      </c>
      <c r="L316" s="71" t="s">
        <v>141</v>
      </c>
      <c r="M316" s="75" t="s">
        <v>127</v>
      </c>
      <c r="N316" s="75" t="s">
        <v>127</v>
      </c>
      <c r="O316" s="75" t="s">
        <v>127</v>
      </c>
      <c r="P316" s="77" t="s">
        <v>127</v>
      </c>
      <c r="Q316" s="73" t="s">
        <v>141</v>
      </c>
      <c r="R316" s="75" t="s">
        <v>127</v>
      </c>
      <c r="S316" s="71" t="s">
        <v>141</v>
      </c>
      <c r="T316" s="75" t="s">
        <v>127</v>
      </c>
      <c r="U316" s="75" t="s">
        <v>127</v>
      </c>
      <c r="V316" s="75" t="s">
        <v>127</v>
      </c>
      <c r="W316" s="77" t="s">
        <v>127</v>
      </c>
    </row>
    <row r="317">
      <c r="A317" s="71" t="s">
        <v>2925</v>
      </c>
      <c r="B317" s="72" t="s">
        <v>2926</v>
      </c>
      <c r="C317" s="73" t="s">
        <v>141</v>
      </c>
      <c r="D317" s="71" t="s">
        <v>141</v>
      </c>
      <c r="E317" s="71" t="s">
        <v>141</v>
      </c>
      <c r="F317" s="71" t="s">
        <v>127</v>
      </c>
      <c r="G317" s="71" t="s">
        <v>141</v>
      </c>
      <c r="H317" s="71" t="s">
        <v>141</v>
      </c>
      <c r="I317" s="72" t="s">
        <v>141</v>
      </c>
      <c r="J317" s="73" t="s">
        <v>141</v>
      </c>
      <c r="K317" s="71" t="s">
        <v>141</v>
      </c>
      <c r="L317" s="71" t="s">
        <v>141</v>
      </c>
      <c r="M317" s="71" t="s">
        <v>127</v>
      </c>
      <c r="N317" s="71" t="s">
        <v>141</v>
      </c>
      <c r="O317" s="71" t="s">
        <v>141</v>
      </c>
      <c r="P317" s="72" t="s">
        <v>141</v>
      </c>
      <c r="Q317" s="73" t="s">
        <v>141</v>
      </c>
      <c r="R317" s="71" t="s">
        <v>141</v>
      </c>
      <c r="S317" s="71" t="s">
        <v>141</v>
      </c>
      <c r="T317" s="71" t="s">
        <v>127</v>
      </c>
      <c r="U317" s="71" t="s">
        <v>141</v>
      </c>
      <c r="V317" s="71" t="s">
        <v>141</v>
      </c>
      <c r="W317" s="72" t="s">
        <v>141</v>
      </c>
    </row>
    <row r="318">
      <c r="A318" s="71" t="s">
        <v>5585</v>
      </c>
      <c r="B318" s="72" t="s">
        <v>5586</v>
      </c>
      <c r="C318" s="73" t="s">
        <v>141</v>
      </c>
      <c r="D318" s="71" t="s">
        <v>141</v>
      </c>
      <c r="E318" s="71" t="s">
        <v>127</v>
      </c>
      <c r="F318" s="71" t="s">
        <v>127</v>
      </c>
      <c r="G318" s="71" t="s">
        <v>141</v>
      </c>
      <c r="H318" s="71" t="s">
        <v>141</v>
      </c>
      <c r="I318" s="72" t="s">
        <v>127</v>
      </c>
      <c r="J318" s="73" t="s">
        <v>141</v>
      </c>
      <c r="K318" s="71" t="s">
        <v>141</v>
      </c>
      <c r="L318" s="75" t="s">
        <v>127</v>
      </c>
      <c r="M318" s="75" t="s">
        <v>127</v>
      </c>
      <c r="N318" s="71" t="s">
        <v>141</v>
      </c>
      <c r="O318" s="71" t="s">
        <v>141</v>
      </c>
      <c r="P318" s="77" t="s">
        <v>127</v>
      </c>
      <c r="Q318" s="73" t="s">
        <v>141</v>
      </c>
      <c r="R318" s="71" t="s">
        <v>141</v>
      </c>
      <c r="S318" s="75" t="s">
        <v>127</v>
      </c>
      <c r="T318" s="75" t="s">
        <v>127</v>
      </c>
      <c r="U318" s="71" t="s">
        <v>141</v>
      </c>
      <c r="V318" s="71" t="s">
        <v>141</v>
      </c>
      <c r="W318" s="77" t="s">
        <v>127</v>
      </c>
    </row>
    <row r="319">
      <c r="A319" s="71" t="s">
        <v>3591</v>
      </c>
      <c r="B319" s="72" t="s">
        <v>3592</v>
      </c>
      <c r="C319" s="73" t="s">
        <v>141</v>
      </c>
      <c r="D319" s="71" t="s">
        <v>141</v>
      </c>
      <c r="E319" s="71" t="s">
        <v>127</v>
      </c>
      <c r="F319" s="71" t="s">
        <v>127</v>
      </c>
      <c r="G319" s="71" t="s">
        <v>141</v>
      </c>
      <c r="H319" s="71" t="s">
        <v>141</v>
      </c>
      <c r="I319" s="72" t="s">
        <v>127</v>
      </c>
      <c r="J319" s="73" t="s">
        <v>141</v>
      </c>
      <c r="K319" s="71" t="s">
        <v>141</v>
      </c>
      <c r="L319" s="75" t="s">
        <v>127</v>
      </c>
      <c r="M319" s="75" t="s">
        <v>127</v>
      </c>
      <c r="N319" s="71" t="s">
        <v>141</v>
      </c>
      <c r="O319" s="71" t="s">
        <v>141</v>
      </c>
      <c r="P319" s="77" t="s">
        <v>127</v>
      </c>
      <c r="Q319" s="73" t="s">
        <v>141</v>
      </c>
      <c r="R319" s="71" t="s">
        <v>141</v>
      </c>
      <c r="S319" s="75" t="s">
        <v>127</v>
      </c>
      <c r="T319" s="75" t="s">
        <v>127</v>
      </c>
      <c r="U319" s="71" t="s">
        <v>141</v>
      </c>
      <c r="V319" s="71" t="s">
        <v>141</v>
      </c>
      <c r="W319" s="77" t="s">
        <v>127</v>
      </c>
    </row>
    <row r="320">
      <c r="A320" s="71" t="s">
        <v>6297</v>
      </c>
      <c r="B320" s="72" t="s">
        <v>6298</v>
      </c>
      <c r="C320" s="73" t="s">
        <v>141</v>
      </c>
      <c r="D320" s="71" t="s">
        <v>141</v>
      </c>
      <c r="E320" s="71" t="s">
        <v>127</v>
      </c>
      <c r="F320" s="71" t="s">
        <v>127</v>
      </c>
      <c r="G320" s="71" t="s">
        <v>141</v>
      </c>
      <c r="H320" s="71" t="s">
        <v>141</v>
      </c>
      <c r="I320" s="72" t="s">
        <v>127</v>
      </c>
      <c r="J320" s="73" t="s">
        <v>141</v>
      </c>
      <c r="K320" s="71" t="s">
        <v>141</v>
      </c>
      <c r="L320" s="71" t="s">
        <v>127</v>
      </c>
      <c r="M320" s="71" t="s">
        <v>127</v>
      </c>
      <c r="N320" s="71" t="s">
        <v>141</v>
      </c>
      <c r="O320" s="71" t="s">
        <v>141</v>
      </c>
      <c r="P320" s="72" t="s">
        <v>127</v>
      </c>
      <c r="Q320" s="73" t="s">
        <v>141</v>
      </c>
      <c r="R320" s="71" t="s">
        <v>141</v>
      </c>
      <c r="S320" s="71" t="s">
        <v>127</v>
      </c>
      <c r="T320" s="71" t="s">
        <v>127</v>
      </c>
      <c r="U320" s="71" t="s">
        <v>141</v>
      </c>
      <c r="V320" s="71" t="s">
        <v>141</v>
      </c>
      <c r="W320" s="72" t="s">
        <v>127</v>
      </c>
    </row>
    <row r="321">
      <c r="A321" s="71" t="s">
        <v>2453</v>
      </c>
      <c r="B321" s="72" t="s">
        <v>2454</v>
      </c>
      <c r="C321" s="73" t="s">
        <v>141</v>
      </c>
      <c r="D321" s="75" t="s">
        <v>127</v>
      </c>
      <c r="E321" s="71" t="s">
        <v>141</v>
      </c>
      <c r="F321" s="75" t="s">
        <v>127</v>
      </c>
      <c r="G321" s="71" t="s">
        <v>127</v>
      </c>
      <c r="H321" s="75" t="s">
        <v>127</v>
      </c>
      <c r="I321" s="77" t="s">
        <v>127</v>
      </c>
      <c r="J321" s="73" t="s">
        <v>141</v>
      </c>
      <c r="K321" s="75" t="s">
        <v>127</v>
      </c>
      <c r="L321" s="71" t="s">
        <v>141</v>
      </c>
      <c r="M321" s="75" t="s">
        <v>127</v>
      </c>
      <c r="N321" s="75" t="s">
        <v>127</v>
      </c>
      <c r="O321" s="75" t="s">
        <v>127</v>
      </c>
      <c r="P321" s="77" t="s">
        <v>127</v>
      </c>
      <c r="Q321" s="73" t="s">
        <v>141</v>
      </c>
      <c r="R321" s="75" t="s">
        <v>127</v>
      </c>
      <c r="S321" s="71" t="s">
        <v>141</v>
      </c>
      <c r="T321" s="75" t="s">
        <v>127</v>
      </c>
      <c r="U321" s="75" t="s">
        <v>127</v>
      </c>
      <c r="V321" s="75" t="s">
        <v>127</v>
      </c>
      <c r="W321" s="77" t="s">
        <v>127</v>
      </c>
    </row>
    <row r="322">
      <c r="A322" s="71" t="s">
        <v>2937</v>
      </c>
      <c r="B322" s="72" t="s">
        <v>2938</v>
      </c>
      <c r="C322" s="73" t="s">
        <v>141</v>
      </c>
      <c r="D322" s="71" t="s">
        <v>141</v>
      </c>
      <c r="E322" s="71" t="s">
        <v>127</v>
      </c>
      <c r="F322" s="71" t="s">
        <v>127</v>
      </c>
      <c r="G322" s="71" t="s">
        <v>141</v>
      </c>
      <c r="H322" s="71" t="s">
        <v>141</v>
      </c>
      <c r="I322" s="72" t="s">
        <v>141</v>
      </c>
      <c r="J322" s="73" t="s">
        <v>141</v>
      </c>
      <c r="K322" s="71" t="s">
        <v>141</v>
      </c>
      <c r="L322" s="75" t="s">
        <v>127</v>
      </c>
      <c r="M322" s="75" t="s">
        <v>127</v>
      </c>
      <c r="N322" s="71" t="s">
        <v>141</v>
      </c>
      <c r="O322" s="71" t="s">
        <v>141</v>
      </c>
      <c r="P322" s="77" t="s">
        <v>127</v>
      </c>
      <c r="Q322" s="73" t="s">
        <v>141</v>
      </c>
      <c r="R322" s="71" t="s">
        <v>141</v>
      </c>
      <c r="S322" s="75" t="s">
        <v>127</v>
      </c>
      <c r="T322" s="75" t="s">
        <v>127</v>
      </c>
      <c r="U322" s="71" t="s">
        <v>141</v>
      </c>
      <c r="V322" s="71" t="s">
        <v>141</v>
      </c>
      <c r="W322" s="77" t="s">
        <v>127</v>
      </c>
    </row>
    <row r="323">
      <c r="A323" s="71" t="s">
        <v>2242</v>
      </c>
      <c r="B323" s="72" t="s">
        <v>2243</v>
      </c>
      <c r="C323" s="73" t="s">
        <v>141</v>
      </c>
      <c r="D323" s="71" t="s">
        <v>141</v>
      </c>
      <c r="E323" s="71" t="s">
        <v>127</v>
      </c>
      <c r="F323" s="71" t="s">
        <v>127</v>
      </c>
      <c r="G323" s="71" t="s">
        <v>141</v>
      </c>
      <c r="H323" s="71" t="s">
        <v>141</v>
      </c>
      <c r="I323" s="72" t="s">
        <v>127</v>
      </c>
      <c r="J323" s="73" t="s">
        <v>141</v>
      </c>
      <c r="K323" s="71" t="s">
        <v>141</v>
      </c>
      <c r="L323" s="75" t="s">
        <v>127</v>
      </c>
      <c r="M323" s="75" t="s">
        <v>127</v>
      </c>
      <c r="N323" s="71" t="s">
        <v>141</v>
      </c>
      <c r="O323" s="71" t="s">
        <v>141</v>
      </c>
      <c r="P323" s="77" t="s">
        <v>127</v>
      </c>
      <c r="Q323" s="73" t="s">
        <v>141</v>
      </c>
      <c r="R323" s="71" t="s">
        <v>141</v>
      </c>
      <c r="S323" s="75" t="s">
        <v>127</v>
      </c>
      <c r="T323" s="75" t="s">
        <v>127</v>
      </c>
      <c r="U323" s="71" t="s">
        <v>141</v>
      </c>
      <c r="V323" s="71" t="s">
        <v>141</v>
      </c>
      <c r="W323" s="77" t="s">
        <v>127</v>
      </c>
    </row>
    <row r="324">
      <c r="A324" s="71" t="s">
        <v>5734</v>
      </c>
      <c r="B324" s="72" t="s">
        <v>5735</v>
      </c>
      <c r="C324" s="73" t="s">
        <v>141</v>
      </c>
      <c r="D324" s="75" t="s">
        <v>127</v>
      </c>
      <c r="E324" s="71" t="s">
        <v>141</v>
      </c>
      <c r="F324" s="75" t="s">
        <v>127</v>
      </c>
      <c r="G324" s="71" t="s">
        <v>127</v>
      </c>
      <c r="H324" s="75" t="s">
        <v>127</v>
      </c>
      <c r="I324" s="77" t="s">
        <v>127</v>
      </c>
      <c r="J324" s="73" t="s">
        <v>141</v>
      </c>
      <c r="K324" s="75" t="s">
        <v>127</v>
      </c>
      <c r="L324" s="71" t="s">
        <v>141</v>
      </c>
      <c r="M324" s="75" t="s">
        <v>127</v>
      </c>
      <c r="N324" s="75" t="s">
        <v>127</v>
      </c>
      <c r="O324" s="75" t="s">
        <v>127</v>
      </c>
      <c r="P324" s="77" t="s">
        <v>127</v>
      </c>
      <c r="Q324" s="73" t="s">
        <v>141</v>
      </c>
      <c r="R324" s="75" t="s">
        <v>127</v>
      </c>
      <c r="S324" s="71" t="s">
        <v>141</v>
      </c>
      <c r="T324" s="75" t="s">
        <v>127</v>
      </c>
      <c r="U324" s="75" t="s">
        <v>127</v>
      </c>
      <c r="V324" s="75" t="s">
        <v>127</v>
      </c>
      <c r="W324" s="77" t="s">
        <v>127</v>
      </c>
    </row>
    <row r="325">
      <c r="A325" s="71" t="s">
        <v>3363</v>
      </c>
      <c r="B325" s="72" t="s">
        <v>3364</v>
      </c>
      <c r="C325" s="73" t="s">
        <v>127</v>
      </c>
      <c r="D325" s="71" t="s">
        <v>127</v>
      </c>
      <c r="E325" s="71" t="s">
        <v>127</v>
      </c>
      <c r="F325" s="71" t="s">
        <v>127</v>
      </c>
      <c r="G325" s="71" t="s">
        <v>141</v>
      </c>
      <c r="H325" s="71" t="s">
        <v>141</v>
      </c>
      <c r="I325" s="72" t="s">
        <v>141</v>
      </c>
      <c r="J325" s="73" t="s">
        <v>141</v>
      </c>
      <c r="K325" s="71" t="s">
        <v>141</v>
      </c>
      <c r="L325" s="75" t="s">
        <v>127</v>
      </c>
      <c r="M325" s="75" t="s">
        <v>127</v>
      </c>
      <c r="N325" s="71" t="s">
        <v>141</v>
      </c>
      <c r="O325" s="71" t="s">
        <v>141</v>
      </c>
      <c r="P325" s="77" t="s">
        <v>127</v>
      </c>
      <c r="Q325" s="73" t="s">
        <v>141</v>
      </c>
      <c r="R325" s="71" t="s">
        <v>141</v>
      </c>
      <c r="S325" s="75" t="s">
        <v>127</v>
      </c>
      <c r="T325" s="75" t="s">
        <v>127</v>
      </c>
      <c r="U325" s="71" t="s">
        <v>141</v>
      </c>
      <c r="V325" s="71" t="s">
        <v>141</v>
      </c>
      <c r="W325" s="77" t="s">
        <v>127</v>
      </c>
    </row>
    <row r="326">
      <c r="A326" s="71" t="s">
        <v>4773</v>
      </c>
      <c r="B326" s="72" t="s">
        <v>4774</v>
      </c>
      <c r="C326" s="73" t="s">
        <v>141</v>
      </c>
      <c r="D326" s="71" t="s">
        <v>141</v>
      </c>
      <c r="E326" s="71" t="s">
        <v>127</v>
      </c>
      <c r="F326" s="71" t="s">
        <v>127</v>
      </c>
      <c r="G326" s="71" t="s">
        <v>141</v>
      </c>
      <c r="H326" s="71" t="s">
        <v>141</v>
      </c>
      <c r="I326" s="72" t="s">
        <v>141</v>
      </c>
      <c r="J326" s="73" t="s">
        <v>141</v>
      </c>
      <c r="K326" s="71" t="s">
        <v>141</v>
      </c>
      <c r="L326" s="75" t="s">
        <v>127</v>
      </c>
      <c r="M326" s="75" t="s">
        <v>127</v>
      </c>
      <c r="N326" s="71" t="s">
        <v>141</v>
      </c>
      <c r="O326" s="71" t="s">
        <v>141</v>
      </c>
      <c r="P326" s="77" t="s">
        <v>127</v>
      </c>
      <c r="Q326" s="73" t="s">
        <v>141</v>
      </c>
      <c r="R326" s="71" t="s">
        <v>141</v>
      </c>
      <c r="S326" s="75" t="s">
        <v>127</v>
      </c>
      <c r="T326" s="75" t="s">
        <v>127</v>
      </c>
      <c r="U326" s="71" t="s">
        <v>141</v>
      </c>
      <c r="V326" s="71" t="s">
        <v>141</v>
      </c>
      <c r="W326" s="77" t="s">
        <v>127</v>
      </c>
    </row>
    <row r="327">
      <c r="A327" s="71" t="s">
        <v>5825</v>
      </c>
      <c r="B327" s="72" t="s">
        <v>5826</v>
      </c>
      <c r="C327" s="73" t="s">
        <v>141</v>
      </c>
      <c r="D327" s="75" t="s">
        <v>127</v>
      </c>
      <c r="E327" s="71" t="s">
        <v>141</v>
      </c>
      <c r="F327" s="71" t="s">
        <v>127</v>
      </c>
      <c r="G327" s="71" t="s">
        <v>127</v>
      </c>
      <c r="H327" s="75" t="s">
        <v>127</v>
      </c>
      <c r="I327" s="77" t="s">
        <v>127</v>
      </c>
      <c r="J327" s="73" t="s">
        <v>141</v>
      </c>
      <c r="K327" s="75" t="s">
        <v>127</v>
      </c>
      <c r="L327" s="71" t="s">
        <v>141</v>
      </c>
      <c r="M327" s="75" t="s">
        <v>127</v>
      </c>
      <c r="N327" s="75" t="s">
        <v>127</v>
      </c>
      <c r="O327" s="75" t="s">
        <v>127</v>
      </c>
      <c r="P327" s="77" t="s">
        <v>127</v>
      </c>
      <c r="Q327" s="73" t="s">
        <v>141</v>
      </c>
      <c r="R327" s="75" t="s">
        <v>127</v>
      </c>
      <c r="S327" s="71" t="s">
        <v>141</v>
      </c>
      <c r="T327" s="75" t="s">
        <v>127</v>
      </c>
      <c r="U327" s="75" t="s">
        <v>127</v>
      </c>
      <c r="V327" s="75" t="s">
        <v>127</v>
      </c>
      <c r="W327" s="77" t="s">
        <v>127</v>
      </c>
    </row>
    <row r="328">
      <c r="A328" s="71" t="s">
        <v>1063</v>
      </c>
      <c r="B328" s="72" t="s">
        <v>1064</v>
      </c>
      <c r="C328" s="73" t="s">
        <v>141</v>
      </c>
      <c r="D328" s="71" t="s">
        <v>141</v>
      </c>
      <c r="E328" s="71" t="s">
        <v>127</v>
      </c>
      <c r="F328" s="71" t="s">
        <v>127</v>
      </c>
      <c r="G328" s="71" t="s">
        <v>141</v>
      </c>
      <c r="H328" s="71" t="s">
        <v>141</v>
      </c>
      <c r="I328" s="72" t="s">
        <v>127</v>
      </c>
      <c r="J328" s="73" t="s">
        <v>141</v>
      </c>
      <c r="K328" s="71" t="s">
        <v>141</v>
      </c>
      <c r="L328" s="75" t="s">
        <v>127</v>
      </c>
      <c r="M328" s="75" t="s">
        <v>127</v>
      </c>
      <c r="N328" s="71" t="s">
        <v>141</v>
      </c>
      <c r="O328" s="71" t="s">
        <v>141</v>
      </c>
      <c r="P328" s="77" t="s">
        <v>127</v>
      </c>
      <c r="Q328" s="73" t="s">
        <v>141</v>
      </c>
      <c r="R328" s="71" t="s">
        <v>141</v>
      </c>
      <c r="S328" s="75" t="s">
        <v>127</v>
      </c>
      <c r="T328" s="75" t="s">
        <v>127</v>
      </c>
      <c r="U328" s="71" t="s">
        <v>141</v>
      </c>
      <c r="V328" s="71" t="s">
        <v>141</v>
      </c>
      <c r="W328" s="77" t="s">
        <v>127</v>
      </c>
    </row>
    <row r="329">
      <c r="A329" s="75" t="s">
        <v>5075</v>
      </c>
      <c r="B329" s="72" t="s">
        <v>5076</v>
      </c>
      <c r="C329" s="73" t="s">
        <v>141</v>
      </c>
      <c r="D329" s="71" t="s">
        <v>141</v>
      </c>
      <c r="E329" s="71" t="s">
        <v>141</v>
      </c>
      <c r="F329" s="71" t="s">
        <v>127</v>
      </c>
      <c r="G329" s="71" t="s">
        <v>141</v>
      </c>
      <c r="H329" s="71" t="s">
        <v>141</v>
      </c>
      <c r="I329" s="72" t="s">
        <v>127</v>
      </c>
      <c r="J329" s="73" t="s">
        <v>141</v>
      </c>
      <c r="K329" s="71" t="s">
        <v>141</v>
      </c>
      <c r="L329" s="71" t="s">
        <v>141</v>
      </c>
      <c r="M329" s="71" t="s">
        <v>127</v>
      </c>
      <c r="N329" s="71" t="s">
        <v>141</v>
      </c>
      <c r="O329" s="71" t="s">
        <v>141</v>
      </c>
      <c r="P329" s="72" t="s">
        <v>127</v>
      </c>
      <c r="Q329" s="73" t="s">
        <v>141</v>
      </c>
      <c r="R329" s="71" t="s">
        <v>141</v>
      </c>
      <c r="S329" s="71" t="s">
        <v>141</v>
      </c>
      <c r="T329" s="71" t="s">
        <v>127</v>
      </c>
      <c r="U329" s="71" t="s">
        <v>141</v>
      </c>
      <c r="V329" s="71" t="s">
        <v>141</v>
      </c>
      <c r="W329" s="72" t="s">
        <v>127</v>
      </c>
    </row>
    <row r="330">
      <c r="A330" s="83" t="s">
        <v>5134</v>
      </c>
      <c r="B330" s="72" t="s">
        <v>5135</v>
      </c>
      <c r="C330" s="73" t="s">
        <v>141</v>
      </c>
      <c r="D330" s="75" t="s">
        <v>127</v>
      </c>
      <c r="E330" s="71" t="s">
        <v>141</v>
      </c>
      <c r="F330" s="71" t="s">
        <v>127</v>
      </c>
      <c r="G330" s="71" t="s">
        <v>127</v>
      </c>
      <c r="H330" s="75" t="s">
        <v>127</v>
      </c>
      <c r="I330" s="77" t="s">
        <v>127</v>
      </c>
      <c r="J330" s="73" t="s">
        <v>141</v>
      </c>
      <c r="K330" s="75" t="s">
        <v>127</v>
      </c>
      <c r="L330" s="71" t="s">
        <v>141</v>
      </c>
      <c r="M330" s="75" t="s">
        <v>127</v>
      </c>
      <c r="N330" s="75" t="s">
        <v>127</v>
      </c>
      <c r="O330" s="75" t="s">
        <v>127</v>
      </c>
      <c r="P330" s="77" t="s">
        <v>127</v>
      </c>
      <c r="Q330" s="73" t="s">
        <v>141</v>
      </c>
      <c r="R330" s="75" t="s">
        <v>127</v>
      </c>
      <c r="S330" s="71" t="s">
        <v>141</v>
      </c>
      <c r="T330" s="75" t="s">
        <v>127</v>
      </c>
      <c r="U330" s="75" t="s">
        <v>127</v>
      </c>
      <c r="V330" s="75" t="s">
        <v>127</v>
      </c>
      <c r="W330" s="77" t="s">
        <v>127</v>
      </c>
    </row>
    <row r="331">
      <c r="A331" s="83" t="s">
        <v>3333</v>
      </c>
      <c r="B331" s="72" t="s">
        <v>3334</v>
      </c>
      <c r="C331" s="73" t="s">
        <v>141</v>
      </c>
      <c r="D331" s="71" t="s">
        <v>141</v>
      </c>
      <c r="E331" s="71" t="s">
        <v>127</v>
      </c>
      <c r="F331" s="71" t="s">
        <v>127</v>
      </c>
      <c r="G331" s="71" t="s">
        <v>141</v>
      </c>
      <c r="H331" s="71" t="s">
        <v>141</v>
      </c>
      <c r="I331" s="72" t="s">
        <v>127</v>
      </c>
      <c r="J331" s="73" t="s">
        <v>141</v>
      </c>
      <c r="K331" s="71" t="s">
        <v>141</v>
      </c>
      <c r="L331" s="71" t="s">
        <v>127</v>
      </c>
      <c r="M331" s="71" t="s">
        <v>127</v>
      </c>
      <c r="N331" s="71" t="s">
        <v>141</v>
      </c>
      <c r="O331" s="71" t="s">
        <v>141</v>
      </c>
      <c r="P331" s="72" t="s">
        <v>127</v>
      </c>
      <c r="Q331" s="73" t="s">
        <v>141</v>
      </c>
      <c r="R331" s="71" t="s">
        <v>141</v>
      </c>
      <c r="S331" s="71" t="s">
        <v>127</v>
      </c>
      <c r="T331" s="71" t="s">
        <v>127</v>
      </c>
      <c r="U331" s="71" t="s">
        <v>141</v>
      </c>
      <c r="V331" s="71" t="s">
        <v>141</v>
      </c>
      <c r="W331" s="72" t="s">
        <v>127</v>
      </c>
    </row>
    <row r="332">
      <c r="A332" s="83" t="s">
        <v>3843</v>
      </c>
      <c r="B332" s="72" t="s">
        <v>3844</v>
      </c>
      <c r="C332" s="73" t="s">
        <v>141</v>
      </c>
      <c r="D332" s="71" t="s">
        <v>141</v>
      </c>
      <c r="E332" s="71" t="s">
        <v>127</v>
      </c>
      <c r="F332" s="71" t="s">
        <v>127</v>
      </c>
      <c r="G332" s="71" t="s">
        <v>141</v>
      </c>
      <c r="H332" s="71" t="s">
        <v>141</v>
      </c>
      <c r="I332" s="72" t="s">
        <v>127</v>
      </c>
      <c r="J332" s="73" t="s">
        <v>141</v>
      </c>
      <c r="K332" s="71" t="s">
        <v>141</v>
      </c>
      <c r="L332" s="71" t="s">
        <v>127</v>
      </c>
      <c r="M332" s="71" t="s">
        <v>127</v>
      </c>
      <c r="N332" s="71" t="s">
        <v>141</v>
      </c>
      <c r="O332" s="71" t="s">
        <v>141</v>
      </c>
      <c r="P332" s="72" t="s">
        <v>127</v>
      </c>
      <c r="Q332" s="73" t="s">
        <v>141</v>
      </c>
      <c r="R332" s="71" t="s">
        <v>141</v>
      </c>
      <c r="S332" s="71" t="s">
        <v>127</v>
      </c>
      <c r="T332" s="71" t="s">
        <v>127</v>
      </c>
      <c r="U332" s="71" t="s">
        <v>141</v>
      </c>
      <c r="V332" s="71" t="s">
        <v>141</v>
      </c>
      <c r="W332" s="72" t="s">
        <v>127</v>
      </c>
    </row>
    <row r="333">
      <c r="A333" s="71" t="s">
        <v>2969</v>
      </c>
      <c r="B333" s="72" t="s">
        <v>2970</v>
      </c>
      <c r="C333" s="73" t="s">
        <v>141</v>
      </c>
      <c r="D333" s="75" t="s">
        <v>127</v>
      </c>
      <c r="E333" s="71" t="s">
        <v>141</v>
      </c>
      <c r="F333" s="71" t="s">
        <v>127</v>
      </c>
      <c r="G333" s="71" t="s">
        <v>127</v>
      </c>
      <c r="H333" s="75" t="s">
        <v>127</v>
      </c>
      <c r="I333" s="77" t="s">
        <v>127</v>
      </c>
      <c r="J333" s="73" t="s">
        <v>141</v>
      </c>
      <c r="K333" s="75" t="s">
        <v>127</v>
      </c>
      <c r="L333" s="71" t="s">
        <v>141</v>
      </c>
      <c r="M333" s="75" t="s">
        <v>127</v>
      </c>
      <c r="N333" s="75" t="s">
        <v>127</v>
      </c>
      <c r="O333" s="75" t="s">
        <v>127</v>
      </c>
      <c r="P333" s="77" t="s">
        <v>127</v>
      </c>
      <c r="Q333" s="73" t="s">
        <v>141</v>
      </c>
      <c r="R333" s="75" t="s">
        <v>127</v>
      </c>
      <c r="S333" s="71" t="s">
        <v>141</v>
      </c>
      <c r="T333" s="75" t="s">
        <v>127</v>
      </c>
      <c r="U333" s="75" t="s">
        <v>127</v>
      </c>
      <c r="V333" s="75" t="s">
        <v>127</v>
      </c>
      <c r="W333" s="77" t="s">
        <v>127</v>
      </c>
    </row>
    <row r="334">
      <c r="A334" s="71" t="s">
        <v>2981</v>
      </c>
      <c r="B334" s="72" t="s">
        <v>2982</v>
      </c>
      <c r="C334" s="73" t="s">
        <v>141</v>
      </c>
      <c r="D334" s="75" t="s">
        <v>127</v>
      </c>
      <c r="E334" s="71" t="s">
        <v>141</v>
      </c>
      <c r="F334" s="71" t="s">
        <v>127</v>
      </c>
      <c r="G334" s="71" t="s">
        <v>127</v>
      </c>
      <c r="H334" s="75" t="s">
        <v>127</v>
      </c>
      <c r="I334" s="77" t="s">
        <v>127</v>
      </c>
      <c r="J334" s="73" t="s">
        <v>141</v>
      </c>
      <c r="K334" s="75" t="s">
        <v>127</v>
      </c>
      <c r="L334" s="71" t="s">
        <v>141</v>
      </c>
      <c r="M334" s="75" t="s">
        <v>127</v>
      </c>
      <c r="N334" s="75" t="s">
        <v>127</v>
      </c>
      <c r="O334" s="75" t="s">
        <v>127</v>
      </c>
      <c r="P334" s="77" t="s">
        <v>127</v>
      </c>
      <c r="Q334" s="73" t="s">
        <v>141</v>
      </c>
      <c r="R334" s="75" t="s">
        <v>127</v>
      </c>
      <c r="S334" s="71" t="s">
        <v>141</v>
      </c>
      <c r="T334" s="75" t="s">
        <v>127</v>
      </c>
      <c r="U334" s="75" t="s">
        <v>127</v>
      </c>
      <c r="V334" s="75" t="s">
        <v>127</v>
      </c>
      <c r="W334" s="77" t="s">
        <v>127</v>
      </c>
    </row>
    <row r="335">
      <c r="A335" s="71" t="s">
        <v>3605</v>
      </c>
      <c r="B335" s="72" t="s">
        <v>3606</v>
      </c>
      <c r="C335" s="73" t="s">
        <v>141</v>
      </c>
      <c r="D335" s="75" t="s">
        <v>127</v>
      </c>
      <c r="E335" s="71" t="s">
        <v>141</v>
      </c>
      <c r="F335" s="71" t="s">
        <v>127</v>
      </c>
      <c r="G335" s="71" t="s">
        <v>127</v>
      </c>
      <c r="H335" s="75" t="s">
        <v>127</v>
      </c>
      <c r="I335" s="77" t="s">
        <v>127</v>
      </c>
      <c r="J335" s="73" t="s">
        <v>141</v>
      </c>
      <c r="K335" s="75" t="s">
        <v>127</v>
      </c>
      <c r="L335" s="71" t="s">
        <v>141</v>
      </c>
      <c r="M335" s="75" t="s">
        <v>127</v>
      </c>
      <c r="N335" s="75" t="s">
        <v>127</v>
      </c>
      <c r="O335" s="75" t="s">
        <v>127</v>
      </c>
      <c r="P335" s="77" t="s">
        <v>127</v>
      </c>
      <c r="Q335" s="73" t="s">
        <v>141</v>
      </c>
      <c r="R335" s="75" t="s">
        <v>127</v>
      </c>
      <c r="S335" s="71" t="s">
        <v>141</v>
      </c>
      <c r="T335" s="75" t="s">
        <v>127</v>
      </c>
      <c r="U335" s="75" t="s">
        <v>127</v>
      </c>
      <c r="V335" s="75" t="s">
        <v>127</v>
      </c>
      <c r="W335" s="77" t="s">
        <v>127</v>
      </c>
    </row>
    <row r="336">
      <c r="A336" s="71" t="s">
        <v>1306</v>
      </c>
      <c r="B336" s="72" t="s">
        <v>1307</v>
      </c>
      <c r="C336" s="73" t="s">
        <v>141</v>
      </c>
      <c r="D336" s="71" t="s">
        <v>141</v>
      </c>
      <c r="E336" s="71" t="s">
        <v>141</v>
      </c>
      <c r="F336" s="71" t="s">
        <v>127</v>
      </c>
      <c r="G336" s="71" t="s">
        <v>141</v>
      </c>
      <c r="H336" s="71" t="s">
        <v>141</v>
      </c>
      <c r="I336" s="72" t="s">
        <v>127</v>
      </c>
      <c r="J336" s="73" t="s">
        <v>141</v>
      </c>
      <c r="K336" s="71" t="s">
        <v>141</v>
      </c>
      <c r="L336" s="71" t="s">
        <v>141</v>
      </c>
      <c r="M336" s="71" t="s">
        <v>127</v>
      </c>
      <c r="N336" s="71" t="s">
        <v>141</v>
      </c>
      <c r="O336" s="71" t="s">
        <v>141</v>
      </c>
      <c r="P336" s="72" t="s">
        <v>127</v>
      </c>
      <c r="Q336" s="73" t="s">
        <v>141</v>
      </c>
      <c r="R336" s="71" t="s">
        <v>141</v>
      </c>
      <c r="S336" s="71" t="s">
        <v>141</v>
      </c>
      <c r="T336" s="71" t="s">
        <v>127</v>
      </c>
      <c r="U336" s="71" t="s">
        <v>141</v>
      </c>
      <c r="V336" s="71" t="s">
        <v>141</v>
      </c>
      <c r="W336" s="72" t="s">
        <v>127</v>
      </c>
    </row>
    <row r="337">
      <c r="A337" s="71" t="s">
        <v>1081</v>
      </c>
      <c r="B337" s="72" t="s">
        <v>1082</v>
      </c>
      <c r="C337" s="73" t="s">
        <v>141</v>
      </c>
      <c r="D337" s="71" t="s">
        <v>141</v>
      </c>
      <c r="E337" s="71" t="s">
        <v>127</v>
      </c>
      <c r="F337" s="71" t="s">
        <v>127</v>
      </c>
      <c r="G337" s="71" t="s">
        <v>141</v>
      </c>
      <c r="H337" s="71" t="s">
        <v>141</v>
      </c>
      <c r="I337" s="72" t="s">
        <v>127</v>
      </c>
      <c r="J337" s="73" t="s">
        <v>141</v>
      </c>
      <c r="K337" s="71" t="s">
        <v>141</v>
      </c>
      <c r="L337" s="75" t="s">
        <v>127</v>
      </c>
      <c r="M337" s="75" t="s">
        <v>127</v>
      </c>
      <c r="N337" s="71" t="s">
        <v>141</v>
      </c>
      <c r="O337" s="71" t="s">
        <v>141</v>
      </c>
      <c r="P337" s="77" t="s">
        <v>127</v>
      </c>
      <c r="Q337" s="73" t="s">
        <v>141</v>
      </c>
      <c r="R337" s="71" t="s">
        <v>141</v>
      </c>
      <c r="S337" s="75" t="s">
        <v>127</v>
      </c>
      <c r="T337" s="75" t="s">
        <v>127</v>
      </c>
      <c r="U337" s="71" t="s">
        <v>141</v>
      </c>
      <c r="V337" s="71" t="s">
        <v>141</v>
      </c>
      <c r="W337" s="77" t="s">
        <v>127</v>
      </c>
    </row>
    <row r="338">
      <c r="A338" s="71" t="s">
        <v>3942</v>
      </c>
      <c r="B338" s="72" t="s">
        <v>3943</v>
      </c>
      <c r="C338" s="73" t="s">
        <v>141</v>
      </c>
      <c r="D338" s="75" t="s">
        <v>127</v>
      </c>
      <c r="E338" s="71" t="s">
        <v>141</v>
      </c>
      <c r="F338" s="71" t="s">
        <v>127</v>
      </c>
      <c r="G338" s="71" t="s">
        <v>127</v>
      </c>
      <c r="H338" s="75" t="s">
        <v>127</v>
      </c>
      <c r="I338" s="77" t="s">
        <v>127</v>
      </c>
      <c r="J338" s="73" t="s">
        <v>141</v>
      </c>
      <c r="K338" s="75" t="s">
        <v>127</v>
      </c>
      <c r="L338" s="71" t="s">
        <v>141</v>
      </c>
      <c r="M338" s="75" t="s">
        <v>127</v>
      </c>
      <c r="N338" s="75" t="s">
        <v>127</v>
      </c>
      <c r="O338" s="75" t="s">
        <v>127</v>
      </c>
      <c r="P338" s="77" t="s">
        <v>127</v>
      </c>
      <c r="Q338" s="73" t="s">
        <v>141</v>
      </c>
      <c r="R338" s="75" t="s">
        <v>127</v>
      </c>
      <c r="S338" s="71" t="s">
        <v>141</v>
      </c>
      <c r="T338" s="75" t="s">
        <v>127</v>
      </c>
      <c r="U338" s="75" t="s">
        <v>127</v>
      </c>
      <c r="V338" s="75" t="s">
        <v>127</v>
      </c>
      <c r="W338" s="77" t="s">
        <v>127</v>
      </c>
    </row>
    <row r="339">
      <c r="A339" s="71" t="s">
        <v>4007</v>
      </c>
      <c r="B339" s="72" t="s">
        <v>4008</v>
      </c>
      <c r="C339" s="73" t="s">
        <v>141</v>
      </c>
      <c r="D339" s="75" t="s">
        <v>127</v>
      </c>
      <c r="E339" s="71" t="s">
        <v>141</v>
      </c>
      <c r="F339" s="71" t="s">
        <v>127</v>
      </c>
      <c r="G339" s="71" t="s">
        <v>127</v>
      </c>
      <c r="H339" s="75" t="s">
        <v>127</v>
      </c>
      <c r="I339" s="77" t="s">
        <v>127</v>
      </c>
      <c r="J339" s="73" t="s">
        <v>141</v>
      </c>
      <c r="K339" s="75" t="s">
        <v>127</v>
      </c>
      <c r="L339" s="71" t="s">
        <v>141</v>
      </c>
      <c r="M339" s="75" t="s">
        <v>127</v>
      </c>
      <c r="N339" s="75" t="s">
        <v>127</v>
      </c>
      <c r="O339" s="75" t="s">
        <v>127</v>
      </c>
      <c r="P339" s="77" t="s">
        <v>127</v>
      </c>
      <c r="Q339" s="73" t="s">
        <v>141</v>
      </c>
      <c r="R339" s="75" t="s">
        <v>127</v>
      </c>
      <c r="S339" s="71" t="s">
        <v>141</v>
      </c>
      <c r="T339" s="75" t="s">
        <v>127</v>
      </c>
      <c r="U339" s="75" t="s">
        <v>127</v>
      </c>
      <c r="V339" s="75" t="s">
        <v>127</v>
      </c>
      <c r="W339" s="77" t="s">
        <v>127</v>
      </c>
    </row>
    <row r="340">
      <c r="A340" s="71" t="s">
        <v>4078</v>
      </c>
      <c r="B340" s="72" t="s">
        <v>4079</v>
      </c>
      <c r="C340" s="73" t="s">
        <v>141</v>
      </c>
      <c r="D340" s="71" t="s">
        <v>141</v>
      </c>
      <c r="E340" s="71" t="s">
        <v>127</v>
      </c>
      <c r="F340" s="71" t="s">
        <v>127</v>
      </c>
      <c r="G340" s="71" t="s">
        <v>127</v>
      </c>
      <c r="H340" s="71" t="s">
        <v>127</v>
      </c>
      <c r="I340" s="72" t="s">
        <v>127</v>
      </c>
      <c r="J340" s="73" t="s">
        <v>141</v>
      </c>
      <c r="K340" s="71" t="s">
        <v>141</v>
      </c>
      <c r="L340" s="75" t="s">
        <v>127</v>
      </c>
      <c r="M340" s="75" t="s">
        <v>127</v>
      </c>
      <c r="N340" s="71" t="s">
        <v>141</v>
      </c>
      <c r="O340" s="71" t="s">
        <v>141</v>
      </c>
      <c r="P340" s="77" t="s">
        <v>127</v>
      </c>
      <c r="Q340" s="73" t="s">
        <v>141</v>
      </c>
      <c r="R340" s="71" t="s">
        <v>141</v>
      </c>
      <c r="S340" s="75" t="s">
        <v>127</v>
      </c>
      <c r="T340" s="75" t="s">
        <v>127</v>
      </c>
      <c r="U340" s="71" t="s">
        <v>141</v>
      </c>
      <c r="V340" s="71" t="s">
        <v>141</v>
      </c>
      <c r="W340" s="77" t="s">
        <v>127</v>
      </c>
    </row>
    <row r="341">
      <c r="A341" s="71" t="s">
        <v>4299</v>
      </c>
      <c r="B341" s="72" t="s">
        <v>4300</v>
      </c>
      <c r="C341" s="73" t="s">
        <v>141</v>
      </c>
      <c r="D341" s="71" t="s">
        <v>141</v>
      </c>
      <c r="E341" s="71" t="s">
        <v>141</v>
      </c>
      <c r="F341" s="71" t="s">
        <v>141</v>
      </c>
      <c r="G341" s="71" t="s">
        <v>141</v>
      </c>
      <c r="H341" s="71" t="s">
        <v>141</v>
      </c>
      <c r="I341" s="72" t="s">
        <v>141</v>
      </c>
      <c r="J341" s="73" t="s">
        <v>141</v>
      </c>
      <c r="K341" s="71" t="s">
        <v>141</v>
      </c>
      <c r="L341" s="71" t="s">
        <v>141</v>
      </c>
      <c r="M341" s="71" t="s">
        <v>141</v>
      </c>
      <c r="N341" s="71" t="s">
        <v>141</v>
      </c>
      <c r="O341" s="71" t="s">
        <v>141</v>
      </c>
      <c r="P341" s="72" t="s">
        <v>141</v>
      </c>
      <c r="Q341" s="73" t="s">
        <v>141</v>
      </c>
      <c r="R341" s="71" t="s">
        <v>141</v>
      </c>
      <c r="S341" s="71" t="s">
        <v>141</v>
      </c>
      <c r="T341" s="71" t="s">
        <v>141</v>
      </c>
      <c r="U341" s="71" t="s">
        <v>141</v>
      </c>
      <c r="V341" s="71" t="s">
        <v>141</v>
      </c>
      <c r="W341" s="72" t="s">
        <v>141</v>
      </c>
    </row>
    <row r="342">
      <c r="A342" s="84" t="s">
        <v>2270</v>
      </c>
      <c r="B342" s="72" t="s">
        <v>2271</v>
      </c>
      <c r="C342" s="73" t="s">
        <v>127</v>
      </c>
      <c r="D342" s="71" t="s">
        <v>127</v>
      </c>
      <c r="E342" s="71" t="s">
        <v>127</v>
      </c>
      <c r="F342" s="71" t="s">
        <v>127</v>
      </c>
      <c r="G342" s="71" t="s">
        <v>141</v>
      </c>
      <c r="H342" s="71" t="s">
        <v>141</v>
      </c>
      <c r="I342" s="72" t="s">
        <v>141</v>
      </c>
      <c r="J342" s="73" t="s">
        <v>127</v>
      </c>
      <c r="K342" s="75" t="s">
        <v>127</v>
      </c>
      <c r="L342" s="75" t="s">
        <v>127</v>
      </c>
      <c r="M342" s="75" t="s">
        <v>127</v>
      </c>
      <c r="N342" s="71" t="s">
        <v>141</v>
      </c>
      <c r="O342" s="75" t="s">
        <v>141</v>
      </c>
      <c r="P342" s="77" t="s">
        <v>141</v>
      </c>
      <c r="Q342" s="73" t="s">
        <v>127</v>
      </c>
      <c r="R342" s="75" t="s">
        <v>127</v>
      </c>
      <c r="S342" s="75" t="s">
        <v>127</v>
      </c>
      <c r="T342" s="75" t="s">
        <v>127</v>
      </c>
      <c r="U342" s="71" t="s">
        <v>141</v>
      </c>
      <c r="V342" s="75" t="s">
        <v>141</v>
      </c>
      <c r="W342" s="77" t="s">
        <v>141</v>
      </c>
    </row>
    <row r="343">
      <c r="A343" s="84" t="s">
        <v>4761</v>
      </c>
      <c r="B343" s="72" t="s">
        <v>4762</v>
      </c>
      <c r="C343" s="73" t="s">
        <v>127</v>
      </c>
      <c r="D343" s="71" t="s">
        <v>127</v>
      </c>
      <c r="E343" s="71" t="s">
        <v>127</v>
      </c>
      <c r="F343" s="71" t="s">
        <v>127</v>
      </c>
      <c r="G343" s="71" t="s">
        <v>141</v>
      </c>
      <c r="H343" s="71" t="s">
        <v>141</v>
      </c>
      <c r="I343" s="72" t="s">
        <v>127</v>
      </c>
      <c r="J343" s="73" t="s">
        <v>127</v>
      </c>
      <c r="K343" s="75" t="s">
        <v>127</v>
      </c>
      <c r="L343" s="75" t="s">
        <v>127</v>
      </c>
      <c r="M343" s="75" t="s">
        <v>127</v>
      </c>
      <c r="N343" s="71" t="s">
        <v>141</v>
      </c>
      <c r="O343" s="75" t="s">
        <v>141</v>
      </c>
      <c r="P343" s="77" t="s">
        <v>141</v>
      </c>
      <c r="Q343" s="73" t="s">
        <v>127</v>
      </c>
      <c r="R343" s="75" t="s">
        <v>127</v>
      </c>
      <c r="S343" s="75" t="s">
        <v>127</v>
      </c>
      <c r="T343" s="75" t="s">
        <v>127</v>
      </c>
      <c r="U343" s="71" t="s">
        <v>141</v>
      </c>
      <c r="V343" s="75" t="s">
        <v>141</v>
      </c>
      <c r="W343" s="77" t="s">
        <v>141</v>
      </c>
    </row>
    <row r="344">
      <c r="A344" s="84" t="s">
        <v>6222</v>
      </c>
      <c r="B344" s="72" t="s">
        <v>6223</v>
      </c>
      <c r="C344" s="73" t="s">
        <v>141</v>
      </c>
      <c r="D344" s="75" t="s">
        <v>127</v>
      </c>
      <c r="E344" s="71" t="s">
        <v>141</v>
      </c>
      <c r="F344" s="75" t="s">
        <v>127</v>
      </c>
      <c r="G344" s="71" t="s">
        <v>127</v>
      </c>
      <c r="H344" s="75" t="s">
        <v>127</v>
      </c>
      <c r="I344" s="77" t="s">
        <v>127</v>
      </c>
      <c r="J344" s="73" t="s">
        <v>141</v>
      </c>
      <c r="K344" s="75" t="s">
        <v>127</v>
      </c>
      <c r="L344" s="71" t="s">
        <v>141</v>
      </c>
      <c r="M344" s="75" t="s">
        <v>127</v>
      </c>
      <c r="N344" s="75" t="s">
        <v>127</v>
      </c>
      <c r="O344" s="75" t="s">
        <v>127</v>
      </c>
      <c r="P344" s="77" t="s">
        <v>127</v>
      </c>
      <c r="Q344" s="73" t="s">
        <v>141</v>
      </c>
      <c r="R344" s="75" t="s">
        <v>127</v>
      </c>
      <c r="S344" s="71" t="s">
        <v>141</v>
      </c>
      <c r="T344" s="75" t="s">
        <v>127</v>
      </c>
      <c r="U344" s="75" t="s">
        <v>127</v>
      </c>
      <c r="V344" s="75" t="s">
        <v>127</v>
      </c>
      <c r="W344" s="77" t="s">
        <v>127</v>
      </c>
    </row>
    <row r="345">
      <c r="A345" s="84" t="s">
        <v>6211</v>
      </c>
      <c r="B345" s="72" t="s">
        <v>6212</v>
      </c>
      <c r="C345" s="73" t="s">
        <v>141</v>
      </c>
      <c r="D345" s="71" t="s">
        <v>141</v>
      </c>
      <c r="E345" s="71" t="s">
        <v>141</v>
      </c>
      <c r="F345" s="71" t="s">
        <v>141</v>
      </c>
      <c r="G345" s="71" t="s">
        <v>141</v>
      </c>
      <c r="H345" s="71" t="s">
        <v>141</v>
      </c>
      <c r="I345" s="72" t="s">
        <v>141</v>
      </c>
      <c r="J345" s="73" t="s">
        <v>141</v>
      </c>
      <c r="K345" s="71" t="s">
        <v>141</v>
      </c>
      <c r="L345" s="71" t="s">
        <v>141</v>
      </c>
      <c r="M345" s="71" t="s">
        <v>141</v>
      </c>
      <c r="N345" s="71" t="s">
        <v>141</v>
      </c>
      <c r="O345" s="71" t="s">
        <v>141</v>
      </c>
      <c r="P345" s="72" t="s">
        <v>141</v>
      </c>
      <c r="Q345" s="73" t="s">
        <v>141</v>
      </c>
      <c r="R345" s="71" t="s">
        <v>141</v>
      </c>
      <c r="S345" s="71" t="s">
        <v>141</v>
      </c>
      <c r="T345" s="71" t="s">
        <v>141</v>
      </c>
      <c r="U345" s="71" t="s">
        <v>141</v>
      </c>
      <c r="V345" s="71" t="s">
        <v>141</v>
      </c>
      <c r="W345" s="72" t="s">
        <v>141</v>
      </c>
    </row>
    <row r="346">
      <c r="A346" s="84" t="s">
        <v>3856</v>
      </c>
      <c r="B346" s="72" t="s">
        <v>3857</v>
      </c>
      <c r="C346" s="73" t="s">
        <v>141</v>
      </c>
      <c r="D346" s="75" t="s">
        <v>141</v>
      </c>
      <c r="E346" s="75" t="s">
        <v>127</v>
      </c>
      <c r="F346" s="75" t="s">
        <v>127</v>
      </c>
      <c r="G346" s="71" t="s">
        <v>141</v>
      </c>
      <c r="H346" s="75" t="s">
        <v>141</v>
      </c>
      <c r="I346" s="77" t="s">
        <v>127</v>
      </c>
      <c r="J346" s="73" t="s">
        <v>141</v>
      </c>
      <c r="K346" s="75" t="s">
        <v>141</v>
      </c>
      <c r="L346" s="75" t="s">
        <v>127</v>
      </c>
      <c r="M346" s="75" t="s">
        <v>127</v>
      </c>
      <c r="N346" s="71" t="s">
        <v>141</v>
      </c>
      <c r="O346" s="75" t="s">
        <v>141</v>
      </c>
      <c r="P346" s="77" t="s">
        <v>127</v>
      </c>
      <c r="Q346" s="73" t="s">
        <v>141</v>
      </c>
      <c r="R346" s="75" t="s">
        <v>141</v>
      </c>
      <c r="S346" s="75" t="s">
        <v>127</v>
      </c>
      <c r="T346" s="75" t="s">
        <v>127</v>
      </c>
      <c r="U346" s="71" t="s">
        <v>141</v>
      </c>
      <c r="V346" s="75" t="s">
        <v>141</v>
      </c>
      <c r="W346" s="77" t="s">
        <v>127</v>
      </c>
    </row>
    <row r="347">
      <c r="A347" s="84" t="s">
        <v>863</v>
      </c>
      <c r="B347" s="72" t="s">
        <v>864</v>
      </c>
      <c r="C347" s="73" t="s">
        <v>141</v>
      </c>
      <c r="D347" s="75" t="s">
        <v>141</v>
      </c>
      <c r="E347" s="75" t="s">
        <v>127</v>
      </c>
      <c r="F347" s="75" t="s">
        <v>127</v>
      </c>
      <c r="G347" s="71" t="s">
        <v>141</v>
      </c>
      <c r="H347" s="75" t="s">
        <v>141</v>
      </c>
      <c r="I347" s="77" t="s">
        <v>127</v>
      </c>
      <c r="J347" s="73" t="s">
        <v>141</v>
      </c>
      <c r="K347" s="75" t="s">
        <v>141</v>
      </c>
      <c r="L347" s="75" t="s">
        <v>127</v>
      </c>
      <c r="M347" s="75" t="s">
        <v>127</v>
      </c>
      <c r="N347" s="71" t="s">
        <v>141</v>
      </c>
      <c r="O347" s="75" t="s">
        <v>141</v>
      </c>
      <c r="P347" s="77" t="s">
        <v>127</v>
      </c>
      <c r="Q347" s="73" t="s">
        <v>141</v>
      </c>
      <c r="R347" s="75" t="s">
        <v>141</v>
      </c>
      <c r="S347" s="75" t="s">
        <v>127</v>
      </c>
      <c r="T347" s="75" t="s">
        <v>127</v>
      </c>
      <c r="U347" s="71" t="s">
        <v>141</v>
      </c>
      <c r="V347" s="75" t="s">
        <v>141</v>
      </c>
      <c r="W347" s="77" t="s">
        <v>127</v>
      </c>
    </row>
    <row r="348">
      <c r="A348" s="84" t="s">
        <v>3303</v>
      </c>
      <c r="B348" s="72" t="s">
        <v>3304</v>
      </c>
      <c r="C348" s="73" t="s">
        <v>127</v>
      </c>
      <c r="D348" s="71" t="s">
        <v>127</v>
      </c>
      <c r="E348" s="71" t="s">
        <v>127</v>
      </c>
      <c r="F348" s="71" t="s">
        <v>127</v>
      </c>
      <c r="G348" s="71" t="s">
        <v>141</v>
      </c>
      <c r="H348" s="71" t="s">
        <v>141</v>
      </c>
      <c r="I348" s="72" t="s">
        <v>127</v>
      </c>
      <c r="J348" s="73" t="s">
        <v>127</v>
      </c>
      <c r="K348" s="71" t="s">
        <v>127</v>
      </c>
      <c r="L348" s="71" t="s">
        <v>127</v>
      </c>
      <c r="M348" s="71" t="s">
        <v>127</v>
      </c>
      <c r="N348" s="71" t="s">
        <v>141</v>
      </c>
      <c r="O348" s="71" t="s">
        <v>141</v>
      </c>
      <c r="P348" s="72" t="s">
        <v>127</v>
      </c>
      <c r="Q348" s="73" t="s">
        <v>127</v>
      </c>
      <c r="R348" s="71" t="s">
        <v>127</v>
      </c>
      <c r="S348" s="71" t="s">
        <v>127</v>
      </c>
      <c r="T348" s="71" t="s">
        <v>127</v>
      </c>
      <c r="U348" s="71" t="s">
        <v>141</v>
      </c>
      <c r="V348" s="71" t="s">
        <v>141</v>
      </c>
      <c r="W348" s="72" t="s">
        <v>127</v>
      </c>
    </row>
    <row r="349">
      <c r="A349" s="84" t="s">
        <v>1102</v>
      </c>
      <c r="B349" s="72" t="s">
        <v>1103</v>
      </c>
      <c r="C349" s="73" t="s">
        <v>141</v>
      </c>
      <c r="D349" s="75" t="s">
        <v>127</v>
      </c>
      <c r="E349" s="71" t="s">
        <v>141</v>
      </c>
      <c r="F349" s="75" t="s">
        <v>127</v>
      </c>
      <c r="G349" s="71" t="s">
        <v>127</v>
      </c>
      <c r="H349" s="75" t="s">
        <v>127</v>
      </c>
      <c r="I349" s="77" t="s">
        <v>127</v>
      </c>
      <c r="J349" s="73" t="s">
        <v>141</v>
      </c>
      <c r="K349" s="75" t="s">
        <v>127</v>
      </c>
      <c r="L349" s="71" t="s">
        <v>141</v>
      </c>
      <c r="M349" s="75" t="s">
        <v>127</v>
      </c>
      <c r="N349" s="75" t="s">
        <v>127</v>
      </c>
      <c r="O349" s="75" t="s">
        <v>127</v>
      </c>
      <c r="P349" s="77" t="s">
        <v>127</v>
      </c>
      <c r="Q349" s="73" t="s">
        <v>141</v>
      </c>
      <c r="R349" s="75" t="s">
        <v>127</v>
      </c>
      <c r="S349" s="71" t="s">
        <v>141</v>
      </c>
      <c r="T349" s="75" t="s">
        <v>127</v>
      </c>
      <c r="U349" s="75" t="s">
        <v>127</v>
      </c>
      <c r="V349" s="75" t="s">
        <v>127</v>
      </c>
      <c r="W349" s="77" t="s">
        <v>127</v>
      </c>
    </row>
    <row r="350">
      <c r="A350" s="84" t="s">
        <v>1894</v>
      </c>
      <c r="B350" s="72" t="s">
        <v>1895</v>
      </c>
      <c r="C350" s="73" t="s">
        <v>141</v>
      </c>
      <c r="D350" s="75" t="s">
        <v>127</v>
      </c>
      <c r="E350" s="71" t="s">
        <v>141</v>
      </c>
      <c r="F350" s="75" t="s">
        <v>127</v>
      </c>
      <c r="G350" s="71" t="s">
        <v>127</v>
      </c>
      <c r="H350" s="75" t="s">
        <v>127</v>
      </c>
      <c r="I350" s="77" t="s">
        <v>127</v>
      </c>
      <c r="J350" s="73" t="s">
        <v>141</v>
      </c>
      <c r="K350" s="75" t="s">
        <v>127</v>
      </c>
      <c r="L350" s="71" t="s">
        <v>141</v>
      </c>
      <c r="M350" s="75" t="s">
        <v>127</v>
      </c>
      <c r="N350" s="75" t="s">
        <v>127</v>
      </c>
      <c r="O350" s="75" t="s">
        <v>127</v>
      </c>
      <c r="P350" s="77" t="s">
        <v>127</v>
      </c>
      <c r="Q350" s="73" t="s">
        <v>141</v>
      </c>
      <c r="R350" s="75" t="s">
        <v>127</v>
      </c>
      <c r="S350" s="71" t="s">
        <v>141</v>
      </c>
      <c r="T350" s="75" t="s">
        <v>127</v>
      </c>
      <c r="U350" s="75" t="s">
        <v>127</v>
      </c>
      <c r="V350" s="75" t="s">
        <v>127</v>
      </c>
      <c r="W350" s="77" t="s">
        <v>127</v>
      </c>
    </row>
    <row r="351">
      <c r="A351" s="84" t="s">
        <v>1849</v>
      </c>
      <c r="B351" s="72" t="s">
        <v>1850</v>
      </c>
      <c r="C351" s="73" t="s">
        <v>141</v>
      </c>
      <c r="D351" s="75" t="s">
        <v>127</v>
      </c>
      <c r="E351" s="71" t="s">
        <v>141</v>
      </c>
      <c r="F351" s="75" t="s">
        <v>127</v>
      </c>
      <c r="G351" s="71" t="s">
        <v>127</v>
      </c>
      <c r="H351" s="75" t="s">
        <v>127</v>
      </c>
      <c r="I351" s="77" t="s">
        <v>127</v>
      </c>
      <c r="J351" s="73" t="s">
        <v>141</v>
      </c>
      <c r="K351" s="75" t="s">
        <v>127</v>
      </c>
      <c r="L351" s="71" t="s">
        <v>141</v>
      </c>
      <c r="M351" s="75" t="s">
        <v>127</v>
      </c>
      <c r="N351" s="75" t="s">
        <v>127</v>
      </c>
      <c r="O351" s="75" t="s">
        <v>127</v>
      </c>
      <c r="P351" s="77" t="s">
        <v>127</v>
      </c>
      <c r="Q351" s="73" t="s">
        <v>141</v>
      </c>
      <c r="R351" s="75" t="s">
        <v>127</v>
      </c>
      <c r="S351" s="71" t="s">
        <v>141</v>
      </c>
      <c r="T351" s="75" t="s">
        <v>127</v>
      </c>
      <c r="U351" s="75" t="s">
        <v>127</v>
      </c>
      <c r="V351" s="75" t="s">
        <v>127</v>
      </c>
      <c r="W351" s="77" t="s">
        <v>127</v>
      </c>
    </row>
    <row r="352">
      <c r="A352" s="84" t="s">
        <v>1430</v>
      </c>
      <c r="B352" s="72" t="s">
        <v>1431</v>
      </c>
      <c r="C352" s="73" t="s">
        <v>141</v>
      </c>
      <c r="D352" s="71" t="s">
        <v>141</v>
      </c>
      <c r="E352" s="71" t="s">
        <v>141</v>
      </c>
      <c r="F352" s="71" t="s">
        <v>141</v>
      </c>
      <c r="G352" s="71" t="s">
        <v>141</v>
      </c>
      <c r="H352" s="71" t="s">
        <v>141</v>
      </c>
      <c r="I352" s="72" t="s">
        <v>141</v>
      </c>
      <c r="J352" s="73" t="s">
        <v>141</v>
      </c>
      <c r="K352" s="71" t="s">
        <v>141</v>
      </c>
      <c r="L352" s="71" t="s">
        <v>141</v>
      </c>
      <c r="M352" s="71" t="s">
        <v>141</v>
      </c>
      <c r="N352" s="71" t="s">
        <v>141</v>
      </c>
      <c r="O352" s="71" t="s">
        <v>141</v>
      </c>
      <c r="P352" s="72" t="s">
        <v>141</v>
      </c>
      <c r="Q352" s="73" t="s">
        <v>141</v>
      </c>
      <c r="R352" s="71" t="s">
        <v>141</v>
      </c>
      <c r="S352" s="71" t="s">
        <v>141</v>
      </c>
      <c r="T352" s="71" t="s">
        <v>141</v>
      </c>
      <c r="U352" s="71" t="s">
        <v>141</v>
      </c>
      <c r="V352" s="71" t="s">
        <v>141</v>
      </c>
      <c r="W352" s="72" t="s">
        <v>141</v>
      </c>
    </row>
    <row r="353">
      <c r="A353" s="84" t="s">
        <v>1372</v>
      </c>
      <c r="B353" s="72" t="s">
        <v>1373</v>
      </c>
      <c r="C353" s="73" t="s">
        <v>141</v>
      </c>
      <c r="D353" s="75" t="s">
        <v>141</v>
      </c>
      <c r="E353" s="75" t="s">
        <v>127</v>
      </c>
      <c r="F353" s="75" t="s">
        <v>127</v>
      </c>
      <c r="G353" s="71" t="s">
        <v>141</v>
      </c>
      <c r="H353" s="75" t="s">
        <v>141</v>
      </c>
      <c r="I353" s="77" t="s">
        <v>127</v>
      </c>
      <c r="J353" s="73" t="s">
        <v>141</v>
      </c>
      <c r="K353" s="75" t="s">
        <v>141</v>
      </c>
      <c r="L353" s="75" t="s">
        <v>127</v>
      </c>
      <c r="M353" s="75" t="s">
        <v>127</v>
      </c>
      <c r="N353" s="71" t="s">
        <v>141</v>
      </c>
      <c r="O353" s="75" t="s">
        <v>141</v>
      </c>
      <c r="P353" s="77" t="s">
        <v>127</v>
      </c>
      <c r="Q353" s="73" t="s">
        <v>141</v>
      </c>
      <c r="R353" s="75" t="s">
        <v>141</v>
      </c>
      <c r="S353" s="75" t="s">
        <v>127</v>
      </c>
      <c r="T353" s="75" t="s">
        <v>127</v>
      </c>
      <c r="U353" s="71" t="s">
        <v>141</v>
      </c>
      <c r="V353" s="75" t="s">
        <v>141</v>
      </c>
      <c r="W353" s="77" t="s">
        <v>127</v>
      </c>
    </row>
    <row r="354">
      <c r="A354" s="84" t="s">
        <v>1603</v>
      </c>
      <c r="B354" s="72" t="s">
        <v>1604</v>
      </c>
      <c r="C354" s="73" t="s">
        <v>141</v>
      </c>
      <c r="D354" s="75" t="s">
        <v>127</v>
      </c>
      <c r="E354" s="71" t="s">
        <v>141</v>
      </c>
      <c r="F354" s="75" t="s">
        <v>127</v>
      </c>
      <c r="G354" s="71" t="s">
        <v>127</v>
      </c>
      <c r="H354" s="75" t="s">
        <v>127</v>
      </c>
      <c r="I354" s="77" t="s">
        <v>127</v>
      </c>
      <c r="J354" s="73" t="s">
        <v>141</v>
      </c>
      <c r="K354" s="75" t="s">
        <v>127</v>
      </c>
      <c r="L354" s="71" t="s">
        <v>141</v>
      </c>
      <c r="M354" s="75" t="s">
        <v>127</v>
      </c>
      <c r="N354" s="75" t="s">
        <v>127</v>
      </c>
      <c r="O354" s="75" t="s">
        <v>127</v>
      </c>
      <c r="P354" s="77" t="s">
        <v>127</v>
      </c>
      <c r="Q354" s="73" t="s">
        <v>141</v>
      </c>
      <c r="R354" s="75" t="s">
        <v>127</v>
      </c>
      <c r="S354" s="71" t="s">
        <v>141</v>
      </c>
      <c r="T354" s="75" t="s">
        <v>127</v>
      </c>
      <c r="U354" s="75" t="s">
        <v>127</v>
      </c>
      <c r="V354" s="75" t="s">
        <v>127</v>
      </c>
      <c r="W354" s="77" t="s">
        <v>127</v>
      </c>
    </row>
    <row r="355">
      <c r="A355" s="84" t="s">
        <v>1834</v>
      </c>
      <c r="B355" s="72" t="s">
        <v>1835</v>
      </c>
      <c r="C355" s="73" t="s">
        <v>141</v>
      </c>
      <c r="D355" s="75" t="s">
        <v>127</v>
      </c>
      <c r="E355" s="71" t="s">
        <v>141</v>
      </c>
      <c r="F355" s="75" t="s">
        <v>127</v>
      </c>
      <c r="G355" s="71" t="s">
        <v>127</v>
      </c>
      <c r="H355" s="75" t="s">
        <v>127</v>
      </c>
      <c r="I355" s="77" t="s">
        <v>127</v>
      </c>
      <c r="J355" s="73" t="s">
        <v>141</v>
      </c>
      <c r="K355" s="75" t="s">
        <v>127</v>
      </c>
      <c r="L355" s="71" t="s">
        <v>141</v>
      </c>
      <c r="M355" s="75" t="s">
        <v>127</v>
      </c>
      <c r="N355" s="75" t="s">
        <v>127</v>
      </c>
      <c r="O355" s="75" t="s">
        <v>127</v>
      </c>
      <c r="P355" s="77" t="s">
        <v>127</v>
      </c>
      <c r="Q355" s="73" t="s">
        <v>141</v>
      </c>
      <c r="R355" s="75" t="s">
        <v>127</v>
      </c>
      <c r="S355" s="71" t="s">
        <v>141</v>
      </c>
      <c r="T355" s="75" t="s">
        <v>127</v>
      </c>
      <c r="U355" s="75" t="s">
        <v>127</v>
      </c>
      <c r="V355" s="75" t="s">
        <v>127</v>
      </c>
      <c r="W355" s="77" t="s">
        <v>127</v>
      </c>
    </row>
    <row r="356">
      <c r="A356" s="84" t="s">
        <v>1725</v>
      </c>
      <c r="B356" s="72" t="s">
        <v>1726</v>
      </c>
      <c r="C356" s="73" t="s">
        <v>141</v>
      </c>
      <c r="D356" s="75" t="s">
        <v>127</v>
      </c>
      <c r="E356" s="71" t="s">
        <v>141</v>
      </c>
      <c r="F356" s="75" t="s">
        <v>127</v>
      </c>
      <c r="G356" s="71" t="s">
        <v>127</v>
      </c>
      <c r="H356" s="75" t="s">
        <v>127</v>
      </c>
      <c r="I356" s="77" t="s">
        <v>127</v>
      </c>
      <c r="J356" s="73" t="s">
        <v>141</v>
      </c>
      <c r="K356" s="75" t="s">
        <v>127</v>
      </c>
      <c r="L356" s="71" t="s">
        <v>141</v>
      </c>
      <c r="M356" s="75" t="s">
        <v>127</v>
      </c>
      <c r="N356" s="75" t="s">
        <v>127</v>
      </c>
      <c r="O356" s="75" t="s">
        <v>127</v>
      </c>
      <c r="P356" s="77" t="s">
        <v>127</v>
      </c>
      <c r="Q356" s="73" t="s">
        <v>141</v>
      </c>
      <c r="R356" s="75" t="s">
        <v>127</v>
      </c>
      <c r="S356" s="71" t="s">
        <v>141</v>
      </c>
      <c r="T356" s="75" t="s">
        <v>127</v>
      </c>
      <c r="U356" s="75" t="s">
        <v>127</v>
      </c>
      <c r="V356" s="75" t="s">
        <v>127</v>
      </c>
      <c r="W356" s="77" t="s">
        <v>127</v>
      </c>
    </row>
    <row r="357">
      <c r="A357" s="84" t="s">
        <v>1739</v>
      </c>
      <c r="B357" s="72" t="s">
        <v>1740</v>
      </c>
      <c r="C357" s="73" t="s">
        <v>141</v>
      </c>
      <c r="D357" s="75" t="s">
        <v>127</v>
      </c>
      <c r="E357" s="71" t="s">
        <v>141</v>
      </c>
      <c r="F357" s="75" t="s">
        <v>127</v>
      </c>
      <c r="G357" s="71" t="s">
        <v>127</v>
      </c>
      <c r="H357" s="75" t="s">
        <v>127</v>
      </c>
      <c r="I357" s="77" t="s">
        <v>127</v>
      </c>
      <c r="J357" s="73" t="s">
        <v>141</v>
      </c>
      <c r="K357" s="75" t="s">
        <v>127</v>
      </c>
      <c r="L357" s="71" t="s">
        <v>141</v>
      </c>
      <c r="M357" s="75" t="s">
        <v>127</v>
      </c>
      <c r="N357" s="75" t="s">
        <v>127</v>
      </c>
      <c r="O357" s="75" t="s">
        <v>127</v>
      </c>
      <c r="P357" s="77" t="s">
        <v>127</v>
      </c>
      <c r="Q357" s="73" t="s">
        <v>141</v>
      </c>
      <c r="R357" s="75" t="s">
        <v>127</v>
      </c>
      <c r="S357" s="71" t="s">
        <v>141</v>
      </c>
      <c r="T357" s="75" t="s">
        <v>127</v>
      </c>
      <c r="U357" s="75" t="s">
        <v>127</v>
      </c>
      <c r="V357" s="75" t="s">
        <v>127</v>
      </c>
      <c r="W357" s="77" t="s">
        <v>127</v>
      </c>
    </row>
    <row r="358">
      <c r="A358" s="84" t="s">
        <v>1613</v>
      </c>
      <c r="B358" s="72" t="s">
        <v>1614</v>
      </c>
      <c r="C358" s="73" t="s">
        <v>141</v>
      </c>
      <c r="D358" s="75" t="s">
        <v>127</v>
      </c>
      <c r="E358" s="71" t="s">
        <v>141</v>
      </c>
      <c r="F358" s="75" t="s">
        <v>127</v>
      </c>
      <c r="G358" s="71" t="s">
        <v>127</v>
      </c>
      <c r="H358" s="75" t="s">
        <v>127</v>
      </c>
      <c r="I358" s="77" t="s">
        <v>127</v>
      </c>
      <c r="J358" s="73" t="s">
        <v>141</v>
      </c>
      <c r="K358" s="75" t="s">
        <v>127</v>
      </c>
      <c r="L358" s="71" t="s">
        <v>141</v>
      </c>
      <c r="M358" s="75" t="s">
        <v>127</v>
      </c>
      <c r="N358" s="75" t="s">
        <v>127</v>
      </c>
      <c r="O358" s="75" t="s">
        <v>127</v>
      </c>
      <c r="P358" s="77" t="s">
        <v>127</v>
      </c>
      <c r="Q358" s="73" t="s">
        <v>141</v>
      </c>
      <c r="R358" s="75" t="s">
        <v>127</v>
      </c>
      <c r="S358" s="71" t="s">
        <v>141</v>
      </c>
      <c r="T358" s="75" t="s">
        <v>127</v>
      </c>
      <c r="U358" s="75" t="s">
        <v>127</v>
      </c>
      <c r="V358" s="75" t="s">
        <v>127</v>
      </c>
      <c r="W358" s="77" t="s">
        <v>127</v>
      </c>
    </row>
    <row r="359">
      <c r="A359" s="84" t="s">
        <v>1626</v>
      </c>
      <c r="B359" s="72" t="s">
        <v>1627</v>
      </c>
      <c r="C359" s="73" t="s">
        <v>141</v>
      </c>
      <c r="D359" s="75" t="s">
        <v>127</v>
      </c>
      <c r="E359" s="71" t="s">
        <v>141</v>
      </c>
      <c r="F359" s="75" t="s">
        <v>127</v>
      </c>
      <c r="G359" s="71" t="s">
        <v>127</v>
      </c>
      <c r="H359" s="75" t="s">
        <v>127</v>
      </c>
      <c r="I359" s="77" t="s">
        <v>127</v>
      </c>
      <c r="J359" s="73" t="s">
        <v>141</v>
      </c>
      <c r="K359" s="75" t="s">
        <v>127</v>
      </c>
      <c r="L359" s="71" t="s">
        <v>141</v>
      </c>
      <c r="M359" s="75" t="s">
        <v>127</v>
      </c>
      <c r="N359" s="75" t="s">
        <v>127</v>
      </c>
      <c r="O359" s="75" t="s">
        <v>127</v>
      </c>
      <c r="P359" s="77" t="s">
        <v>127</v>
      </c>
      <c r="Q359" s="73" t="s">
        <v>141</v>
      </c>
      <c r="R359" s="75" t="s">
        <v>127</v>
      </c>
      <c r="S359" s="71" t="s">
        <v>141</v>
      </c>
      <c r="T359" s="75" t="s">
        <v>127</v>
      </c>
      <c r="U359" s="75" t="s">
        <v>127</v>
      </c>
      <c r="V359" s="75" t="s">
        <v>127</v>
      </c>
      <c r="W359" s="77" t="s">
        <v>127</v>
      </c>
    </row>
    <row r="360">
      <c r="A360" s="84" t="s">
        <v>1750</v>
      </c>
      <c r="B360" s="72" t="s">
        <v>1751</v>
      </c>
      <c r="C360" s="73" t="s">
        <v>141</v>
      </c>
      <c r="D360" s="71" t="s">
        <v>127</v>
      </c>
      <c r="E360" s="71" t="s">
        <v>141</v>
      </c>
      <c r="F360" s="71" t="s">
        <v>127</v>
      </c>
      <c r="G360" s="71" t="s">
        <v>141</v>
      </c>
      <c r="H360" s="71" t="s">
        <v>141</v>
      </c>
      <c r="I360" s="72" t="s">
        <v>127</v>
      </c>
      <c r="J360" s="73" t="s">
        <v>141</v>
      </c>
      <c r="K360" s="71" t="s">
        <v>127</v>
      </c>
      <c r="L360" s="71" t="s">
        <v>141</v>
      </c>
      <c r="M360" s="71" t="s">
        <v>127</v>
      </c>
      <c r="N360" s="71" t="s">
        <v>141</v>
      </c>
      <c r="O360" s="71" t="s">
        <v>141</v>
      </c>
      <c r="P360" s="72" t="s">
        <v>127</v>
      </c>
      <c r="Q360" s="73" t="s">
        <v>141</v>
      </c>
      <c r="R360" s="71" t="s">
        <v>127</v>
      </c>
      <c r="S360" s="71" t="s">
        <v>141</v>
      </c>
      <c r="T360" s="71" t="s">
        <v>127</v>
      </c>
      <c r="U360" s="71" t="s">
        <v>141</v>
      </c>
      <c r="V360" s="71" t="s">
        <v>141</v>
      </c>
      <c r="W360" s="72" t="s">
        <v>127</v>
      </c>
    </row>
    <row r="361">
      <c r="A361" s="84" t="s">
        <v>2373</v>
      </c>
      <c r="B361" s="72" t="s">
        <v>2374</v>
      </c>
      <c r="C361" s="73" t="s">
        <v>141</v>
      </c>
      <c r="D361" s="75" t="s">
        <v>141</v>
      </c>
      <c r="E361" s="75" t="s">
        <v>127</v>
      </c>
      <c r="F361" s="75" t="s">
        <v>127</v>
      </c>
      <c r="G361" s="71" t="s">
        <v>141</v>
      </c>
      <c r="H361" s="75" t="s">
        <v>141</v>
      </c>
      <c r="I361" s="77" t="s">
        <v>127</v>
      </c>
      <c r="J361" s="73" t="s">
        <v>141</v>
      </c>
      <c r="K361" s="75" t="s">
        <v>141</v>
      </c>
      <c r="L361" s="75" t="s">
        <v>127</v>
      </c>
      <c r="M361" s="75" t="s">
        <v>127</v>
      </c>
      <c r="N361" s="71" t="s">
        <v>141</v>
      </c>
      <c r="O361" s="75" t="s">
        <v>141</v>
      </c>
      <c r="P361" s="77" t="s">
        <v>127</v>
      </c>
      <c r="Q361" s="73" t="s">
        <v>141</v>
      </c>
      <c r="R361" s="75" t="s">
        <v>141</v>
      </c>
      <c r="S361" s="75" t="s">
        <v>127</v>
      </c>
      <c r="T361" s="75" t="s">
        <v>127</v>
      </c>
      <c r="U361" s="71" t="s">
        <v>141</v>
      </c>
      <c r="V361" s="75" t="s">
        <v>141</v>
      </c>
      <c r="W361" s="77" t="s">
        <v>127</v>
      </c>
    </row>
    <row r="362">
      <c r="A362" s="84" t="s">
        <v>1779</v>
      </c>
      <c r="B362" s="72" t="s">
        <v>1780</v>
      </c>
      <c r="C362" s="73" t="s">
        <v>127</v>
      </c>
      <c r="D362" s="71" t="s">
        <v>127</v>
      </c>
      <c r="E362" s="71" t="s">
        <v>127</v>
      </c>
      <c r="F362" s="71" t="s">
        <v>127</v>
      </c>
      <c r="G362" s="71" t="s">
        <v>141</v>
      </c>
      <c r="H362" s="71" t="s">
        <v>141</v>
      </c>
      <c r="I362" s="72" t="s">
        <v>127</v>
      </c>
      <c r="J362" s="73" t="s">
        <v>127</v>
      </c>
      <c r="K362" s="71" t="s">
        <v>127</v>
      </c>
      <c r="L362" s="71" t="s">
        <v>127</v>
      </c>
      <c r="M362" s="71" t="s">
        <v>127</v>
      </c>
      <c r="N362" s="71" t="s">
        <v>141</v>
      </c>
      <c r="O362" s="71" t="s">
        <v>141</v>
      </c>
      <c r="P362" s="72" t="s">
        <v>127</v>
      </c>
      <c r="Q362" s="73" t="s">
        <v>127</v>
      </c>
      <c r="R362" s="71" t="s">
        <v>127</v>
      </c>
      <c r="S362" s="71" t="s">
        <v>127</v>
      </c>
      <c r="T362" s="71" t="s">
        <v>127</v>
      </c>
      <c r="U362" s="71" t="s">
        <v>141</v>
      </c>
      <c r="V362" s="71" t="s">
        <v>141</v>
      </c>
      <c r="W362" s="72" t="s">
        <v>127</v>
      </c>
    </row>
    <row r="363">
      <c r="A363" s="84" t="s">
        <v>5799</v>
      </c>
      <c r="B363" s="72" t="s">
        <v>5800</v>
      </c>
      <c r="C363" s="73" t="s">
        <v>141</v>
      </c>
      <c r="D363" s="75" t="s">
        <v>127</v>
      </c>
      <c r="E363" s="71" t="s">
        <v>141</v>
      </c>
      <c r="F363" s="75" t="s">
        <v>127</v>
      </c>
      <c r="G363" s="71" t="s">
        <v>127</v>
      </c>
      <c r="H363" s="75" t="s">
        <v>127</v>
      </c>
      <c r="I363" s="77" t="s">
        <v>127</v>
      </c>
      <c r="J363" s="73" t="s">
        <v>141</v>
      </c>
      <c r="K363" s="75" t="s">
        <v>127</v>
      </c>
      <c r="L363" s="71" t="s">
        <v>141</v>
      </c>
      <c r="M363" s="75" t="s">
        <v>127</v>
      </c>
      <c r="N363" s="75" t="s">
        <v>127</v>
      </c>
      <c r="O363" s="75" t="s">
        <v>127</v>
      </c>
      <c r="P363" s="77" t="s">
        <v>127</v>
      </c>
      <c r="Q363" s="73" t="s">
        <v>141</v>
      </c>
      <c r="R363" s="75" t="s">
        <v>127</v>
      </c>
      <c r="S363" s="71" t="s">
        <v>141</v>
      </c>
      <c r="T363" s="75" t="s">
        <v>127</v>
      </c>
      <c r="U363" s="75" t="s">
        <v>127</v>
      </c>
      <c r="V363" s="75" t="s">
        <v>127</v>
      </c>
      <c r="W363" s="77" t="s">
        <v>127</v>
      </c>
    </row>
    <row r="364">
      <c r="A364" s="84" t="s">
        <v>3454</v>
      </c>
      <c r="B364" s="72" t="s">
        <v>3455</v>
      </c>
      <c r="C364" s="73" t="s">
        <v>141</v>
      </c>
      <c r="D364" s="75" t="s">
        <v>141</v>
      </c>
      <c r="E364" s="75" t="s">
        <v>127</v>
      </c>
      <c r="F364" s="75" t="s">
        <v>127</v>
      </c>
      <c r="G364" s="71" t="s">
        <v>141</v>
      </c>
      <c r="H364" s="75" t="s">
        <v>141</v>
      </c>
      <c r="I364" s="77" t="s">
        <v>127</v>
      </c>
      <c r="J364" s="73" t="s">
        <v>141</v>
      </c>
      <c r="K364" s="75" t="s">
        <v>141</v>
      </c>
      <c r="L364" s="75" t="s">
        <v>127</v>
      </c>
      <c r="M364" s="75" t="s">
        <v>127</v>
      </c>
      <c r="N364" s="71" t="s">
        <v>141</v>
      </c>
      <c r="O364" s="75" t="s">
        <v>141</v>
      </c>
      <c r="P364" s="77" t="s">
        <v>127</v>
      </c>
      <c r="Q364" s="73" t="s">
        <v>141</v>
      </c>
      <c r="R364" s="75" t="s">
        <v>141</v>
      </c>
      <c r="S364" s="75" t="s">
        <v>127</v>
      </c>
      <c r="T364" s="75" t="s">
        <v>127</v>
      </c>
      <c r="U364" s="71" t="s">
        <v>141</v>
      </c>
      <c r="V364" s="75" t="s">
        <v>141</v>
      </c>
      <c r="W364" s="77" t="s">
        <v>127</v>
      </c>
    </row>
    <row r="365">
      <c r="A365" s="84" t="s">
        <v>5889</v>
      </c>
      <c r="B365" s="72" t="s">
        <v>5762</v>
      </c>
      <c r="C365" s="73">
        <v>2798.0</v>
      </c>
      <c r="D365" s="75">
        <v>2798.0</v>
      </c>
      <c r="E365" s="75" t="s">
        <v>127</v>
      </c>
      <c r="F365" s="75" t="s">
        <v>127</v>
      </c>
      <c r="G365" s="71">
        <v>2456.0</v>
      </c>
      <c r="H365" s="75">
        <v>2456.0</v>
      </c>
      <c r="I365" s="77" t="s">
        <v>127</v>
      </c>
      <c r="J365" s="73" t="s">
        <v>141</v>
      </c>
      <c r="K365" s="71" t="s">
        <v>141</v>
      </c>
      <c r="L365" s="75" t="s">
        <v>127</v>
      </c>
      <c r="M365" s="75" t="s">
        <v>127</v>
      </c>
      <c r="N365" s="71" t="s">
        <v>141</v>
      </c>
      <c r="O365" s="71" t="s">
        <v>141</v>
      </c>
      <c r="P365" s="77" t="s">
        <v>127</v>
      </c>
      <c r="Q365" s="73" t="s">
        <v>141</v>
      </c>
      <c r="R365" s="71" t="s">
        <v>141</v>
      </c>
      <c r="S365" s="75" t="s">
        <v>127</v>
      </c>
      <c r="T365" s="75" t="s">
        <v>127</v>
      </c>
      <c r="U365" s="71" t="s">
        <v>141</v>
      </c>
      <c r="V365" s="71" t="s">
        <v>141</v>
      </c>
      <c r="W365" s="77" t="s">
        <v>127</v>
      </c>
    </row>
    <row r="366">
      <c r="A366" s="85" t="s">
        <v>4268</v>
      </c>
      <c r="B366" s="72" t="s">
        <v>4269</v>
      </c>
      <c r="C366" s="73" t="s">
        <v>141</v>
      </c>
      <c r="D366" s="75" t="s">
        <v>127</v>
      </c>
      <c r="E366" s="71" t="s">
        <v>141</v>
      </c>
      <c r="F366" s="75" t="s">
        <v>127</v>
      </c>
      <c r="G366" s="71" t="s">
        <v>127</v>
      </c>
      <c r="H366" s="75" t="s">
        <v>127</v>
      </c>
      <c r="I366" s="77" t="s">
        <v>127</v>
      </c>
      <c r="J366" s="73" t="s">
        <v>141</v>
      </c>
      <c r="K366" s="75" t="s">
        <v>127</v>
      </c>
      <c r="L366" s="71" t="s">
        <v>141</v>
      </c>
      <c r="M366" s="75" t="s">
        <v>127</v>
      </c>
      <c r="N366" s="75" t="s">
        <v>127</v>
      </c>
      <c r="O366" s="75" t="s">
        <v>127</v>
      </c>
      <c r="P366" s="77" t="s">
        <v>127</v>
      </c>
      <c r="Q366" s="73" t="s">
        <v>141</v>
      </c>
      <c r="R366" s="75" t="s">
        <v>127</v>
      </c>
      <c r="S366" s="71" t="s">
        <v>141</v>
      </c>
      <c r="T366" s="75" t="s">
        <v>127</v>
      </c>
      <c r="U366" s="75" t="s">
        <v>127</v>
      </c>
      <c r="V366" s="75" t="s">
        <v>127</v>
      </c>
      <c r="W366" s="77" t="s">
        <v>127</v>
      </c>
    </row>
    <row r="367">
      <c r="A367" s="85" t="s">
        <v>3275</v>
      </c>
      <c r="B367" s="72" t="s">
        <v>3276</v>
      </c>
      <c r="C367" s="73" t="s">
        <v>141</v>
      </c>
      <c r="D367" s="75" t="s">
        <v>127</v>
      </c>
      <c r="E367" s="71" t="s">
        <v>141</v>
      </c>
      <c r="F367" s="75" t="s">
        <v>127</v>
      </c>
      <c r="G367" s="71" t="s">
        <v>127</v>
      </c>
      <c r="H367" s="75" t="s">
        <v>127</v>
      </c>
      <c r="I367" s="77" t="s">
        <v>127</v>
      </c>
      <c r="J367" s="73" t="s">
        <v>141</v>
      </c>
      <c r="K367" s="75" t="s">
        <v>127</v>
      </c>
      <c r="L367" s="71" t="s">
        <v>141</v>
      </c>
      <c r="M367" s="75" t="s">
        <v>127</v>
      </c>
      <c r="N367" s="75" t="s">
        <v>127</v>
      </c>
      <c r="O367" s="75" t="s">
        <v>127</v>
      </c>
      <c r="P367" s="77" t="s">
        <v>127</v>
      </c>
      <c r="Q367" s="73" t="s">
        <v>141</v>
      </c>
      <c r="R367" s="75" t="s">
        <v>127</v>
      </c>
      <c r="S367" s="71" t="s">
        <v>141</v>
      </c>
      <c r="T367" s="75" t="s">
        <v>127</v>
      </c>
      <c r="U367" s="75" t="s">
        <v>127</v>
      </c>
      <c r="V367" s="75" t="s">
        <v>127</v>
      </c>
      <c r="W367" s="77" t="s">
        <v>127</v>
      </c>
    </row>
    <row r="368">
      <c r="A368" s="85" t="s">
        <v>4480</v>
      </c>
      <c r="B368" s="72" t="s">
        <v>4481</v>
      </c>
      <c r="C368" s="73" t="s">
        <v>141</v>
      </c>
      <c r="D368" s="75" t="s">
        <v>127</v>
      </c>
      <c r="E368" s="71" t="s">
        <v>141</v>
      </c>
      <c r="F368" s="75" t="s">
        <v>127</v>
      </c>
      <c r="G368" s="71" t="s">
        <v>127</v>
      </c>
      <c r="H368" s="75" t="s">
        <v>127</v>
      </c>
      <c r="I368" s="77" t="s">
        <v>127</v>
      </c>
      <c r="J368" s="73" t="s">
        <v>141</v>
      </c>
      <c r="K368" s="75" t="s">
        <v>127</v>
      </c>
      <c r="L368" s="71" t="s">
        <v>141</v>
      </c>
      <c r="M368" s="75" t="s">
        <v>127</v>
      </c>
      <c r="N368" s="75" t="s">
        <v>127</v>
      </c>
      <c r="O368" s="75" t="s">
        <v>127</v>
      </c>
      <c r="P368" s="77" t="s">
        <v>127</v>
      </c>
      <c r="Q368" s="73" t="s">
        <v>141</v>
      </c>
      <c r="R368" s="75" t="s">
        <v>127</v>
      </c>
      <c r="S368" s="71" t="s">
        <v>141</v>
      </c>
      <c r="T368" s="75" t="s">
        <v>127</v>
      </c>
      <c r="U368" s="75" t="s">
        <v>127</v>
      </c>
      <c r="V368" s="75" t="s">
        <v>127</v>
      </c>
      <c r="W368" s="77" t="s">
        <v>127</v>
      </c>
    </row>
    <row r="369">
      <c r="A369" s="85" t="s">
        <v>1923</v>
      </c>
      <c r="B369" s="72" t="s">
        <v>1924</v>
      </c>
      <c r="C369" s="73" t="s">
        <v>141</v>
      </c>
      <c r="D369" s="75" t="s">
        <v>127</v>
      </c>
      <c r="E369" s="71" t="s">
        <v>141</v>
      </c>
      <c r="F369" s="75" t="s">
        <v>127</v>
      </c>
      <c r="G369" s="71" t="s">
        <v>127</v>
      </c>
      <c r="H369" s="75" t="s">
        <v>127</v>
      </c>
      <c r="I369" s="77" t="s">
        <v>127</v>
      </c>
      <c r="J369" s="73" t="s">
        <v>141</v>
      </c>
      <c r="K369" s="75" t="s">
        <v>127</v>
      </c>
      <c r="L369" s="71" t="s">
        <v>141</v>
      </c>
      <c r="M369" s="75" t="s">
        <v>127</v>
      </c>
      <c r="N369" s="75" t="s">
        <v>127</v>
      </c>
      <c r="O369" s="75" t="s">
        <v>127</v>
      </c>
      <c r="P369" s="77" t="s">
        <v>127</v>
      </c>
      <c r="Q369" s="73" t="s">
        <v>141</v>
      </c>
      <c r="R369" s="75" t="s">
        <v>127</v>
      </c>
      <c r="S369" s="71" t="s">
        <v>141</v>
      </c>
      <c r="T369" s="75" t="s">
        <v>127</v>
      </c>
      <c r="U369" s="75" t="s">
        <v>127</v>
      </c>
      <c r="V369" s="75" t="s">
        <v>127</v>
      </c>
      <c r="W369" s="77" t="s">
        <v>127</v>
      </c>
    </row>
    <row r="370">
      <c r="A370" s="85" t="s">
        <v>4376</v>
      </c>
      <c r="B370" s="72" t="s">
        <v>4377</v>
      </c>
      <c r="C370" s="73" t="s">
        <v>141</v>
      </c>
      <c r="D370" s="75" t="s">
        <v>127</v>
      </c>
      <c r="E370" s="71" t="s">
        <v>141</v>
      </c>
      <c r="F370" s="75" t="s">
        <v>127</v>
      </c>
      <c r="G370" s="71" t="s">
        <v>127</v>
      </c>
      <c r="H370" s="75" t="s">
        <v>127</v>
      </c>
      <c r="I370" s="77" t="s">
        <v>127</v>
      </c>
      <c r="J370" s="73" t="s">
        <v>141</v>
      </c>
      <c r="K370" s="75" t="s">
        <v>127</v>
      </c>
      <c r="L370" s="71" t="s">
        <v>141</v>
      </c>
      <c r="M370" s="75" t="s">
        <v>127</v>
      </c>
      <c r="N370" s="75" t="s">
        <v>127</v>
      </c>
      <c r="O370" s="75" t="s">
        <v>127</v>
      </c>
      <c r="P370" s="77" t="s">
        <v>127</v>
      </c>
      <c r="Q370" s="73" t="s">
        <v>141</v>
      </c>
      <c r="R370" s="75" t="s">
        <v>127</v>
      </c>
      <c r="S370" s="71" t="s">
        <v>141</v>
      </c>
      <c r="T370" s="75" t="s">
        <v>127</v>
      </c>
      <c r="U370" s="75" t="s">
        <v>127</v>
      </c>
      <c r="V370" s="75" t="s">
        <v>127</v>
      </c>
      <c r="W370" s="77" t="s">
        <v>127</v>
      </c>
    </row>
    <row r="371">
      <c r="A371" s="85" t="s">
        <v>4558</v>
      </c>
      <c r="B371" s="72" t="s">
        <v>4559</v>
      </c>
      <c r="C371" s="73" t="s">
        <v>141</v>
      </c>
      <c r="D371" s="75" t="s">
        <v>141</v>
      </c>
      <c r="E371" s="75" t="s">
        <v>127</v>
      </c>
      <c r="F371" s="75" t="s">
        <v>127</v>
      </c>
      <c r="G371" s="71" t="s">
        <v>141</v>
      </c>
      <c r="H371" s="75" t="s">
        <v>141</v>
      </c>
      <c r="I371" s="77" t="s">
        <v>127</v>
      </c>
      <c r="J371" s="73" t="s">
        <v>141</v>
      </c>
      <c r="K371" s="75" t="s">
        <v>141</v>
      </c>
      <c r="L371" s="75" t="s">
        <v>127</v>
      </c>
      <c r="M371" s="75" t="s">
        <v>127</v>
      </c>
      <c r="N371" s="71" t="s">
        <v>141</v>
      </c>
      <c r="O371" s="75" t="s">
        <v>141</v>
      </c>
      <c r="P371" s="77" t="s">
        <v>127</v>
      </c>
      <c r="Q371" s="73" t="s">
        <v>141</v>
      </c>
      <c r="R371" s="75" t="s">
        <v>141</v>
      </c>
      <c r="S371" s="75" t="s">
        <v>127</v>
      </c>
      <c r="T371" s="75" t="s">
        <v>127</v>
      </c>
      <c r="U371" s="71" t="s">
        <v>141</v>
      </c>
      <c r="V371" s="75" t="s">
        <v>141</v>
      </c>
      <c r="W371" s="77" t="s">
        <v>127</v>
      </c>
    </row>
    <row r="372">
      <c r="A372" s="85" t="s">
        <v>4496</v>
      </c>
      <c r="B372" s="72" t="s">
        <v>4497</v>
      </c>
      <c r="C372" s="73" t="s">
        <v>141</v>
      </c>
      <c r="D372" s="75" t="s">
        <v>127</v>
      </c>
      <c r="E372" s="71" t="s">
        <v>141</v>
      </c>
      <c r="F372" s="75" t="s">
        <v>127</v>
      </c>
      <c r="G372" s="71" t="s">
        <v>127</v>
      </c>
      <c r="H372" s="75" t="s">
        <v>127</v>
      </c>
      <c r="I372" s="77" t="s">
        <v>127</v>
      </c>
      <c r="J372" s="73" t="s">
        <v>141</v>
      </c>
      <c r="K372" s="75" t="s">
        <v>127</v>
      </c>
      <c r="L372" s="71" t="s">
        <v>141</v>
      </c>
      <c r="M372" s="75" t="s">
        <v>127</v>
      </c>
      <c r="N372" s="75" t="s">
        <v>127</v>
      </c>
      <c r="O372" s="75" t="s">
        <v>127</v>
      </c>
      <c r="P372" s="77" t="s">
        <v>127</v>
      </c>
      <c r="Q372" s="73" t="s">
        <v>141</v>
      </c>
      <c r="R372" s="75" t="s">
        <v>127</v>
      </c>
      <c r="S372" s="71" t="s">
        <v>141</v>
      </c>
      <c r="T372" s="75" t="s">
        <v>127</v>
      </c>
      <c r="U372" s="75" t="s">
        <v>127</v>
      </c>
      <c r="V372" s="75" t="s">
        <v>127</v>
      </c>
      <c r="W372" s="77" t="s">
        <v>127</v>
      </c>
    </row>
    <row r="373">
      <c r="A373" s="85" t="s">
        <v>4512</v>
      </c>
      <c r="B373" s="72" t="s">
        <v>4513</v>
      </c>
      <c r="C373" s="73" t="s">
        <v>141</v>
      </c>
      <c r="D373" s="75" t="s">
        <v>127</v>
      </c>
      <c r="E373" s="71" t="s">
        <v>141</v>
      </c>
      <c r="F373" s="75" t="s">
        <v>127</v>
      </c>
      <c r="G373" s="71" t="s">
        <v>127</v>
      </c>
      <c r="H373" s="75" t="s">
        <v>127</v>
      </c>
      <c r="I373" s="77" t="s">
        <v>127</v>
      </c>
      <c r="J373" s="73" t="s">
        <v>141</v>
      </c>
      <c r="K373" s="75" t="s">
        <v>127</v>
      </c>
      <c r="L373" s="71" t="s">
        <v>141</v>
      </c>
      <c r="M373" s="75" t="s">
        <v>127</v>
      </c>
      <c r="N373" s="75" t="s">
        <v>127</v>
      </c>
      <c r="O373" s="75" t="s">
        <v>127</v>
      </c>
      <c r="P373" s="77" t="s">
        <v>127</v>
      </c>
      <c r="Q373" s="73" t="s">
        <v>141</v>
      </c>
      <c r="R373" s="75" t="s">
        <v>127</v>
      </c>
      <c r="S373" s="71" t="s">
        <v>141</v>
      </c>
      <c r="T373" s="75" t="s">
        <v>127</v>
      </c>
      <c r="U373" s="75" t="s">
        <v>127</v>
      </c>
      <c r="V373" s="75" t="s">
        <v>127</v>
      </c>
      <c r="W373" s="77" t="s">
        <v>127</v>
      </c>
    </row>
    <row r="374">
      <c r="A374" s="85" t="s">
        <v>1703</v>
      </c>
      <c r="B374" s="72" t="s">
        <v>1656</v>
      </c>
      <c r="C374" s="73" t="s">
        <v>127</v>
      </c>
      <c r="D374" s="71" t="s">
        <v>127</v>
      </c>
      <c r="E374" s="71" t="s">
        <v>127</v>
      </c>
      <c r="F374" s="71" t="s">
        <v>127</v>
      </c>
      <c r="G374" s="71" t="s">
        <v>141</v>
      </c>
      <c r="H374" s="71" t="s">
        <v>141</v>
      </c>
      <c r="I374" s="72" t="s">
        <v>127</v>
      </c>
      <c r="J374" s="73" t="s">
        <v>127</v>
      </c>
      <c r="K374" s="71" t="s">
        <v>127</v>
      </c>
      <c r="L374" s="71" t="s">
        <v>127</v>
      </c>
      <c r="M374" s="71" t="s">
        <v>127</v>
      </c>
      <c r="N374" s="71" t="s">
        <v>141</v>
      </c>
      <c r="O374" s="71" t="s">
        <v>141</v>
      </c>
      <c r="P374" s="72" t="s">
        <v>127</v>
      </c>
      <c r="Q374" s="73" t="s">
        <v>127</v>
      </c>
      <c r="R374" s="71" t="s">
        <v>127</v>
      </c>
      <c r="S374" s="71" t="s">
        <v>127</v>
      </c>
      <c r="T374" s="71" t="s">
        <v>127</v>
      </c>
      <c r="U374" s="71" t="s">
        <v>141</v>
      </c>
      <c r="V374" s="71" t="s">
        <v>141</v>
      </c>
      <c r="W374" s="72" t="s">
        <v>127</v>
      </c>
    </row>
    <row r="375">
      <c r="A375" s="85" t="s">
        <v>1640</v>
      </c>
      <c r="B375" s="72" t="s">
        <v>1641</v>
      </c>
      <c r="C375" s="73" t="s">
        <v>141</v>
      </c>
      <c r="D375" s="75" t="s">
        <v>127</v>
      </c>
      <c r="E375" s="71" t="s">
        <v>141</v>
      </c>
      <c r="F375" s="75" t="s">
        <v>127</v>
      </c>
      <c r="G375" s="71" t="s">
        <v>127</v>
      </c>
      <c r="H375" s="75" t="s">
        <v>127</v>
      </c>
      <c r="I375" s="77" t="s">
        <v>127</v>
      </c>
      <c r="J375" s="73" t="s">
        <v>141</v>
      </c>
      <c r="K375" s="75" t="s">
        <v>127</v>
      </c>
      <c r="L375" s="71" t="s">
        <v>141</v>
      </c>
      <c r="M375" s="75" t="s">
        <v>127</v>
      </c>
      <c r="N375" s="75" t="s">
        <v>127</v>
      </c>
      <c r="O375" s="75" t="s">
        <v>127</v>
      </c>
      <c r="P375" s="77" t="s">
        <v>127</v>
      </c>
      <c r="Q375" s="73" t="s">
        <v>141</v>
      </c>
      <c r="R375" s="75" t="s">
        <v>127</v>
      </c>
      <c r="S375" s="71" t="s">
        <v>141</v>
      </c>
      <c r="T375" s="75" t="s">
        <v>127</v>
      </c>
      <c r="U375" s="75" t="s">
        <v>127</v>
      </c>
      <c r="V375" s="75" t="s">
        <v>127</v>
      </c>
      <c r="W375" s="77" t="s">
        <v>127</v>
      </c>
    </row>
    <row r="376">
      <c r="A376" s="85" t="s">
        <v>1651</v>
      </c>
      <c r="B376" s="72" t="s">
        <v>1652</v>
      </c>
      <c r="C376" s="73" t="s">
        <v>141</v>
      </c>
      <c r="D376" s="75" t="s">
        <v>127</v>
      </c>
      <c r="E376" s="71" t="s">
        <v>141</v>
      </c>
      <c r="F376" s="75" t="s">
        <v>127</v>
      </c>
      <c r="G376" s="71" t="s">
        <v>127</v>
      </c>
      <c r="H376" s="75" t="s">
        <v>127</v>
      </c>
      <c r="I376" s="77" t="s">
        <v>127</v>
      </c>
      <c r="J376" s="73" t="s">
        <v>141</v>
      </c>
      <c r="K376" s="75" t="s">
        <v>127</v>
      </c>
      <c r="L376" s="71" t="s">
        <v>141</v>
      </c>
      <c r="M376" s="75" t="s">
        <v>127</v>
      </c>
      <c r="N376" s="75" t="s">
        <v>127</v>
      </c>
      <c r="O376" s="75" t="s">
        <v>127</v>
      </c>
      <c r="P376" s="77" t="s">
        <v>127</v>
      </c>
      <c r="Q376" s="73" t="s">
        <v>141</v>
      </c>
      <c r="R376" s="75" t="s">
        <v>127</v>
      </c>
      <c r="S376" s="71" t="s">
        <v>141</v>
      </c>
      <c r="T376" s="75" t="s">
        <v>127</v>
      </c>
      <c r="U376" s="75" t="s">
        <v>127</v>
      </c>
      <c r="V376" s="75" t="s">
        <v>127</v>
      </c>
      <c r="W376" s="77" t="s">
        <v>127</v>
      </c>
    </row>
    <row r="377">
      <c r="A377" s="85" t="s">
        <v>1664</v>
      </c>
      <c r="B377" s="72" t="s">
        <v>1665</v>
      </c>
      <c r="C377" s="73" t="s">
        <v>141</v>
      </c>
      <c r="D377" s="75" t="s">
        <v>127</v>
      </c>
      <c r="E377" s="71" t="s">
        <v>141</v>
      </c>
      <c r="F377" s="75" t="s">
        <v>127</v>
      </c>
      <c r="G377" s="71" t="s">
        <v>127</v>
      </c>
      <c r="H377" s="75" t="s">
        <v>127</v>
      </c>
      <c r="I377" s="77" t="s">
        <v>127</v>
      </c>
      <c r="J377" s="73" t="s">
        <v>141</v>
      </c>
      <c r="K377" s="75" t="s">
        <v>127</v>
      </c>
      <c r="L377" s="71" t="s">
        <v>141</v>
      </c>
      <c r="M377" s="75" t="s">
        <v>127</v>
      </c>
      <c r="N377" s="75" t="s">
        <v>127</v>
      </c>
      <c r="O377" s="75" t="s">
        <v>127</v>
      </c>
      <c r="P377" s="77" t="s">
        <v>127</v>
      </c>
      <c r="Q377" s="73" t="s">
        <v>141</v>
      </c>
      <c r="R377" s="75" t="s">
        <v>127</v>
      </c>
      <c r="S377" s="71" t="s">
        <v>141</v>
      </c>
      <c r="T377" s="75" t="s">
        <v>127</v>
      </c>
      <c r="U377" s="75" t="s">
        <v>127</v>
      </c>
      <c r="V377" s="75" t="s">
        <v>127</v>
      </c>
      <c r="W377" s="77" t="s">
        <v>127</v>
      </c>
    </row>
    <row r="378">
      <c r="A378" s="85" t="s">
        <v>1676</v>
      </c>
      <c r="B378" s="72" t="s">
        <v>1677</v>
      </c>
      <c r="C378" s="73" t="s">
        <v>141</v>
      </c>
      <c r="D378" s="75" t="s">
        <v>127</v>
      </c>
      <c r="E378" s="71" t="s">
        <v>141</v>
      </c>
      <c r="F378" s="75" t="s">
        <v>127</v>
      </c>
      <c r="G378" s="71" t="s">
        <v>127</v>
      </c>
      <c r="H378" s="75" t="s">
        <v>127</v>
      </c>
      <c r="I378" s="77" t="s">
        <v>127</v>
      </c>
      <c r="J378" s="73" t="s">
        <v>141</v>
      </c>
      <c r="K378" s="75" t="s">
        <v>127</v>
      </c>
      <c r="L378" s="71" t="s">
        <v>141</v>
      </c>
      <c r="M378" s="75" t="s">
        <v>127</v>
      </c>
      <c r="N378" s="75" t="s">
        <v>127</v>
      </c>
      <c r="O378" s="75" t="s">
        <v>127</v>
      </c>
      <c r="P378" s="77" t="s">
        <v>127</v>
      </c>
      <c r="Q378" s="73" t="s">
        <v>141</v>
      </c>
      <c r="R378" s="75" t="s">
        <v>127</v>
      </c>
      <c r="S378" s="71" t="s">
        <v>141</v>
      </c>
      <c r="T378" s="75" t="s">
        <v>127</v>
      </c>
      <c r="U378" s="75" t="s">
        <v>127</v>
      </c>
      <c r="V378" s="75" t="s">
        <v>127</v>
      </c>
      <c r="W378" s="77" t="s">
        <v>127</v>
      </c>
    </row>
    <row r="379">
      <c r="A379" s="85" t="s">
        <v>1711</v>
      </c>
      <c r="B379" s="72" t="s">
        <v>1712</v>
      </c>
      <c r="C379" s="73" t="s">
        <v>141</v>
      </c>
      <c r="D379" s="75" t="s">
        <v>127</v>
      </c>
      <c r="E379" s="71" t="s">
        <v>141</v>
      </c>
      <c r="F379" s="75" t="s">
        <v>127</v>
      </c>
      <c r="G379" s="71" t="s">
        <v>127</v>
      </c>
      <c r="H379" s="75" t="s">
        <v>127</v>
      </c>
      <c r="I379" s="77" t="s">
        <v>127</v>
      </c>
      <c r="J379" s="73" t="s">
        <v>141</v>
      </c>
      <c r="K379" s="75" t="s">
        <v>127</v>
      </c>
      <c r="L379" s="71" t="s">
        <v>141</v>
      </c>
      <c r="M379" s="75" t="s">
        <v>127</v>
      </c>
      <c r="N379" s="75" t="s">
        <v>127</v>
      </c>
      <c r="O379" s="75" t="s">
        <v>127</v>
      </c>
      <c r="P379" s="77" t="s">
        <v>127</v>
      </c>
      <c r="Q379" s="73" t="s">
        <v>141</v>
      </c>
      <c r="R379" s="75" t="s">
        <v>127</v>
      </c>
      <c r="S379" s="71" t="s">
        <v>141</v>
      </c>
      <c r="T379" s="75" t="s">
        <v>127</v>
      </c>
      <c r="U379" s="75" t="s">
        <v>127</v>
      </c>
      <c r="V379" s="75" t="s">
        <v>127</v>
      </c>
      <c r="W379" s="77" t="s">
        <v>127</v>
      </c>
    </row>
    <row r="380">
      <c r="A380" s="85" t="s">
        <v>6366</v>
      </c>
      <c r="B380" s="72" t="s">
        <v>6367</v>
      </c>
      <c r="C380" s="73" t="s">
        <v>141</v>
      </c>
      <c r="D380" s="75" t="s">
        <v>127</v>
      </c>
      <c r="E380" s="71" t="s">
        <v>141</v>
      </c>
      <c r="F380" s="75" t="s">
        <v>127</v>
      </c>
      <c r="G380" s="71" t="s">
        <v>127</v>
      </c>
      <c r="H380" s="75" t="s">
        <v>127</v>
      </c>
      <c r="I380" s="77" t="s">
        <v>127</v>
      </c>
      <c r="J380" s="73" t="s">
        <v>141</v>
      </c>
      <c r="K380" s="75" t="s">
        <v>127</v>
      </c>
      <c r="L380" s="71" t="s">
        <v>141</v>
      </c>
      <c r="M380" s="75" t="s">
        <v>127</v>
      </c>
      <c r="N380" s="75" t="s">
        <v>127</v>
      </c>
      <c r="O380" s="75" t="s">
        <v>127</v>
      </c>
      <c r="P380" s="77" t="s">
        <v>127</v>
      </c>
      <c r="Q380" s="73" t="s">
        <v>141</v>
      </c>
      <c r="R380" s="75" t="s">
        <v>127</v>
      </c>
      <c r="S380" s="71" t="s">
        <v>141</v>
      </c>
      <c r="T380" s="75" t="s">
        <v>127</v>
      </c>
      <c r="U380" s="75" t="s">
        <v>127</v>
      </c>
      <c r="V380" s="75" t="s">
        <v>127</v>
      </c>
      <c r="W380" s="77" t="s">
        <v>127</v>
      </c>
    </row>
    <row r="381">
      <c r="A381" s="85" t="s">
        <v>6408</v>
      </c>
      <c r="B381" s="72" t="s">
        <v>6409</v>
      </c>
      <c r="C381" s="73" t="s">
        <v>141</v>
      </c>
      <c r="D381" s="75" t="s">
        <v>127</v>
      </c>
      <c r="E381" s="71" t="s">
        <v>141</v>
      </c>
      <c r="F381" s="75" t="s">
        <v>127</v>
      </c>
      <c r="G381" s="71" t="s">
        <v>127</v>
      </c>
      <c r="H381" s="75" t="s">
        <v>127</v>
      </c>
      <c r="I381" s="77" t="s">
        <v>127</v>
      </c>
      <c r="J381" s="73" t="s">
        <v>141</v>
      </c>
      <c r="K381" s="75" t="s">
        <v>127</v>
      </c>
      <c r="L381" s="71" t="s">
        <v>141</v>
      </c>
      <c r="M381" s="75" t="s">
        <v>127</v>
      </c>
      <c r="N381" s="75" t="s">
        <v>127</v>
      </c>
      <c r="O381" s="75" t="s">
        <v>127</v>
      </c>
      <c r="P381" s="77" t="s">
        <v>127</v>
      </c>
      <c r="Q381" s="73" t="s">
        <v>141</v>
      </c>
      <c r="R381" s="75" t="s">
        <v>127</v>
      </c>
      <c r="S381" s="71" t="s">
        <v>141</v>
      </c>
      <c r="T381" s="75" t="s">
        <v>127</v>
      </c>
      <c r="U381" s="75" t="s">
        <v>127</v>
      </c>
      <c r="V381" s="75" t="s">
        <v>127</v>
      </c>
      <c r="W381" s="77" t="s">
        <v>127</v>
      </c>
    </row>
    <row r="382">
      <c r="A382" s="85" t="s">
        <v>907</v>
      </c>
      <c r="B382" s="72" t="s">
        <v>908</v>
      </c>
      <c r="C382" s="73" t="s">
        <v>141</v>
      </c>
      <c r="D382" s="75" t="s">
        <v>127</v>
      </c>
      <c r="E382" s="71" t="s">
        <v>141</v>
      </c>
      <c r="F382" s="75" t="s">
        <v>127</v>
      </c>
      <c r="G382" s="71" t="s">
        <v>127</v>
      </c>
      <c r="H382" s="75" t="s">
        <v>127</v>
      </c>
      <c r="I382" s="77" t="s">
        <v>127</v>
      </c>
      <c r="J382" s="73" t="s">
        <v>141</v>
      </c>
      <c r="K382" s="75" t="s">
        <v>127</v>
      </c>
      <c r="L382" s="71" t="s">
        <v>141</v>
      </c>
      <c r="M382" s="75" t="s">
        <v>127</v>
      </c>
      <c r="N382" s="75" t="s">
        <v>127</v>
      </c>
      <c r="O382" s="75" t="s">
        <v>127</v>
      </c>
      <c r="P382" s="77" t="s">
        <v>127</v>
      </c>
      <c r="Q382" s="73" t="s">
        <v>141</v>
      </c>
      <c r="R382" s="75" t="s">
        <v>127</v>
      </c>
      <c r="S382" s="71" t="s">
        <v>141</v>
      </c>
      <c r="T382" s="75" t="s">
        <v>127</v>
      </c>
      <c r="U382" s="75" t="s">
        <v>127</v>
      </c>
      <c r="V382" s="75" t="s">
        <v>127</v>
      </c>
      <c r="W382" s="77" t="s">
        <v>127</v>
      </c>
    </row>
    <row r="383">
      <c r="A383" s="85" t="s">
        <v>1911</v>
      </c>
      <c r="B383" s="72" t="s">
        <v>1912</v>
      </c>
      <c r="C383" s="73" t="s">
        <v>141</v>
      </c>
      <c r="D383" s="75" t="s">
        <v>127</v>
      </c>
      <c r="E383" s="71" t="s">
        <v>141</v>
      </c>
      <c r="F383" s="75" t="s">
        <v>127</v>
      </c>
      <c r="G383" s="71" t="s">
        <v>127</v>
      </c>
      <c r="H383" s="75" t="s">
        <v>127</v>
      </c>
      <c r="I383" s="77" t="s">
        <v>127</v>
      </c>
      <c r="J383" s="73" t="s">
        <v>141</v>
      </c>
      <c r="K383" s="75" t="s">
        <v>127</v>
      </c>
      <c r="L383" s="71" t="s">
        <v>141</v>
      </c>
      <c r="M383" s="75" t="s">
        <v>127</v>
      </c>
      <c r="N383" s="75" t="s">
        <v>127</v>
      </c>
      <c r="O383" s="75" t="s">
        <v>127</v>
      </c>
      <c r="P383" s="77" t="s">
        <v>127</v>
      </c>
      <c r="Q383" s="73" t="s">
        <v>141</v>
      </c>
      <c r="R383" s="75" t="s">
        <v>127</v>
      </c>
      <c r="S383" s="71" t="s">
        <v>141</v>
      </c>
      <c r="T383" s="75" t="s">
        <v>127</v>
      </c>
      <c r="U383" s="75" t="s">
        <v>127</v>
      </c>
      <c r="V383" s="75" t="s">
        <v>127</v>
      </c>
      <c r="W383" s="77" t="s">
        <v>127</v>
      </c>
    </row>
    <row r="384">
      <c r="A384" s="85" t="s">
        <v>6377</v>
      </c>
      <c r="B384" s="72" t="s">
        <v>6378</v>
      </c>
      <c r="C384" s="73" t="s">
        <v>141</v>
      </c>
      <c r="D384" s="75" t="s">
        <v>127</v>
      </c>
      <c r="E384" s="71" t="s">
        <v>141</v>
      </c>
      <c r="F384" s="75" t="s">
        <v>127</v>
      </c>
      <c r="G384" s="71" t="s">
        <v>127</v>
      </c>
      <c r="H384" s="75" t="s">
        <v>127</v>
      </c>
      <c r="I384" s="77" t="s">
        <v>127</v>
      </c>
      <c r="J384" s="73" t="s">
        <v>141</v>
      </c>
      <c r="K384" s="75" t="s">
        <v>127</v>
      </c>
      <c r="L384" s="71" t="s">
        <v>141</v>
      </c>
      <c r="M384" s="75" t="s">
        <v>127</v>
      </c>
      <c r="N384" s="75" t="s">
        <v>127</v>
      </c>
      <c r="O384" s="75" t="s">
        <v>127</v>
      </c>
      <c r="P384" s="77" t="s">
        <v>127</v>
      </c>
      <c r="Q384" s="73" t="s">
        <v>141</v>
      </c>
      <c r="R384" s="75" t="s">
        <v>127</v>
      </c>
      <c r="S384" s="71" t="s">
        <v>141</v>
      </c>
      <c r="T384" s="75" t="s">
        <v>127</v>
      </c>
      <c r="U384" s="75" t="s">
        <v>127</v>
      </c>
      <c r="V384" s="75" t="s">
        <v>127</v>
      </c>
      <c r="W384" s="77" t="s">
        <v>127</v>
      </c>
    </row>
    <row r="385">
      <c r="A385" s="85" t="s">
        <v>5606</v>
      </c>
      <c r="B385" s="72" t="s">
        <v>5607</v>
      </c>
      <c r="C385" s="73" t="s">
        <v>127</v>
      </c>
      <c r="D385" s="71" t="s">
        <v>127</v>
      </c>
      <c r="E385" s="71" t="s">
        <v>127</v>
      </c>
      <c r="F385" s="71" t="s">
        <v>127</v>
      </c>
      <c r="G385" s="71" t="s">
        <v>141</v>
      </c>
      <c r="H385" s="71" t="s">
        <v>141</v>
      </c>
      <c r="I385" s="72" t="s">
        <v>127</v>
      </c>
      <c r="J385" s="73" t="s">
        <v>127</v>
      </c>
      <c r="K385" s="71" t="s">
        <v>127</v>
      </c>
      <c r="L385" s="71" t="s">
        <v>127</v>
      </c>
      <c r="M385" s="71" t="s">
        <v>127</v>
      </c>
      <c r="N385" s="71" t="s">
        <v>141</v>
      </c>
      <c r="O385" s="71" t="s">
        <v>141</v>
      </c>
      <c r="P385" s="72" t="s">
        <v>127</v>
      </c>
      <c r="Q385" s="73" t="s">
        <v>127</v>
      </c>
      <c r="R385" s="71" t="s">
        <v>127</v>
      </c>
      <c r="S385" s="71" t="s">
        <v>127</v>
      </c>
      <c r="T385" s="71" t="s">
        <v>127</v>
      </c>
      <c r="U385" s="71" t="s">
        <v>141</v>
      </c>
      <c r="V385" s="71" t="s">
        <v>141</v>
      </c>
      <c r="W385" s="72" t="s">
        <v>127</v>
      </c>
    </row>
    <row r="386">
      <c r="A386" s="85" t="s">
        <v>6339</v>
      </c>
      <c r="B386" s="72" t="s">
        <v>6340</v>
      </c>
      <c r="C386" s="73" t="s">
        <v>141</v>
      </c>
      <c r="D386" s="75" t="s">
        <v>127</v>
      </c>
      <c r="E386" s="71" t="s">
        <v>141</v>
      </c>
      <c r="F386" s="75" t="s">
        <v>127</v>
      </c>
      <c r="G386" s="71" t="s">
        <v>127</v>
      </c>
      <c r="H386" s="75" t="s">
        <v>127</v>
      </c>
      <c r="I386" s="77" t="s">
        <v>127</v>
      </c>
      <c r="J386" s="73" t="s">
        <v>141</v>
      </c>
      <c r="K386" s="75" t="s">
        <v>127</v>
      </c>
      <c r="L386" s="71" t="s">
        <v>141</v>
      </c>
      <c r="M386" s="75" t="s">
        <v>127</v>
      </c>
      <c r="N386" s="75" t="s">
        <v>127</v>
      </c>
      <c r="O386" s="75" t="s">
        <v>127</v>
      </c>
      <c r="P386" s="77" t="s">
        <v>127</v>
      </c>
      <c r="Q386" s="73" t="s">
        <v>141</v>
      </c>
      <c r="R386" s="75" t="s">
        <v>127</v>
      </c>
      <c r="S386" s="71" t="s">
        <v>141</v>
      </c>
      <c r="T386" s="75" t="s">
        <v>127</v>
      </c>
      <c r="U386" s="75" t="s">
        <v>127</v>
      </c>
      <c r="V386" s="75" t="s">
        <v>127</v>
      </c>
      <c r="W386" s="77" t="s">
        <v>127</v>
      </c>
    </row>
    <row r="387">
      <c r="A387" s="85" t="s">
        <v>992</v>
      </c>
      <c r="B387" s="72" t="s">
        <v>993</v>
      </c>
      <c r="C387" s="73" t="s">
        <v>141</v>
      </c>
      <c r="D387" s="75" t="s">
        <v>127</v>
      </c>
      <c r="E387" s="71" t="s">
        <v>141</v>
      </c>
      <c r="F387" s="75" t="s">
        <v>127</v>
      </c>
      <c r="G387" s="71" t="s">
        <v>127</v>
      </c>
      <c r="H387" s="75" t="s">
        <v>127</v>
      </c>
      <c r="I387" s="77" t="s">
        <v>127</v>
      </c>
      <c r="J387" s="73" t="s">
        <v>141</v>
      </c>
      <c r="K387" s="75" t="s">
        <v>127</v>
      </c>
      <c r="L387" s="71" t="s">
        <v>141</v>
      </c>
      <c r="M387" s="75" t="s">
        <v>127</v>
      </c>
      <c r="N387" s="75" t="s">
        <v>127</v>
      </c>
      <c r="O387" s="75" t="s">
        <v>127</v>
      </c>
      <c r="P387" s="77" t="s">
        <v>127</v>
      </c>
      <c r="Q387" s="73" t="s">
        <v>141</v>
      </c>
      <c r="R387" s="75" t="s">
        <v>127</v>
      </c>
      <c r="S387" s="71" t="s">
        <v>141</v>
      </c>
      <c r="T387" s="75" t="s">
        <v>127</v>
      </c>
      <c r="U387" s="75" t="s">
        <v>127</v>
      </c>
      <c r="V387" s="75" t="s">
        <v>127</v>
      </c>
      <c r="W387" s="77" t="s">
        <v>127</v>
      </c>
    </row>
    <row r="388">
      <c r="A388" s="85" t="s">
        <v>6072</v>
      </c>
      <c r="B388" s="72" t="s">
        <v>6073</v>
      </c>
      <c r="C388" s="73" t="s">
        <v>141</v>
      </c>
      <c r="D388" s="75" t="s">
        <v>127</v>
      </c>
      <c r="E388" s="71" t="s">
        <v>141</v>
      </c>
      <c r="F388" s="75" t="s">
        <v>127</v>
      </c>
      <c r="G388" s="71" t="s">
        <v>127</v>
      </c>
      <c r="H388" s="75" t="s">
        <v>127</v>
      </c>
      <c r="I388" s="77" t="s">
        <v>127</v>
      </c>
      <c r="J388" s="73" t="s">
        <v>141</v>
      </c>
      <c r="K388" s="75" t="s">
        <v>127</v>
      </c>
      <c r="L388" s="71" t="s">
        <v>141</v>
      </c>
      <c r="M388" s="75" t="s">
        <v>127</v>
      </c>
      <c r="N388" s="75" t="s">
        <v>127</v>
      </c>
      <c r="O388" s="75" t="s">
        <v>127</v>
      </c>
      <c r="P388" s="77" t="s">
        <v>127</v>
      </c>
      <c r="Q388" s="73" t="s">
        <v>141</v>
      </c>
      <c r="R388" s="75" t="s">
        <v>127</v>
      </c>
      <c r="S388" s="71" t="s">
        <v>141</v>
      </c>
      <c r="T388" s="75" t="s">
        <v>127</v>
      </c>
      <c r="U388" s="75" t="s">
        <v>127</v>
      </c>
      <c r="V388" s="75" t="s">
        <v>127</v>
      </c>
      <c r="W388" s="77" t="s">
        <v>127</v>
      </c>
    </row>
    <row r="389">
      <c r="A389" s="85" t="s">
        <v>4405</v>
      </c>
      <c r="B389" s="72" t="s">
        <v>4406</v>
      </c>
      <c r="C389" s="73" t="s">
        <v>141</v>
      </c>
      <c r="D389" s="75" t="s">
        <v>127</v>
      </c>
      <c r="E389" s="71" t="s">
        <v>141</v>
      </c>
      <c r="F389" s="75" t="s">
        <v>127</v>
      </c>
      <c r="G389" s="71" t="s">
        <v>127</v>
      </c>
      <c r="H389" s="75" t="s">
        <v>127</v>
      </c>
      <c r="I389" s="77" t="s">
        <v>127</v>
      </c>
      <c r="J389" s="73" t="s">
        <v>141</v>
      </c>
      <c r="K389" s="75" t="s">
        <v>127</v>
      </c>
      <c r="L389" s="71" t="s">
        <v>141</v>
      </c>
      <c r="M389" s="75" t="s">
        <v>127</v>
      </c>
      <c r="N389" s="75" t="s">
        <v>127</v>
      </c>
      <c r="O389" s="75" t="s">
        <v>127</v>
      </c>
      <c r="P389" s="77" t="s">
        <v>127</v>
      </c>
      <c r="Q389" s="73" t="s">
        <v>141</v>
      </c>
      <c r="R389" s="75" t="s">
        <v>127</v>
      </c>
      <c r="S389" s="71" t="s">
        <v>141</v>
      </c>
      <c r="T389" s="75" t="s">
        <v>127</v>
      </c>
      <c r="U389" s="75" t="s">
        <v>127</v>
      </c>
      <c r="V389" s="75" t="s">
        <v>127</v>
      </c>
      <c r="W389" s="77" t="s">
        <v>127</v>
      </c>
    </row>
    <row r="390">
      <c r="A390" s="86" t="s">
        <v>5147</v>
      </c>
      <c r="B390" s="72" t="s">
        <v>5148</v>
      </c>
      <c r="C390" s="73" t="s">
        <v>141</v>
      </c>
      <c r="D390" s="75" t="s">
        <v>141</v>
      </c>
      <c r="E390" s="75" t="s">
        <v>127</v>
      </c>
      <c r="F390" s="75" t="s">
        <v>127</v>
      </c>
      <c r="G390" s="71" t="s">
        <v>141</v>
      </c>
      <c r="H390" s="75" t="s">
        <v>141</v>
      </c>
      <c r="I390" s="77" t="s">
        <v>127</v>
      </c>
      <c r="J390" s="73" t="s">
        <v>141</v>
      </c>
      <c r="K390" s="75" t="s">
        <v>141</v>
      </c>
      <c r="L390" s="75" t="s">
        <v>127</v>
      </c>
      <c r="M390" s="75" t="s">
        <v>127</v>
      </c>
      <c r="N390" s="71" t="s">
        <v>141</v>
      </c>
      <c r="O390" s="75" t="s">
        <v>141</v>
      </c>
      <c r="P390" s="77" t="s">
        <v>127</v>
      </c>
      <c r="Q390" s="73" t="s">
        <v>141</v>
      </c>
      <c r="R390" s="75" t="s">
        <v>141</v>
      </c>
      <c r="S390" s="75" t="s">
        <v>127</v>
      </c>
      <c r="T390" s="75" t="s">
        <v>127</v>
      </c>
      <c r="U390" s="71" t="s">
        <v>141</v>
      </c>
      <c r="V390" s="75" t="s">
        <v>141</v>
      </c>
      <c r="W390" s="77" t="s">
        <v>127</v>
      </c>
    </row>
    <row r="391">
      <c r="A391" s="71" t="s">
        <v>10094</v>
      </c>
      <c r="B391" s="72" t="s">
        <v>10095</v>
      </c>
      <c r="C391" s="73">
        <v>2508.0</v>
      </c>
      <c r="D391" s="71">
        <v>2315.076923076923</v>
      </c>
      <c r="E391" s="71">
        <v>192.92307692307693</v>
      </c>
      <c r="F391" s="71" t="s">
        <v>127</v>
      </c>
      <c r="G391" s="71">
        <v>2045.0</v>
      </c>
      <c r="H391" s="75">
        <v>2045.0</v>
      </c>
      <c r="I391" s="72" t="s">
        <v>127</v>
      </c>
      <c r="J391" s="73">
        <v>2581.0</v>
      </c>
      <c r="K391" s="71">
        <v>2382.4615384615386</v>
      </c>
      <c r="L391" s="71">
        <v>198.53846153846155</v>
      </c>
      <c r="M391" s="75" t="s">
        <v>127</v>
      </c>
      <c r="N391" s="71">
        <v>2107.0</v>
      </c>
      <c r="O391" s="75">
        <v>2107.0</v>
      </c>
      <c r="P391" s="77" t="s">
        <v>127</v>
      </c>
      <c r="Q391" s="73">
        <v>2400.0</v>
      </c>
      <c r="R391" s="75">
        <v>2400.0</v>
      </c>
      <c r="S391" s="71" t="s">
        <v>127</v>
      </c>
      <c r="T391" s="71" t="s">
        <v>127</v>
      </c>
      <c r="U391" s="71" t="s">
        <v>141</v>
      </c>
      <c r="V391" s="75" t="s">
        <v>141</v>
      </c>
      <c r="W391" s="77" t="s">
        <v>127</v>
      </c>
    </row>
    <row r="392">
      <c r="A392" s="71" t="s">
        <v>10091</v>
      </c>
      <c r="B392" s="72" t="s">
        <v>10092</v>
      </c>
      <c r="C392" s="73" t="s">
        <v>141</v>
      </c>
      <c r="D392" s="71" t="s">
        <v>141</v>
      </c>
      <c r="E392" s="71" t="s">
        <v>127</v>
      </c>
      <c r="F392" s="71" t="s">
        <v>127</v>
      </c>
      <c r="G392" s="71" t="s">
        <v>141</v>
      </c>
      <c r="H392" s="71" t="s">
        <v>141</v>
      </c>
      <c r="I392" s="72" t="s">
        <v>127</v>
      </c>
      <c r="J392" s="73" t="s">
        <v>141</v>
      </c>
      <c r="K392" s="71" t="s">
        <v>141</v>
      </c>
      <c r="L392" s="71" t="s">
        <v>127</v>
      </c>
      <c r="M392" s="71" t="s">
        <v>127</v>
      </c>
      <c r="N392" s="71" t="s">
        <v>141</v>
      </c>
      <c r="O392" s="71" t="s">
        <v>141</v>
      </c>
      <c r="P392" s="72" t="s">
        <v>127</v>
      </c>
      <c r="Q392" s="73">
        <v>2280.0</v>
      </c>
      <c r="R392" s="75">
        <v>2280.0</v>
      </c>
      <c r="S392" s="71" t="s">
        <v>127</v>
      </c>
      <c r="T392" s="71" t="s">
        <v>127</v>
      </c>
      <c r="U392" s="71">
        <v>1930.0</v>
      </c>
      <c r="V392" s="75">
        <v>1930.0</v>
      </c>
      <c r="W392" s="72" t="s">
        <v>127</v>
      </c>
    </row>
    <row r="393">
      <c r="A393" s="71" t="s">
        <v>10455</v>
      </c>
      <c r="B393" s="72" t="s">
        <v>10456</v>
      </c>
      <c r="C393" s="73" t="s">
        <v>141</v>
      </c>
      <c r="D393" s="71" t="s">
        <v>141</v>
      </c>
      <c r="E393" s="71" t="s">
        <v>127</v>
      </c>
      <c r="F393" s="71" t="s">
        <v>127</v>
      </c>
      <c r="G393" s="71" t="s">
        <v>141</v>
      </c>
      <c r="H393" s="71" t="s">
        <v>141</v>
      </c>
      <c r="I393" s="72" t="s">
        <v>127</v>
      </c>
      <c r="J393" s="73" t="s">
        <v>141</v>
      </c>
      <c r="K393" s="71" t="s">
        <v>141</v>
      </c>
      <c r="L393" s="71" t="s">
        <v>127</v>
      </c>
      <c r="M393" s="71" t="s">
        <v>127</v>
      </c>
      <c r="N393" s="71" t="s">
        <v>141</v>
      </c>
      <c r="O393" s="71" t="s">
        <v>141</v>
      </c>
      <c r="P393" s="72" t="s">
        <v>127</v>
      </c>
      <c r="Q393" s="73" t="s">
        <v>141</v>
      </c>
      <c r="R393" s="71" t="s">
        <v>141</v>
      </c>
      <c r="S393" s="71" t="s">
        <v>127</v>
      </c>
      <c r="T393" s="71" t="s">
        <v>127</v>
      </c>
      <c r="U393" s="71" t="s">
        <v>141</v>
      </c>
      <c r="V393" s="71" t="s">
        <v>141</v>
      </c>
      <c r="W393" s="72" t="s">
        <v>127</v>
      </c>
    </row>
    <row r="394">
      <c r="A394" s="71" t="s">
        <v>10458</v>
      </c>
      <c r="B394" s="72" t="s">
        <v>10459</v>
      </c>
      <c r="C394" s="73" t="s">
        <v>141</v>
      </c>
      <c r="D394" s="71" t="s">
        <v>141</v>
      </c>
      <c r="E394" s="71" t="s">
        <v>127</v>
      </c>
      <c r="F394" s="71" t="s">
        <v>127</v>
      </c>
      <c r="G394" s="71" t="s">
        <v>141</v>
      </c>
      <c r="H394" s="71" t="s">
        <v>141</v>
      </c>
      <c r="I394" s="72" t="s">
        <v>127</v>
      </c>
      <c r="J394" s="73">
        <v>4000.0</v>
      </c>
      <c r="K394" s="75">
        <v>4000.0</v>
      </c>
      <c r="L394" s="71" t="s">
        <v>127</v>
      </c>
      <c r="M394" s="71" t="s">
        <v>127</v>
      </c>
      <c r="N394" s="71" t="s">
        <v>141</v>
      </c>
      <c r="O394" s="71" t="s">
        <v>141</v>
      </c>
      <c r="P394" s="72" t="s">
        <v>127</v>
      </c>
      <c r="Q394" s="73" t="s">
        <v>141</v>
      </c>
      <c r="R394" s="71" t="s">
        <v>141</v>
      </c>
      <c r="S394" s="71" t="s">
        <v>127</v>
      </c>
      <c r="T394" s="71" t="s">
        <v>127</v>
      </c>
      <c r="U394" s="71" t="s">
        <v>141</v>
      </c>
      <c r="V394" s="71" t="s">
        <v>141</v>
      </c>
      <c r="W394" s="72" t="s">
        <v>127</v>
      </c>
    </row>
    <row r="395">
      <c r="A395" s="71" t="s">
        <v>10489</v>
      </c>
      <c r="B395" s="72" t="s">
        <v>10490</v>
      </c>
      <c r="C395" s="73">
        <v>2238.0</v>
      </c>
      <c r="D395" s="75">
        <v>2238.0</v>
      </c>
      <c r="E395" s="71" t="s">
        <v>127</v>
      </c>
      <c r="F395" s="71" t="s">
        <v>127</v>
      </c>
      <c r="G395" s="71" t="s">
        <v>141</v>
      </c>
      <c r="H395" s="71" t="s">
        <v>141</v>
      </c>
      <c r="I395" s="72" t="s">
        <v>127</v>
      </c>
      <c r="J395" s="73">
        <v>1816.0</v>
      </c>
      <c r="K395" s="75">
        <v>1816.0</v>
      </c>
      <c r="L395" s="71" t="s">
        <v>127</v>
      </c>
      <c r="M395" s="71" t="s">
        <v>127</v>
      </c>
      <c r="N395" s="71" t="s">
        <v>141</v>
      </c>
      <c r="O395" s="71" t="s">
        <v>141</v>
      </c>
      <c r="P395" s="72" t="s">
        <v>127</v>
      </c>
      <c r="Q395" s="73">
        <v>2281.0</v>
      </c>
      <c r="R395" s="75">
        <v>2281.0</v>
      </c>
      <c r="S395" s="71" t="s">
        <v>127</v>
      </c>
      <c r="T395" s="71" t="s">
        <v>127</v>
      </c>
      <c r="U395" s="71" t="s">
        <v>141</v>
      </c>
      <c r="V395" s="71" t="s">
        <v>141</v>
      </c>
      <c r="W395" s="72" t="s">
        <v>127</v>
      </c>
    </row>
    <row r="396">
      <c r="A396" s="71" t="s">
        <v>10403</v>
      </c>
      <c r="B396" s="72" t="s">
        <v>10404</v>
      </c>
      <c r="C396" s="73" t="s">
        <v>141</v>
      </c>
      <c r="D396" s="71" t="s">
        <v>141</v>
      </c>
      <c r="E396" s="71" t="s">
        <v>127</v>
      </c>
      <c r="F396" s="71" t="s">
        <v>127</v>
      </c>
      <c r="G396" s="71" t="s">
        <v>141</v>
      </c>
      <c r="H396" s="71" t="s">
        <v>141</v>
      </c>
      <c r="I396" s="72" t="s">
        <v>127</v>
      </c>
      <c r="J396" s="73" t="s">
        <v>141</v>
      </c>
      <c r="K396" s="71" t="s">
        <v>141</v>
      </c>
      <c r="L396" s="71" t="s">
        <v>127</v>
      </c>
      <c r="M396" s="71" t="s">
        <v>127</v>
      </c>
      <c r="N396" s="71" t="s">
        <v>141</v>
      </c>
      <c r="O396" s="71" t="s">
        <v>141</v>
      </c>
      <c r="P396" s="72" t="s">
        <v>127</v>
      </c>
      <c r="Q396" s="73">
        <v>4300.0</v>
      </c>
      <c r="R396" s="75">
        <v>4300.0</v>
      </c>
      <c r="S396" s="71" t="s">
        <v>127</v>
      </c>
      <c r="T396" s="71" t="s">
        <v>127</v>
      </c>
      <c r="U396" s="71" t="s">
        <v>141</v>
      </c>
      <c r="V396" s="71" t="s">
        <v>141</v>
      </c>
      <c r="W396" s="72" t="s">
        <v>127</v>
      </c>
    </row>
    <row r="397">
      <c r="A397" s="71" t="s">
        <v>10323</v>
      </c>
      <c r="B397" s="72" t="s">
        <v>10324</v>
      </c>
      <c r="C397" s="73">
        <v>2000.0</v>
      </c>
      <c r="D397" s="71">
        <v>2000.0</v>
      </c>
      <c r="E397" s="71" t="s">
        <v>127</v>
      </c>
      <c r="F397" s="71" t="s">
        <v>127</v>
      </c>
      <c r="G397" s="71" t="s">
        <v>141</v>
      </c>
      <c r="H397" s="71" t="s">
        <v>141</v>
      </c>
      <c r="I397" s="72" t="s">
        <v>127</v>
      </c>
      <c r="J397" s="73">
        <v>1900.0</v>
      </c>
      <c r="K397" s="75">
        <v>1900.0</v>
      </c>
      <c r="L397" s="71" t="s">
        <v>127</v>
      </c>
      <c r="M397" s="71" t="s">
        <v>127</v>
      </c>
      <c r="N397" s="71" t="s">
        <v>141</v>
      </c>
      <c r="O397" s="71" t="s">
        <v>141</v>
      </c>
      <c r="P397" s="72" t="s">
        <v>127</v>
      </c>
      <c r="Q397" s="73">
        <v>1900.0</v>
      </c>
      <c r="R397" s="75">
        <v>1900.0</v>
      </c>
      <c r="S397" s="75" t="s">
        <v>127</v>
      </c>
      <c r="T397" s="75" t="s">
        <v>127</v>
      </c>
      <c r="U397" s="71" t="s">
        <v>141</v>
      </c>
      <c r="V397" s="71" t="s">
        <v>141</v>
      </c>
      <c r="W397" s="72" t="s">
        <v>127</v>
      </c>
    </row>
    <row r="398">
      <c r="A398" s="71" t="s">
        <v>10350</v>
      </c>
      <c r="B398" s="72" t="s">
        <v>10351</v>
      </c>
      <c r="C398" s="73">
        <v>3100.0</v>
      </c>
      <c r="D398" s="71">
        <v>3100.0</v>
      </c>
      <c r="E398" s="71" t="s">
        <v>127</v>
      </c>
      <c r="F398" s="71" t="s">
        <v>127</v>
      </c>
      <c r="G398" s="71" t="s">
        <v>141</v>
      </c>
      <c r="H398" s="71" t="s">
        <v>141</v>
      </c>
      <c r="I398" s="72" t="s">
        <v>127</v>
      </c>
      <c r="J398" s="73">
        <v>2800.0</v>
      </c>
      <c r="K398" s="75">
        <v>2800.0</v>
      </c>
      <c r="L398" s="71" t="s">
        <v>127</v>
      </c>
      <c r="M398" s="71" t="s">
        <v>127</v>
      </c>
      <c r="N398" s="71" t="s">
        <v>141</v>
      </c>
      <c r="O398" s="71" t="s">
        <v>141</v>
      </c>
      <c r="P398" s="72" t="s">
        <v>127</v>
      </c>
      <c r="Q398" s="73">
        <v>3300.0</v>
      </c>
      <c r="R398" s="75">
        <v>3300.0</v>
      </c>
      <c r="S398" s="71" t="s">
        <v>127</v>
      </c>
      <c r="T398" s="71" t="s">
        <v>127</v>
      </c>
      <c r="U398" s="71" t="s">
        <v>141</v>
      </c>
      <c r="V398" s="71" t="s">
        <v>141</v>
      </c>
      <c r="W398" s="72" t="s">
        <v>127</v>
      </c>
    </row>
    <row r="399">
      <c r="A399" s="71" t="s">
        <v>10363</v>
      </c>
      <c r="B399" s="72" t="s">
        <v>10364</v>
      </c>
      <c r="C399" s="73">
        <v>918.123</v>
      </c>
      <c r="D399" s="71" t="s">
        <v>127</v>
      </c>
      <c r="E399" s="71">
        <v>918.123</v>
      </c>
      <c r="F399" s="71" t="s">
        <v>127</v>
      </c>
      <c r="G399" s="71">
        <v>469.878</v>
      </c>
      <c r="H399" s="71" t="s">
        <v>127</v>
      </c>
      <c r="I399" s="72">
        <v>469.878</v>
      </c>
      <c r="J399" s="78">
        <v>900.0</v>
      </c>
      <c r="K399" s="71" t="s">
        <v>127</v>
      </c>
      <c r="L399" s="75">
        <v>900.0</v>
      </c>
      <c r="M399" s="71" t="s">
        <v>127</v>
      </c>
      <c r="N399" s="71" t="s">
        <v>141</v>
      </c>
      <c r="O399" s="71" t="s">
        <v>127</v>
      </c>
      <c r="P399" s="77" t="s">
        <v>141</v>
      </c>
      <c r="Q399" s="73">
        <v>900.0</v>
      </c>
      <c r="R399" s="75" t="s">
        <v>127</v>
      </c>
      <c r="S399" s="75">
        <v>900.0</v>
      </c>
      <c r="T399" s="71" t="s">
        <v>127</v>
      </c>
      <c r="U399" s="71" t="s">
        <v>141</v>
      </c>
      <c r="V399" s="71" t="s">
        <v>127</v>
      </c>
      <c r="W399" s="77" t="s">
        <v>141</v>
      </c>
    </row>
    <row r="400">
      <c r="A400" s="71" t="s">
        <v>10460</v>
      </c>
      <c r="B400" s="72" t="s">
        <v>10461</v>
      </c>
      <c r="C400" s="73">
        <v>860.0</v>
      </c>
      <c r="D400" s="71">
        <v>860.0</v>
      </c>
      <c r="E400" s="71" t="s">
        <v>127</v>
      </c>
      <c r="F400" s="71" t="s">
        <v>127</v>
      </c>
      <c r="G400" s="71" t="s">
        <v>127</v>
      </c>
      <c r="H400" s="71" t="s">
        <v>127</v>
      </c>
      <c r="I400" s="72" t="s">
        <v>127</v>
      </c>
      <c r="J400" s="73">
        <v>870.0</v>
      </c>
      <c r="K400" s="75">
        <v>870.0</v>
      </c>
      <c r="L400" s="71" t="s">
        <v>127</v>
      </c>
      <c r="M400" s="71" t="s">
        <v>127</v>
      </c>
      <c r="N400" s="71" t="s">
        <v>127</v>
      </c>
      <c r="O400" s="71" t="s">
        <v>127</v>
      </c>
      <c r="P400" s="72" t="s">
        <v>127</v>
      </c>
      <c r="Q400" s="73">
        <v>1000.0</v>
      </c>
      <c r="R400" s="75">
        <v>1000.0</v>
      </c>
      <c r="S400" s="71" t="s">
        <v>127</v>
      </c>
      <c r="T400" s="71" t="s">
        <v>127</v>
      </c>
      <c r="U400" s="71" t="s">
        <v>127</v>
      </c>
      <c r="V400" s="71" t="s">
        <v>127</v>
      </c>
      <c r="W400" s="72" t="s">
        <v>127</v>
      </c>
    </row>
    <row r="401">
      <c r="A401" s="71" t="s">
        <v>10271</v>
      </c>
      <c r="B401" s="72" t="s">
        <v>10272</v>
      </c>
      <c r="C401" s="73" t="s">
        <v>141</v>
      </c>
      <c r="D401" s="71" t="s">
        <v>127</v>
      </c>
      <c r="E401" s="71" t="s">
        <v>141</v>
      </c>
      <c r="F401" s="71" t="s">
        <v>127</v>
      </c>
      <c r="G401" s="71" t="s">
        <v>127</v>
      </c>
      <c r="H401" s="71" t="s">
        <v>127</v>
      </c>
      <c r="I401" s="77" t="s">
        <v>127</v>
      </c>
      <c r="J401" s="73" t="s">
        <v>141</v>
      </c>
      <c r="K401" s="71" t="s">
        <v>127</v>
      </c>
      <c r="L401" s="71" t="s">
        <v>141</v>
      </c>
      <c r="M401" s="71" t="s">
        <v>127</v>
      </c>
      <c r="N401" s="75" t="s">
        <v>127</v>
      </c>
      <c r="O401" s="71" t="s">
        <v>127</v>
      </c>
      <c r="P401" s="72" t="s">
        <v>127</v>
      </c>
      <c r="Q401" s="73" t="s">
        <v>141</v>
      </c>
      <c r="R401" s="71" t="s">
        <v>127</v>
      </c>
      <c r="S401" s="71" t="s">
        <v>141</v>
      </c>
      <c r="T401" s="71" t="s">
        <v>127</v>
      </c>
      <c r="U401" s="75" t="s">
        <v>127</v>
      </c>
      <c r="V401" s="71" t="s">
        <v>127</v>
      </c>
      <c r="W401" s="72" t="s">
        <v>127</v>
      </c>
    </row>
    <row r="402">
      <c r="A402" s="71" t="s">
        <v>10298</v>
      </c>
      <c r="B402" s="72" t="s">
        <v>10299</v>
      </c>
      <c r="C402" s="73" t="s">
        <v>141</v>
      </c>
      <c r="D402" s="71" t="s">
        <v>127</v>
      </c>
      <c r="E402" s="71" t="s">
        <v>141</v>
      </c>
      <c r="F402" s="71" t="s">
        <v>127</v>
      </c>
      <c r="G402" s="71" t="s">
        <v>127</v>
      </c>
      <c r="H402" s="71" t="s">
        <v>127</v>
      </c>
      <c r="I402" s="72" t="s">
        <v>127</v>
      </c>
      <c r="J402" s="73" t="s">
        <v>141</v>
      </c>
      <c r="K402" s="71" t="s">
        <v>127</v>
      </c>
      <c r="L402" s="71" t="s">
        <v>141</v>
      </c>
      <c r="M402" s="71" t="s">
        <v>127</v>
      </c>
      <c r="N402" s="75" t="s">
        <v>127</v>
      </c>
      <c r="O402" s="71" t="s">
        <v>127</v>
      </c>
      <c r="P402" s="72" t="s">
        <v>127</v>
      </c>
      <c r="Q402" s="73" t="s">
        <v>141</v>
      </c>
      <c r="R402" s="71" t="s">
        <v>127</v>
      </c>
      <c r="S402" s="71" t="s">
        <v>141</v>
      </c>
      <c r="T402" s="71" t="s">
        <v>127</v>
      </c>
      <c r="U402" s="75" t="s">
        <v>127</v>
      </c>
      <c r="V402" s="71" t="s">
        <v>127</v>
      </c>
      <c r="W402" s="72" t="s">
        <v>127</v>
      </c>
    </row>
    <row r="403">
      <c r="A403" s="71" t="s">
        <v>10327</v>
      </c>
      <c r="B403" s="72" t="s">
        <v>10328</v>
      </c>
      <c r="C403" s="73" t="s">
        <v>141</v>
      </c>
      <c r="D403" s="71" t="s">
        <v>127</v>
      </c>
      <c r="E403" s="71" t="s">
        <v>141</v>
      </c>
      <c r="F403" s="71" t="s">
        <v>127</v>
      </c>
      <c r="G403" s="71" t="s">
        <v>127</v>
      </c>
      <c r="H403" s="71" t="s">
        <v>127</v>
      </c>
      <c r="I403" s="72" t="s">
        <v>127</v>
      </c>
      <c r="J403" s="73" t="s">
        <v>141</v>
      </c>
      <c r="K403" s="71" t="s">
        <v>127</v>
      </c>
      <c r="L403" s="71" t="s">
        <v>141</v>
      </c>
      <c r="M403" s="71" t="s">
        <v>127</v>
      </c>
      <c r="N403" s="75" t="s">
        <v>127</v>
      </c>
      <c r="O403" s="71" t="s">
        <v>127</v>
      </c>
      <c r="P403" s="72" t="s">
        <v>127</v>
      </c>
      <c r="Q403" s="73" t="s">
        <v>141</v>
      </c>
      <c r="R403" s="71" t="s">
        <v>127</v>
      </c>
      <c r="S403" s="71" t="s">
        <v>141</v>
      </c>
      <c r="T403" s="71" t="s">
        <v>127</v>
      </c>
      <c r="U403" s="75" t="s">
        <v>127</v>
      </c>
      <c r="V403" s="71" t="s">
        <v>127</v>
      </c>
      <c r="W403" s="72" t="s">
        <v>127</v>
      </c>
    </row>
    <row r="404">
      <c r="A404" s="71" t="s">
        <v>10500</v>
      </c>
      <c r="B404" s="72" t="s">
        <v>10501</v>
      </c>
      <c r="C404" s="73" t="s">
        <v>141</v>
      </c>
      <c r="D404" s="71" t="s">
        <v>141</v>
      </c>
      <c r="E404" s="71" t="s">
        <v>127</v>
      </c>
      <c r="F404" s="71" t="s">
        <v>127</v>
      </c>
      <c r="G404" s="71" t="s">
        <v>127</v>
      </c>
      <c r="H404" s="75" t="s">
        <v>127</v>
      </c>
      <c r="I404" s="72" t="s">
        <v>127</v>
      </c>
      <c r="J404" s="73" t="s">
        <v>141</v>
      </c>
      <c r="K404" s="71" t="s">
        <v>141</v>
      </c>
      <c r="L404" s="71" t="s">
        <v>127</v>
      </c>
      <c r="M404" s="71" t="s">
        <v>127</v>
      </c>
      <c r="N404" s="71" t="s">
        <v>127</v>
      </c>
      <c r="O404" s="75" t="s">
        <v>127</v>
      </c>
      <c r="P404" s="72" t="s">
        <v>127</v>
      </c>
      <c r="Q404" s="73" t="s">
        <v>141</v>
      </c>
      <c r="R404" s="75" t="s">
        <v>141</v>
      </c>
      <c r="S404" s="75" t="s">
        <v>127</v>
      </c>
      <c r="T404" s="71" t="s">
        <v>127</v>
      </c>
      <c r="U404" s="75" t="s">
        <v>127</v>
      </c>
      <c r="V404" s="71" t="s">
        <v>127</v>
      </c>
      <c r="W404" s="72" t="s">
        <v>127</v>
      </c>
    </row>
    <row r="405">
      <c r="A405" s="71" t="s">
        <v>10382</v>
      </c>
      <c r="B405" s="72" t="s">
        <v>10383</v>
      </c>
      <c r="C405" s="73" t="s">
        <v>141</v>
      </c>
      <c r="D405" s="71" t="s">
        <v>127</v>
      </c>
      <c r="E405" s="71" t="s">
        <v>141</v>
      </c>
      <c r="F405" s="71" t="s">
        <v>127</v>
      </c>
      <c r="G405" s="71" t="s">
        <v>127</v>
      </c>
      <c r="H405" s="71" t="s">
        <v>127</v>
      </c>
      <c r="I405" s="72" t="s">
        <v>127</v>
      </c>
      <c r="J405" s="73" t="s">
        <v>141</v>
      </c>
      <c r="K405" s="71" t="s">
        <v>127</v>
      </c>
      <c r="L405" s="71" t="s">
        <v>141</v>
      </c>
      <c r="M405" s="71" t="s">
        <v>127</v>
      </c>
      <c r="N405" s="71" t="s">
        <v>127</v>
      </c>
      <c r="O405" s="71" t="s">
        <v>127</v>
      </c>
      <c r="P405" s="72" t="s">
        <v>127</v>
      </c>
      <c r="Q405" s="73" t="s">
        <v>141</v>
      </c>
      <c r="R405" s="71" t="s">
        <v>127</v>
      </c>
      <c r="S405" s="71" t="s">
        <v>141</v>
      </c>
      <c r="T405" s="71" t="s">
        <v>127</v>
      </c>
      <c r="U405" s="75" t="s">
        <v>127</v>
      </c>
      <c r="V405" s="71" t="s">
        <v>127</v>
      </c>
      <c r="W405" s="72" t="s">
        <v>127</v>
      </c>
    </row>
    <row r="406">
      <c r="A406" s="71" t="s">
        <v>10515</v>
      </c>
      <c r="B406" s="72" t="s">
        <v>10516</v>
      </c>
      <c r="C406" s="73" t="s">
        <v>141</v>
      </c>
      <c r="D406" s="71" t="s">
        <v>127</v>
      </c>
      <c r="E406" s="71" t="s">
        <v>141</v>
      </c>
      <c r="F406" s="71" t="s">
        <v>127</v>
      </c>
      <c r="G406" s="71" t="s">
        <v>127</v>
      </c>
      <c r="H406" s="71" t="s">
        <v>127</v>
      </c>
      <c r="I406" s="72" t="s">
        <v>127</v>
      </c>
      <c r="J406" s="73" t="s">
        <v>141</v>
      </c>
      <c r="K406" s="71" t="s">
        <v>127</v>
      </c>
      <c r="L406" s="71" t="s">
        <v>141</v>
      </c>
      <c r="M406" s="71" t="s">
        <v>127</v>
      </c>
      <c r="N406" s="71" t="s">
        <v>127</v>
      </c>
      <c r="O406" s="71" t="s">
        <v>127</v>
      </c>
      <c r="P406" s="72" t="s">
        <v>127</v>
      </c>
      <c r="Q406" s="73" t="s">
        <v>141</v>
      </c>
      <c r="R406" s="71" t="s">
        <v>127</v>
      </c>
      <c r="S406" s="71" t="s">
        <v>141</v>
      </c>
      <c r="T406" s="71" t="s">
        <v>127</v>
      </c>
      <c r="U406" s="71" t="s">
        <v>127</v>
      </c>
      <c r="V406" s="71" t="s">
        <v>127</v>
      </c>
      <c r="W406" s="72" t="s">
        <v>127</v>
      </c>
    </row>
    <row r="407">
      <c r="A407" s="74" t="s">
        <v>10371</v>
      </c>
      <c r="B407" s="72" t="s">
        <v>10372</v>
      </c>
      <c r="C407" s="73" t="s">
        <v>141</v>
      </c>
      <c r="D407" s="71" t="s">
        <v>127</v>
      </c>
      <c r="E407" s="71" t="s">
        <v>141</v>
      </c>
      <c r="F407" s="71" t="s">
        <v>127</v>
      </c>
      <c r="G407" s="71" t="s">
        <v>127</v>
      </c>
      <c r="H407" s="71" t="s">
        <v>127</v>
      </c>
      <c r="I407" s="72" t="s">
        <v>127</v>
      </c>
      <c r="J407" s="73" t="s">
        <v>141</v>
      </c>
      <c r="K407" s="71" t="s">
        <v>127</v>
      </c>
      <c r="L407" s="71" t="s">
        <v>141</v>
      </c>
      <c r="M407" s="71" t="s">
        <v>127</v>
      </c>
      <c r="N407" s="71" t="s">
        <v>127</v>
      </c>
      <c r="O407" s="71" t="s">
        <v>127</v>
      </c>
      <c r="P407" s="72" t="s">
        <v>127</v>
      </c>
      <c r="Q407" s="73" t="s">
        <v>141</v>
      </c>
      <c r="R407" s="71" t="s">
        <v>127</v>
      </c>
      <c r="S407" s="71" t="s">
        <v>141</v>
      </c>
      <c r="T407" s="71" t="s">
        <v>127</v>
      </c>
      <c r="U407" s="71" t="s">
        <v>127</v>
      </c>
      <c r="V407" s="71" t="s">
        <v>127</v>
      </c>
      <c r="W407" s="72" t="s">
        <v>127</v>
      </c>
    </row>
    <row r="408">
      <c r="A408" s="74" t="s">
        <v>10504</v>
      </c>
      <c r="B408" s="72" t="s">
        <v>10505</v>
      </c>
      <c r="C408" s="73">
        <v>906.0</v>
      </c>
      <c r="D408" s="71" t="s">
        <v>127</v>
      </c>
      <c r="E408" s="75">
        <v>906.0</v>
      </c>
      <c r="F408" s="71" t="s">
        <v>127</v>
      </c>
      <c r="G408" s="71" t="s">
        <v>127</v>
      </c>
      <c r="H408" s="71" t="s">
        <v>127</v>
      </c>
      <c r="I408" s="72" t="s">
        <v>127</v>
      </c>
      <c r="J408" s="73" t="s">
        <v>141</v>
      </c>
      <c r="K408" s="71" t="s">
        <v>127</v>
      </c>
      <c r="L408" s="71" t="s">
        <v>141</v>
      </c>
      <c r="M408" s="71" t="s">
        <v>127</v>
      </c>
      <c r="N408" s="71" t="s">
        <v>127</v>
      </c>
      <c r="O408" s="71" t="s">
        <v>127</v>
      </c>
      <c r="P408" s="72" t="s">
        <v>127</v>
      </c>
      <c r="Q408" s="73" t="s">
        <v>141</v>
      </c>
      <c r="R408" s="71" t="s">
        <v>127</v>
      </c>
      <c r="S408" s="71" t="s">
        <v>141</v>
      </c>
      <c r="T408" s="71" t="s">
        <v>127</v>
      </c>
      <c r="U408" s="71" t="s">
        <v>127</v>
      </c>
      <c r="V408" s="71" t="s">
        <v>127</v>
      </c>
      <c r="W408" s="72" t="s">
        <v>127</v>
      </c>
    </row>
    <row r="409">
      <c r="A409" s="74" t="s">
        <v>10285</v>
      </c>
      <c r="B409" s="72" t="s">
        <v>10286</v>
      </c>
      <c r="C409" s="73" t="s">
        <v>141</v>
      </c>
      <c r="D409" s="71" t="s">
        <v>127</v>
      </c>
      <c r="E409" s="71" t="s">
        <v>141</v>
      </c>
      <c r="F409" s="71" t="s">
        <v>127</v>
      </c>
      <c r="G409" s="71" t="s">
        <v>127</v>
      </c>
      <c r="H409" s="71" t="s">
        <v>127</v>
      </c>
      <c r="I409" s="72" t="s">
        <v>127</v>
      </c>
      <c r="J409" s="73" t="s">
        <v>141</v>
      </c>
      <c r="K409" s="71" t="s">
        <v>127</v>
      </c>
      <c r="L409" s="71" t="s">
        <v>141</v>
      </c>
      <c r="M409" s="71" t="s">
        <v>127</v>
      </c>
      <c r="N409" s="71" t="s">
        <v>127</v>
      </c>
      <c r="O409" s="71" t="s">
        <v>127</v>
      </c>
      <c r="P409" s="72" t="s">
        <v>127</v>
      </c>
      <c r="Q409" s="73" t="s">
        <v>141</v>
      </c>
      <c r="R409" s="71" t="s">
        <v>127</v>
      </c>
      <c r="S409" s="71" t="s">
        <v>141</v>
      </c>
      <c r="T409" s="71" t="s">
        <v>127</v>
      </c>
      <c r="U409" s="71" t="s">
        <v>127</v>
      </c>
      <c r="V409" s="71" t="s">
        <v>127</v>
      </c>
      <c r="W409" s="72" t="s">
        <v>127</v>
      </c>
    </row>
    <row r="410">
      <c r="A410" s="74" t="s">
        <v>10462</v>
      </c>
      <c r="B410" s="72" t="s">
        <v>10463</v>
      </c>
      <c r="C410" s="73" t="s">
        <v>141</v>
      </c>
      <c r="D410" s="71" t="s">
        <v>127</v>
      </c>
      <c r="E410" s="71" t="s">
        <v>141</v>
      </c>
      <c r="F410" s="71" t="s">
        <v>127</v>
      </c>
      <c r="G410" s="71" t="s">
        <v>127</v>
      </c>
      <c r="H410" s="71" t="s">
        <v>127</v>
      </c>
      <c r="I410" s="72" t="s">
        <v>127</v>
      </c>
      <c r="J410" s="73" t="s">
        <v>141</v>
      </c>
      <c r="K410" s="71" t="s">
        <v>127</v>
      </c>
      <c r="L410" s="71" t="s">
        <v>141</v>
      </c>
      <c r="M410" s="71" t="s">
        <v>127</v>
      </c>
      <c r="N410" s="71" t="s">
        <v>127</v>
      </c>
      <c r="O410" s="71" t="s">
        <v>127</v>
      </c>
      <c r="P410" s="72" t="s">
        <v>127</v>
      </c>
      <c r="Q410" s="73" t="s">
        <v>141</v>
      </c>
      <c r="R410" s="71" t="s">
        <v>127</v>
      </c>
      <c r="S410" s="71" t="s">
        <v>141</v>
      </c>
      <c r="T410" s="71" t="s">
        <v>127</v>
      </c>
      <c r="U410" s="71" t="s">
        <v>127</v>
      </c>
      <c r="V410" s="71" t="s">
        <v>127</v>
      </c>
      <c r="W410" s="72" t="s">
        <v>127</v>
      </c>
    </row>
    <row r="411">
      <c r="A411" s="71" t="s">
        <v>169</v>
      </c>
      <c r="B411" s="72" t="s">
        <v>170</v>
      </c>
      <c r="C411" s="73" t="s">
        <v>141</v>
      </c>
      <c r="D411" s="71" t="s">
        <v>127</v>
      </c>
      <c r="E411" s="71" t="s">
        <v>141</v>
      </c>
      <c r="F411" s="71" t="s">
        <v>127</v>
      </c>
      <c r="G411" s="71" t="s">
        <v>141</v>
      </c>
      <c r="H411" s="71" t="s">
        <v>127</v>
      </c>
      <c r="I411" s="72" t="s">
        <v>141</v>
      </c>
      <c r="J411" s="73" t="s">
        <v>141</v>
      </c>
      <c r="K411" s="71" t="s">
        <v>127</v>
      </c>
      <c r="L411" s="71" t="s">
        <v>141</v>
      </c>
      <c r="M411" s="71" t="s">
        <v>127</v>
      </c>
      <c r="N411" s="71" t="s">
        <v>141</v>
      </c>
      <c r="O411" s="71" t="s">
        <v>127</v>
      </c>
      <c r="P411" s="72" t="s">
        <v>141</v>
      </c>
      <c r="Q411" s="73" t="s">
        <v>141</v>
      </c>
      <c r="R411" s="71" t="s">
        <v>127</v>
      </c>
      <c r="S411" s="71" t="s">
        <v>141</v>
      </c>
      <c r="T411" s="71" t="s">
        <v>127</v>
      </c>
      <c r="U411" s="71" t="s">
        <v>141</v>
      </c>
      <c r="V411" s="71" t="s">
        <v>127</v>
      </c>
      <c r="W411" s="72" t="s">
        <v>141</v>
      </c>
    </row>
    <row r="412">
      <c r="A412" s="71" t="s">
        <v>144</v>
      </c>
      <c r="B412" s="72" t="s">
        <v>145</v>
      </c>
      <c r="C412" s="73" t="s">
        <v>141</v>
      </c>
      <c r="D412" s="71" t="s">
        <v>127</v>
      </c>
      <c r="E412" s="71" t="s">
        <v>141</v>
      </c>
      <c r="F412" s="71" t="s">
        <v>127</v>
      </c>
      <c r="G412" s="71">
        <v>560.0</v>
      </c>
      <c r="H412" s="71">
        <v>560.0</v>
      </c>
      <c r="I412" s="72" t="s">
        <v>127</v>
      </c>
      <c r="J412" s="73" t="s">
        <v>141</v>
      </c>
      <c r="K412" s="71" t="s">
        <v>127</v>
      </c>
      <c r="L412" s="71" t="s">
        <v>141</v>
      </c>
      <c r="M412" s="71" t="s">
        <v>127</v>
      </c>
      <c r="N412" s="71" t="s">
        <v>141</v>
      </c>
      <c r="O412" s="75" t="s">
        <v>141</v>
      </c>
      <c r="P412" s="72" t="s">
        <v>127</v>
      </c>
      <c r="Q412" s="73" t="s">
        <v>141</v>
      </c>
      <c r="R412" s="71" t="s">
        <v>127</v>
      </c>
      <c r="S412" s="71" t="s">
        <v>141</v>
      </c>
      <c r="T412" s="71" t="s">
        <v>127</v>
      </c>
      <c r="U412" s="71" t="s">
        <v>141</v>
      </c>
      <c r="V412" s="75" t="s">
        <v>141</v>
      </c>
      <c r="W412" s="72" t="s">
        <v>127</v>
      </c>
    </row>
    <row r="413">
      <c r="A413" s="71" t="s">
        <v>191</v>
      </c>
      <c r="B413" s="72" t="s">
        <v>192</v>
      </c>
      <c r="C413" s="73" t="s">
        <v>141</v>
      </c>
      <c r="D413" s="71" t="s">
        <v>127</v>
      </c>
      <c r="E413" s="71" t="s">
        <v>141</v>
      </c>
      <c r="F413" s="71" t="s">
        <v>127</v>
      </c>
      <c r="G413" s="71" t="s">
        <v>141</v>
      </c>
      <c r="H413" s="71" t="s">
        <v>127</v>
      </c>
      <c r="I413" s="72" t="s">
        <v>141</v>
      </c>
      <c r="J413" s="73" t="s">
        <v>141</v>
      </c>
      <c r="K413" s="71" t="s">
        <v>127</v>
      </c>
      <c r="L413" s="71" t="s">
        <v>141</v>
      </c>
      <c r="M413" s="71" t="s">
        <v>127</v>
      </c>
      <c r="N413" s="71" t="s">
        <v>141</v>
      </c>
      <c r="O413" s="71" t="s">
        <v>127</v>
      </c>
      <c r="P413" s="72" t="s">
        <v>141</v>
      </c>
      <c r="Q413" s="73" t="s">
        <v>141</v>
      </c>
      <c r="R413" s="75" t="s">
        <v>127</v>
      </c>
      <c r="S413" s="75" t="s">
        <v>141</v>
      </c>
      <c r="T413" s="75" t="s">
        <v>127</v>
      </c>
      <c r="U413" s="71">
        <v>2280.0</v>
      </c>
      <c r="V413" s="75" t="s">
        <v>127</v>
      </c>
      <c r="W413" s="77">
        <v>2280.0</v>
      </c>
    </row>
    <row r="414">
      <c r="A414" s="71" t="s">
        <v>266</v>
      </c>
      <c r="B414" s="72" t="s">
        <v>267</v>
      </c>
      <c r="C414" s="73" t="s">
        <v>141</v>
      </c>
      <c r="D414" s="71" t="s">
        <v>127</v>
      </c>
      <c r="E414" s="71" t="s">
        <v>141</v>
      </c>
      <c r="F414" s="71" t="s">
        <v>127</v>
      </c>
      <c r="G414" s="71" t="s">
        <v>127</v>
      </c>
      <c r="H414" s="71" t="s">
        <v>127</v>
      </c>
      <c r="I414" s="72" t="s">
        <v>127</v>
      </c>
      <c r="J414" s="73" t="s">
        <v>141</v>
      </c>
      <c r="K414" s="71" t="s">
        <v>127</v>
      </c>
      <c r="L414" s="71" t="s">
        <v>141</v>
      </c>
      <c r="M414" s="71" t="s">
        <v>127</v>
      </c>
      <c r="N414" s="71" t="s">
        <v>127</v>
      </c>
      <c r="O414" s="71" t="s">
        <v>127</v>
      </c>
      <c r="P414" s="72" t="s">
        <v>127</v>
      </c>
      <c r="Q414" s="73" t="s">
        <v>141</v>
      </c>
      <c r="R414" s="71" t="s">
        <v>127</v>
      </c>
      <c r="S414" s="71" t="s">
        <v>141</v>
      </c>
      <c r="T414" s="71" t="s">
        <v>127</v>
      </c>
      <c r="U414" s="71" t="s">
        <v>127</v>
      </c>
      <c r="V414" s="71" t="s">
        <v>127</v>
      </c>
      <c r="W414" s="72" t="s">
        <v>127</v>
      </c>
    </row>
    <row r="415">
      <c r="A415" s="71" t="s">
        <v>248</v>
      </c>
      <c r="B415" s="72" t="s">
        <v>249</v>
      </c>
      <c r="C415" s="73" t="s">
        <v>141</v>
      </c>
      <c r="D415" s="71" t="s">
        <v>141</v>
      </c>
      <c r="E415" s="71" t="s">
        <v>127</v>
      </c>
      <c r="F415" s="71" t="s">
        <v>127</v>
      </c>
      <c r="G415" s="71" t="s">
        <v>141</v>
      </c>
      <c r="H415" s="71" t="s">
        <v>141</v>
      </c>
      <c r="I415" s="72" t="s">
        <v>127</v>
      </c>
      <c r="J415" s="73" t="s">
        <v>141</v>
      </c>
      <c r="K415" s="71" t="s">
        <v>141</v>
      </c>
      <c r="L415" s="71" t="s">
        <v>127</v>
      </c>
      <c r="M415" s="71" t="s">
        <v>127</v>
      </c>
      <c r="N415" s="71" t="s">
        <v>141</v>
      </c>
      <c r="O415" s="71" t="s">
        <v>141</v>
      </c>
      <c r="P415" s="72" t="s">
        <v>127</v>
      </c>
      <c r="Q415" s="73" t="s">
        <v>141</v>
      </c>
      <c r="R415" s="71" t="s">
        <v>141</v>
      </c>
      <c r="S415" s="71" t="s">
        <v>127</v>
      </c>
      <c r="T415" s="71" t="s">
        <v>127</v>
      </c>
      <c r="U415" s="71" t="s">
        <v>141</v>
      </c>
      <c r="V415" s="71" t="s">
        <v>141</v>
      </c>
      <c r="W415" s="72" t="s">
        <v>127</v>
      </c>
    </row>
    <row r="416">
      <c r="A416" s="71" t="s">
        <v>280</v>
      </c>
      <c r="B416" s="72" t="s">
        <v>281</v>
      </c>
      <c r="C416" s="73" t="s">
        <v>141</v>
      </c>
      <c r="D416" s="71" t="s">
        <v>127</v>
      </c>
      <c r="E416" s="71" t="s">
        <v>141</v>
      </c>
      <c r="F416" s="71" t="s">
        <v>127</v>
      </c>
      <c r="G416" s="71" t="s">
        <v>141</v>
      </c>
      <c r="H416" s="71" t="s">
        <v>127</v>
      </c>
      <c r="I416" s="72" t="s">
        <v>141</v>
      </c>
      <c r="J416" s="73" t="s">
        <v>141</v>
      </c>
      <c r="K416" s="71" t="s">
        <v>127</v>
      </c>
      <c r="L416" s="71" t="s">
        <v>141</v>
      </c>
      <c r="M416" s="71" t="s">
        <v>127</v>
      </c>
      <c r="N416" s="71" t="s">
        <v>141</v>
      </c>
      <c r="O416" s="71" t="s">
        <v>127</v>
      </c>
      <c r="P416" s="72" t="s">
        <v>141</v>
      </c>
      <c r="Q416" s="73" t="s">
        <v>141</v>
      </c>
      <c r="R416" s="71" t="s">
        <v>127</v>
      </c>
      <c r="S416" s="71" t="s">
        <v>141</v>
      </c>
      <c r="T416" s="71" t="s">
        <v>127</v>
      </c>
      <c r="U416" s="71" t="s">
        <v>141</v>
      </c>
      <c r="V416" s="71" t="s">
        <v>127</v>
      </c>
      <c r="W416" s="72" t="s">
        <v>141</v>
      </c>
    </row>
    <row r="417">
      <c r="A417" s="71" t="s">
        <v>221</v>
      </c>
      <c r="B417" s="72" t="s">
        <v>222</v>
      </c>
      <c r="C417" s="73" t="s">
        <v>141</v>
      </c>
      <c r="D417" s="71" t="s">
        <v>127</v>
      </c>
      <c r="E417" s="71" t="s">
        <v>141</v>
      </c>
      <c r="F417" s="71" t="s">
        <v>127</v>
      </c>
      <c r="G417" s="71" t="s">
        <v>141</v>
      </c>
      <c r="H417" s="71" t="s">
        <v>127</v>
      </c>
      <c r="I417" s="72" t="s">
        <v>141</v>
      </c>
      <c r="J417" s="73" t="s">
        <v>141</v>
      </c>
      <c r="K417" s="71" t="s">
        <v>127</v>
      </c>
      <c r="L417" s="71" t="s">
        <v>141</v>
      </c>
      <c r="M417" s="71" t="s">
        <v>127</v>
      </c>
      <c r="N417" s="71" t="s">
        <v>141</v>
      </c>
      <c r="O417" s="71" t="s">
        <v>127</v>
      </c>
      <c r="P417" s="72" t="s">
        <v>141</v>
      </c>
      <c r="Q417" s="73">
        <v>2530.0</v>
      </c>
      <c r="R417" s="71" t="s">
        <v>127</v>
      </c>
      <c r="S417" s="75">
        <v>2530.0</v>
      </c>
      <c r="T417" s="71" t="s">
        <v>127</v>
      </c>
      <c r="U417" s="71" t="s">
        <v>141</v>
      </c>
      <c r="V417" s="71" t="s">
        <v>127</v>
      </c>
      <c r="W417" s="72" t="s">
        <v>141</v>
      </c>
    </row>
    <row r="418">
      <c r="A418" s="71" t="s">
        <v>300</v>
      </c>
      <c r="B418" s="72" t="s">
        <v>301</v>
      </c>
      <c r="C418" s="73" t="s">
        <v>141</v>
      </c>
      <c r="D418" s="71" t="s">
        <v>127</v>
      </c>
      <c r="E418" s="71" t="s">
        <v>141</v>
      </c>
      <c r="F418" s="71" t="s">
        <v>127</v>
      </c>
      <c r="G418" s="71" t="s">
        <v>141</v>
      </c>
      <c r="H418" s="71" t="s">
        <v>127</v>
      </c>
      <c r="I418" s="72" t="s">
        <v>141</v>
      </c>
      <c r="J418" s="73" t="s">
        <v>141</v>
      </c>
      <c r="K418" s="71" t="s">
        <v>127</v>
      </c>
      <c r="L418" s="71" t="s">
        <v>141</v>
      </c>
      <c r="M418" s="71" t="s">
        <v>127</v>
      </c>
      <c r="N418" s="71" t="s">
        <v>141</v>
      </c>
      <c r="O418" s="71" t="s">
        <v>127</v>
      </c>
      <c r="P418" s="72" t="s">
        <v>141</v>
      </c>
      <c r="Q418" s="73">
        <v>1819.0</v>
      </c>
      <c r="R418" s="71" t="s">
        <v>127</v>
      </c>
      <c r="S418" s="75">
        <v>1819.0</v>
      </c>
      <c r="T418" s="71" t="s">
        <v>127</v>
      </c>
      <c r="U418" s="71" t="s">
        <v>141</v>
      </c>
      <c r="V418" s="71" t="s">
        <v>127</v>
      </c>
      <c r="W418" s="72" t="s">
        <v>141</v>
      </c>
    </row>
    <row r="419">
      <c r="A419" s="71" t="s">
        <v>288</v>
      </c>
      <c r="B419" s="72" t="s">
        <v>289</v>
      </c>
      <c r="C419" s="73" t="s">
        <v>141</v>
      </c>
      <c r="D419" s="71" t="s">
        <v>127</v>
      </c>
      <c r="E419" s="71" t="s">
        <v>141</v>
      </c>
      <c r="F419" s="71" t="s">
        <v>127</v>
      </c>
      <c r="G419" s="71" t="s">
        <v>127</v>
      </c>
      <c r="H419" s="71" t="s">
        <v>127</v>
      </c>
      <c r="I419" s="72" t="s">
        <v>127</v>
      </c>
      <c r="J419" s="73" t="s">
        <v>127</v>
      </c>
      <c r="K419" s="71" t="s">
        <v>127</v>
      </c>
      <c r="L419" s="71" t="s">
        <v>127</v>
      </c>
      <c r="M419" s="71" t="s">
        <v>127</v>
      </c>
      <c r="N419" s="71" t="s">
        <v>127</v>
      </c>
      <c r="O419" s="71" t="s">
        <v>127</v>
      </c>
      <c r="P419" s="72" t="s">
        <v>127</v>
      </c>
      <c r="Q419" s="73">
        <v>791.0</v>
      </c>
      <c r="R419" s="71" t="s">
        <v>127</v>
      </c>
      <c r="S419" s="75">
        <v>791.0</v>
      </c>
      <c r="T419" s="71" t="s">
        <v>127</v>
      </c>
      <c r="U419" s="71" t="s">
        <v>127</v>
      </c>
      <c r="V419" s="71" t="s">
        <v>127</v>
      </c>
      <c r="W419" s="72" t="s">
        <v>127</v>
      </c>
    </row>
    <row r="420">
      <c r="A420" s="71" t="s">
        <v>315</v>
      </c>
      <c r="B420" s="72" t="s">
        <v>316</v>
      </c>
      <c r="C420" s="73" t="s">
        <v>141</v>
      </c>
      <c r="D420" s="71" t="s">
        <v>127</v>
      </c>
      <c r="E420" s="71" t="s">
        <v>141</v>
      </c>
      <c r="F420" s="71" t="s">
        <v>127</v>
      </c>
      <c r="G420" s="71" t="s">
        <v>141</v>
      </c>
      <c r="H420" s="71" t="s">
        <v>127</v>
      </c>
      <c r="I420" s="72" t="s">
        <v>141</v>
      </c>
      <c r="J420" s="73" t="s">
        <v>141</v>
      </c>
      <c r="K420" s="71" t="s">
        <v>127</v>
      </c>
      <c r="L420" s="71" t="s">
        <v>141</v>
      </c>
      <c r="M420" s="71" t="s">
        <v>127</v>
      </c>
      <c r="N420" s="71" t="s">
        <v>141</v>
      </c>
      <c r="O420" s="71" t="s">
        <v>127</v>
      </c>
      <c r="P420" s="72" t="s">
        <v>141</v>
      </c>
      <c r="Q420" s="73" t="s">
        <v>141</v>
      </c>
      <c r="R420" s="71" t="s">
        <v>127</v>
      </c>
      <c r="S420" s="71" t="s">
        <v>141</v>
      </c>
      <c r="T420" s="71" t="s">
        <v>127</v>
      </c>
      <c r="U420" s="71" t="s">
        <v>141</v>
      </c>
      <c r="V420" s="71" t="s">
        <v>127</v>
      </c>
      <c r="W420" s="72" t="s">
        <v>141</v>
      </c>
    </row>
    <row r="421">
      <c r="A421" s="71" t="s">
        <v>11199</v>
      </c>
      <c r="B421" s="72" t="s">
        <v>11200</v>
      </c>
      <c r="C421" s="73">
        <v>933.3333333333334</v>
      </c>
      <c r="D421" s="71">
        <v>933.3333333333334</v>
      </c>
      <c r="E421" s="71" t="s">
        <v>127</v>
      </c>
      <c r="F421" s="71" t="s">
        <v>127</v>
      </c>
      <c r="G421" s="71" t="s">
        <v>141</v>
      </c>
      <c r="H421" s="71" t="s">
        <v>141</v>
      </c>
      <c r="I421" s="72" t="s">
        <v>127</v>
      </c>
      <c r="J421" s="73">
        <v>666.6666666666666</v>
      </c>
      <c r="K421" s="71">
        <v>666.6666666666666</v>
      </c>
      <c r="L421" s="71" t="s">
        <v>127</v>
      </c>
      <c r="M421" s="71" t="s">
        <v>127</v>
      </c>
      <c r="N421" s="71" t="s">
        <v>141</v>
      </c>
      <c r="O421" s="75" t="s">
        <v>141</v>
      </c>
      <c r="P421" s="72" t="s">
        <v>127</v>
      </c>
      <c r="Q421" s="73">
        <v>979.0</v>
      </c>
      <c r="R421" s="75">
        <v>979.0</v>
      </c>
      <c r="S421" s="71" t="s">
        <v>127</v>
      </c>
      <c r="T421" s="71" t="s">
        <v>127</v>
      </c>
      <c r="U421" s="71" t="s">
        <v>141</v>
      </c>
      <c r="V421" s="75" t="s">
        <v>141</v>
      </c>
      <c r="W421" s="72" t="s">
        <v>127</v>
      </c>
    </row>
    <row r="422">
      <c r="A422" s="71" t="s">
        <v>11233</v>
      </c>
      <c r="B422" s="72" t="s">
        <v>11234</v>
      </c>
      <c r="C422" s="73">
        <v>300.0</v>
      </c>
      <c r="D422" s="71" t="s">
        <v>127</v>
      </c>
      <c r="E422" s="71">
        <v>300.0</v>
      </c>
      <c r="F422" s="71" t="s">
        <v>127</v>
      </c>
      <c r="G422" s="71" t="s">
        <v>127</v>
      </c>
      <c r="H422" s="71" t="s">
        <v>127</v>
      </c>
      <c r="I422" s="72" t="s">
        <v>127</v>
      </c>
      <c r="J422" s="73">
        <v>200.0</v>
      </c>
      <c r="K422" s="75" t="s">
        <v>127</v>
      </c>
      <c r="L422" s="75">
        <v>200.0</v>
      </c>
      <c r="M422" s="75" t="s">
        <v>127</v>
      </c>
      <c r="N422" s="71" t="s">
        <v>127</v>
      </c>
      <c r="O422" s="75" t="s">
        <v>127</v>
      </c>
      <c r="P422" s="77" t="s">
        <v>127</v>
      </c>
      <c r="Q422" s="73">
        <v>600.0</v>
      </c>
      <c r="R422" s="75" t="s">
        <v>127</v>
      </c>
      <c r="S422" s="75">
        <v>600.0</v>
      </c>
      <c r="T422" s="75" t="s">
        <v>127</v>
      </c>
      <c r="U422" s="71" t="s">
        <v>127</v>
      </c>
      <c r="V422" s="75" t="s">
        <v>127</v>
      </c>
      <c r="W422" s="77" t="s">
        <v>127</v>
      </c>
    </row>
    <row r="423">
      <c r="A423" s="71" t="s">
        <v>11246</v>
      </c>
      <c r="B423" s="72" t="s">
        <v>11247</v>
      </c>
      <c r="C423" s="73" t="s">
        <v>141</v>
      </c>
      <c r="D423" s="71" t="s">
        <v>127</v>
      </c>
      <c r="E423" s="71" t="s">
        <v>141</v>
      </c>
      <c r="F423" s="71" t="s">
        <v>127</v>
      </c>
      <c r="G423" s="71" t="s">
        <v>127</v>
      </c>
      <c r="H423" s="71" t="s">
        <v>127</v>
      </c>
      <c r="I423" s="72" t="s">
        <v>127</v>
      </c>
      <c r="J423" s="73" t="s">
        <v>141</v>
      </c>
      <c r="K423" s="71" t="s">
        <v>127</v>
      </c>
      <c r="L423" s="71" t="s">
        <v>141</v>
      </c>
      <c r="M423" s="71" t="s">
        <v>127</v>
      </c>
      <c r="N423" s="71" t="s">
        <v>127</v>
      </c>
      <c r="O423" s="71" t="s">
        <v>127</v>
      </c>
      <c r="P423" s="72" t="s">
        <v>127</v>
      </c>
      <c r="Q423" s="73" t="s">
        <v>141</v>
      </c>
      <c r="R423" s="71" t="s">
        <v>127</v>
      </c>
      <c r="S423" s="71" t="s">
        <v>141</v>
      </c>
      <c r="T423" s="71" t="s">
        <v>127</v>
      </c>
      <c r="U423" s="71" t="s">
        <v>127</v>
      </c>
      <c r="V423" s="71" t="s">
        <v>127</v>
      </c>
      <c r="W423" s="72" t="s">
        <v>127</v>
      </c>
    </row>
    <row r="424">
      <c r="A424" s="71" t="s">
        <v>11212</v>
      </c>
      <c r="B424" s="72" t="s">
        <v>11213</v>
      </c>
      <c r="C424" s="73" t="s">
        <v>141</v>
      </c>
      <c r="D424" s="71" t="s">
        <v>127</v>
      </c>
      <c r="E424" s="71" t="s">
        <v>141</v>
      </c>
      <c r="F424" s="71" t="s">
        <v>127</v>
      </c>
      <c r="G424" s="71" t="s">
        <v>127</v>
      </c>
      <c r="H424" s="71" t="s">
        <v>127</v>
      </c>
      <c r="I424" s="72" t="s">
        <v>127</v>
      </c>
      <c r="J424" s="73" t="s">
        <v>141</v>
      </c>
      <c r="K424" s="71" t="s">
        <v>127</v>
      </c>
      <c r="L424" s="71" t="s">
        <v>141</v>
      </c>
      <c r="M424" s="71" t="s">
        <v>127</v>
      </c>
      <c r="N424" s="71" t="s">
        <v>127</v>
      </c>
      <c r="O424" s="71" t="s">
        <v>127</v>
      </c>
      <c r="P424" s="72" t="s">
        <v>127</v>
      </c>
      <c r="Q424" s="73" t="s">
        <v>141</v>
      </c>
      <c r="R424" s="71" t="s">
        <v>127</v>
      </c>
      <c r="S424" s="71" t="s">
        <v>141</v>
      </c>
      <c r="T424" s="71" t="s">
        <v>127</v>
      </c>
      <c r="U424" s="71" t="s">
        <v>127</v>
      </c>
      <c r="V424" s="71" t="s">
        <v>127</v>
      </c>
      <c r="W424" s="72" t="s">
        <v>127</v>
      </c>
    </row>
    <row r="425">
      <c r="A425" s="71" t="s">
        <v>11223</v>
      </c>
      <c r="B425" s="72" t="s">
        <v>11224</v>
      </c>
      <c r="C425" s="73" t="s">
        <v>141</v>
      </c>
      <c r="D425" s="71" t="s">
        <v>127</v>
      </c>
      <c r="E425" s="71" t="s">
        <v>141</v>
      </c>
      <c r="F425" s="71" t="s">
        <v>127</v>
      </c>
      <c r="G425" s="71" t="s">
        <v>127</v>
      </c>
      <c r="H425" s="71" t="s">
        <v>127</v>
      </c>
      <c r="I425" s="72" t="s">
        <v>127</v>
      </c>
      <c r="J425" s="73" t="s">
        <v>141</v>
      </c>
      <c r="K425" s="71" t="s">
        <v>127</v>
      </c>
      <c r="L425" s="71" t="s">
        <v>141</v>
      </c>
      <c r="M425" s="71" t="s">
        <v>127</v>
      </c>
      <c r="N425" s="71" t="s">
        <v>127</v>
      </c>
      <c r="O425" s="71" t="s">
        <v>127</v>
      </c>
      <c r="P425" s="72" t="s">
        <v>127</v>
      </c>
      <c r="Q425" s="73" t="s">
        <v>141</v>
      </c>
      <c r="R425" s="71" t="s">
        <v>127</v>
      </c>
      <c r="S425" s="71" t="s">
        <v>141</v>
      </c>
      <c r="T425" s="71" t="s">
        <v>127</v>
      </c>
      <c r="U425" s="71" t="s">
        <v>127</v>
      </c>
      <c r="V425" s="71" t="s">
        <v>127</v>
      </c>
      <c r="W425" s="72" t="s">
        <v>127</v>
      </c>
    </row>
    <row r="426">
      <c r="A426" s="71" t="s">
        <v>11320</v>
      </c>
      <c r="B426" s="72" t="s">
        <v>11321</v>
      </c>
      <c r="C426" s="73" t="s">
        <v>141</v>
      </c>
      <c r="D426" s="71" t="s">
        <v>127</v>
      </c>
      <c r="E426" s="71" t="s">
        <v>141</v>
      </c>
      <c r="F426" s="71" t="s">
        <v>127</v>
      </c>
      <c r="G426" s="71" t="s">
        <v>127</v>
      </c>
      <c r="H426" s="71" t="s">
        <v>127</v>
      </c>
      <c r="I426" s="72" t="s">
        <v>127</v>
      </c>
      <c r="J426" s="73" t="s">
        <v>141</v>
      </c>
      <c r="K426" s="71" t="s">
        <v>127</v>
      </c>
      <c r="L426" s="71" t="s">
        <v>141</v>
      </c>
      <c r="M426" s="71" t="s">
        <v>127</v>
      </c>
      <c r="N426" s="71" t="s">
        <v>127</v>
      </c>
      <c r="O426" s="71" t="s">
        <v>127</v>
      </c>
      <c r="P426" s="72" t="s">
        <v>127</v>
      </c>
      <c r="Q426" s="73" t="s">
        <v>141</v>
      </c>
      <c r="R426" s="71" t="s">
        <v>127</v>
      </c>
      <c r="S426" s="71" t="s">
        <v>141</v>
      </c>
      <c r="T426" s="71" t="s">
        <v>127</v>
      </c>
      <c r="U426" s="71" t="s">
        <v>127</v>
      </c>
      <c r="V426" s="71" t="s">
        <v>127</v>
      </c>
      <c r="W426" s="72" t="s">
        <v>127</v>
      </c>
    </row>
    <row r="427">
      <c r="A427" s="71" t="s">
        <v>11286</v>
      </c>
      <c r="B427" s="72" t="s">
        <v>11189</v>
      </c>
      <c r="C427" s="73">
        <v>1000.0</v>
      </c>
      <c r="D427" s="71" t="s">
        <v>127</v>
      </c>
      <c r="E427" s="71">
        <v>1000.0</v>
      </c>
      <c r="F427" s="71" t="s">
        <v>127</v>
      </c>
      <c r="G427" s="71" t="s">
        <v>127</v>
      </c>
      <c r="H427" s="71" t="s">
        <v>127</v>
      </c>
      <c r="I427" s="72" t="s">
        <v>127</v>
      </c>
      <c r="J427" s="73">
        <v>900.0</v>
      </c>
      <c r="K427" s="75" t="s">
        <v>127</v>
      </c>
      <c r="L427" s="75">
        <v>900.0</v>
      </c>
      <c r="M427" s="75" t="s">
        <v>127</v>
      </c>
      <c r="N427" s="71" t="s">
        <v>127</v>
      </c>
      <c r="O427" s="75" t="s">
        <v>127</v>
      </c>
      <c r="P427" s="77" t="s">
        <v>127</v>
      </c>
      <c r="Q427" s="73">
        <v>1100.0</v>
      </c>
      <c r="R427" s="75" t="s">
        <v>127</v>
      </c>
      <c r="S427" s="75">
        <v>1100.0</v>
      </c>
      <c r="T427" s="75" t="s">
        <v>127</v>
      </c>
      <c r="U427" s="71" t="s">
        <v>127</v>
      </c>
      <c r="V427" s="75" t="s">
        <v>127</v>
      </c>
      <c r="W427" s="77" t="s">
        <v>127</v>
      </c>
    </row>
    <row r="428">
      <c r="A428" s="87" t="s">
        <v>11188</v>
      </c>
      <c r="B428" s="72" t="s">
        <v>11189</v>
      </c>
      <c r="C428" s="73">
        <v>3266.6666666666665</v>
      </c>
      <c r="D428" s="71">
        <v>3266.6666666666665</v>
      </c>
      <c r="E428" s="71" t="s">
        <v>127</v>
      </c>
      <c r="F428" s="71" t="s">
        <v>127</v>
      </c>
      <c r="G428" s="71" t="s">
        <v>127</v>
      </c>
      <c r="H428" s="71" t="s">
        <v>127</v>
      </c>
      <c r="I428" s="72" t="s">
        <v>127</v>
      </c>
      <c r="J428" s="73">
        <v>2333.3333333333335</v>
      </c>
      <c r="K428" s="71">
        <v>2333.3333333333335</v>
      </c>
      <c r="L428" s="71" t="s">
        <v>127</v>
      </c>
      <c r="M428" s="71" t="s">
        <v>127</v>
      </c>
      <c r="N428" s="71" t="s">
        <v>127</v>
      </c>
      <c r="O428" s="71" t="s">
        <v>127</v>
      </c>
      <c r="P428" s="72" t="s">
        <v>127</v>
      </c>
      <c r="Q428" s="73">
        <v>3421.0</v>
      </c>
      <c r="R428" s="75">
        <v>3421.0</v>
      </c>
      <c r="S428" s="71" t="s">
        <v>127</v>
      </c>
      <c r="T428" s="71" t="s">
        <v>127</v>
      </c>
      <c r="U428" s="71" t="s">
        <v>127</v>
      </c>
      <c r="V428" s="71" t="s">
        <v>127</v>
      </c>
      <c r="W428" s="72" t="s">
        <v>127</v>
      </c>
    </row>
    <row r="429">
      <c r="A429" s="74" t="s">
        <v>11277</v>
      </c>
      <c r="B429" s="72" t="s">
        <v>11278</v>
      </c>
      <c r="C429" s="73" t="s">
        <v>141</v>
      </c>
      <c r="D429" s="71" t="s">
        <v>127</v>
      </c>
      <c r="E429" s="71" t="s">
        <v>141</v>
      </c>
      <c r="F429" s="71" t="s">
        <v>127</v>
      </c>
      <c r="G429" s="71" t="s">
        <v>127</v>
      </c>
      <c r="H429" s="71" t="s">
        <v>127</v>
      </c>
      <c r="I429" s="72" t="s">
        <v>127</v>
      </c>
      <c r="J429" s="73" t="s">
        <v>141</v>
      </c>
      <c r="K429" s="71" t="s">
        <v>127</v>
      </c>
      <c r="L429" s="71" t="s">
        <v>141</v>
      </c>
      <c r="M429" s="71" t="s">
        <v>127</v>
      </c>
      <c r="N429" s="71" t="s">
        <v>127</v>
      </c>
      <c r="O429" s="71" t="s">
        <v>127</v>
      </c>
      <c r="P429" s="72" t="s">
        <v>127</v>
      </c>
      <c r="Q429" s="73" t="s">
        <v>141</v>
      </c>
      <c r="R429" s="71" t="s">
        <v>127</v>
      </c>
      <c r="S429" s="71" t="s">
        <v>141</v>
      </c>
      <c r="T429" s="71" t="s">
        <v>127</v>
      </c>
      <c r="U429" s="71" t="s">
        <v>127</v>
      </c>
      <c r="V429" s="71" t="s">
        <v>127</v>
      </c>
      <c r="W429" s="72" t="s">
        <v>127</v>
      </c>
    </row>
    <row r="430">
      <c r="A430" s="74" t="s">
        <v>11304</v>
      </c>
      <c r="B430" s="72" t="s">
        <v>11305</v>
      </c>
      <c r="C430" s="73" t="s">
        <v>141</v>
      </c>
      <c r="D430" s="71" t="s">
        <v>127</v>
      </c>
      <c r="E430" s="71" t="s">
        <v>141</v>
      </c>
      <c r="F430" s="71" t="s">
        <v>127</v>
      </c>
      <c r="G430" s="71" t="s">
        <v>127</v>
      </c>
      <c r="H430" s="71" t="s">
        <v>127</v>
      </c>
      <c r="I430" s="72" t="s">
        <v>127</v>
      </c>
      <c r="J430" s="73" t="s">
        <v>141</v>
      </c>
      <c r="K430" s="71" t="s">
        <v>127</v>
      </c>
      <c r="L430" s="71" t="s">
        <v>141</v>
      </c>
      <c r="M430" s="71" t="s">
        <v>127</v>
      </c>
      <c r="N430" s="71" t="s">
        <v>127</v>
      </c>
      <c r="O430" s="71" t="s">
        <v>127</v>
      </c>
      <c r="P430" s="72" t="s">
        <v>127</v>
      </c>
      <c r="Q430" s="73" t="s">
        <v>141</v>
      </c>
      <c r="R430" s="71" t="s">
        <v>127</v>
      </c>
      <c r="S430" s="71" t="s">
        <v>141</v>
      </c>
      <c r="T430" s="71" t="s">
        <v>127</v>
      </c>
      <c r="U430" s="71" t="s">
        <v>127</v>
      </c>
      <c r="V430" s="71" t="s">
        <v>127</v>
      </c>
      <c r="W430" s="72" t="s">
        <v>127</v>
      </c>
    </row>
    <row r="431">
      <c r="A431" s="74" t="s">
        <v>11258</v>
      </c>
      <c r="B431" s="72" t="s">
        <v>11259</v>
      </c>
      <c r="C431" s="73" t="s">
        <v>141</v>
      </c>
      <c r="D431" s="71" t="s">
        <v>127</v>
      </c>
      <c r="E431" s="71" t="s">
        <v>141</v>
      </c>
      <c r="F431" s="71" t="s">
        <v>127</v>
      </c>
      <c r="G431" s="71" t="s">
        <v>127</v>
      </c>
      <c r="H431" s="71" t="s">
        <v>127</v>
      </c>
      <c r="I431" s="72" t="s">
        <v>127</v>
      </c>
      <c r="J431" s="73" t="s">
        <v>141</v>
      </c>
      <c r="K431" s="71" t="s">
        <v>127</v>
      </c>
      <c r="L431" s="71" t="s">
        <v>141</v>
      </c>
      <c r="M431" s="71" t="s">
        <v>127</v>
      </c>
      <c r="N431" s="71" t="s">
        <v>127</v>
      </c>
      <c r="O431" s="71" t="s">
        <v>127</v>
      </c>
      <c r="P431" s="72" t="s">
        <v>127</v>
      </c>
      <c r="Q431" s="73" t="s">
        <v>141</v>
      </c>
      <c r="R431" s="71" t="s">
        <v>127</v>
      </c>
      <c r="S431" s="71" t="s">
        <v>141</v>
      </c>
      <c r="T431" s="71" t="s">
        <v>127</v>
      </c>
      <c r="U431" s="71" t="s">
        <v>127</v>
      </c>
      <c r="V431" s="71" t="s">
        <v>127</v>
      </c>
      <c r="W431" s="72" t="s">
        <v>127</v>
      </c>
    </row>
    <row r="432">
      <c r="A432" s="74" t="s">
        <v>11295</v>
      </c>
      <c r="B432" s="72" t="s">
        <v>11296</v>
      </c>
      <c r="C432" s="73" t="s">
        <v>141</v>
      </c>
      <c r="D432" s="71" t="s">
        <v>127</v>
      </c>
      <c r="E432" s="71" t="s">
        <v>141</v>
      </c>
      <c r="F432" s="71" t="s">
        <v>127</v>
      </c>
      <c r="G432" s="71" t="s">
        <v>127</v>
      </c>
      <c r="H432" s="71" t="s">
        <v>127</v>
      </c>
      <c r="I432" s="72" t="s">
        <v>127</v>
      </c>
      <c r="J432" s="73" t="s">
        <v>141</v>
      </c>
      <c r="K432" s="71" t="s">
        <v>127</v>
      </c>
      <c r="L432" s="71" t="s">
        <v>141</v>
      </c>
      <c r="M432" s="71" t="s">
        <v>127</v>
      </c>
      <c r="N432" s="71" t="s">
        <v>127</v>
      </c>
      <c r="O432" s="71" t="s">
        <v>127</v>
      </c>
      <c r="P432" s="72" t="s">
        <v>127</v>
      </c>
      <c r="Q432" s="73" t="s">
        <v>141</v>
      </c>
      <c r="R432" s="71" t="s">
        <v>127</v>
      </c>
      <c r="S432" s="71" t="s">
        <v>141</v>
      </c>
      <c r="T432" s="71" t="s">
        <v>127</v>
      </c>
      <c r="U432" s="71" t="s">
        <v>127</v>
      </c>
      <c r="V432" s="71" t="s">
        <v>127</v>
      </c>
      <c r="W432" s="72" t="s">
        <v>127</v>
      </c>
    </row>
    <row r="433">
      <c r="A433" s="74" t="s">
        <v>11338</v>
      </c>
      <c r="B433" s="72" t="s">
        <v>11339</v>
      </c>
      <c r="C433" s="73" t="s">
        <v>141</v>
      </c>
      <c r="D433" s="71" t="s">
        <v>127</v>
      </c>
      <c r="E433" s="71" t="s">
        <v>141</v>
      </c>
      <c r="F433" s="71" t="s">
        <v>127</v>
      </c>
      <c r="G433" s="71" t="s">
        <v>127</v>
      </c>
      <c r="H433" s="71" t="s">
        <v>127</v>
      </c>
      <c r="I433" s="72" t="s">
        <v>127</v>
      </c>
      <c r="J433" s="73" t="s">
        <v>141</v>
      </c>
      <c r="K433" s="71" t="s">
        <v>127</v>
      </c>
      <c r="L433" s="71" t="s">
        <v>141</v>
      </c>
      <c r="M433" s="71" t="s">
        <v>127</v>
      </c>
      <c r="N433" s="71" t="s">
        <v>127</v>
      </c>
      <c r="O433" s="71" t="s">
        <v>127</v>
      </c>
      <c r="P433" s="72" t="s">
        <v>127</v>
      </c>
      <c r="Q433" s="73" t="s">
        <v>141</v>
      </c>
      <c r="R433" s="71" t="s">
        <v>127</v>
      </c>
      <c r="S433" s="71" t="s">
        <v>141</v>
      </c>
      <c r="T433" s="71" t="s">
        <v>127</v>
      </c>
      <c r="U433" s="71" t="s">
        <v>127</v>
      </c>
      <c r="V433" s="71" t="s">
        <v>127</v>
      </c>
      <c r="W433" s="72" t="s">
        <v>127</v>
      </c>
    </row>
    <row r="434">
      <c r="A434" s="74" t="s">
        <v>11330</v>
      </c>
      <c r="B434" s="72" t="s">
        <v>11331</v>
      </c>
      <c r="C434" s="73" t="s">
        <v>141</v>
      </c>
      <c r="D434" s="71" t="s">
        <v>127</v>
      </c>
      <c r="E434" s="71" t="s">
        <v>141</v>
      </c>
      <c r="F434" s="71" t="s">
        <v>127</v>
      </c>
      <c r="G434" s="71" t="s">
        <v>127</v>
      </c>
      <c r="H434" s="71" t="s">
        <v>127</v>
      </c>
      <c r="I434" s="72" t="s">
        <v>127</v>
      </c>
      <c r="J434" s="73" t="s">
        <v>141</v>
      </c>
      <c r="K434" s="71" t="s">
        <v>127</v>
      </c>
      <c r="L434" s="71" t="s">
        <v>141</v>
      </c>
      <c r="M434" s="71" t="s">
        <v>127</v>
      </c>
      <c r="N434" s="71" t="s">
        <v>127</v>
      </c>
      <c r="O434" s="71" t="s">
        <v>127</v>
      </c>
      <c r="P434" s="72" t="s">
        <v>127</v>
      </c>
      <c r="Q434" s="73" t="s">
        <v>141</v>
      </c>
      <c r="R434" s="71" t="s">
        <v>127</v>
      </c>
      <c r="S434" s="71" t="s">
        <v>141</v>
      </c>
      <c r="T434" s="71" t="s">
        <v>127</v>
      </c>
      <c r="U434" s="71" t="s">
        <v>127</v>
      </c>
      <c r="V434" s="71" t="s">
        <v>127</v>
      </c>
      <c r="W434" s="72" t="s">
        <v>127</v>
      </c>
    </row>
    <row r="435">
      <c r="A435" s="71" t="s">
        <v>10145</v>
      </c>
      <c r="B435" s="72" t="s">
        <v>10146</v>
      </c>
      <c r="C435" s="73" t="s">
        <v>141</v>
      </c>
      <c r="D435" s="71" t="s">
        <v>141</v>
      </c>
      <c r="E435" s="71" t="s">
        <v>127</v>
      </c>
      <c r="F435" s="71" t="s">
        <v>127</v>
      </c>
      <c r="G435" s="71" t="s">
        <v>141</v>
      </c>
      <c r="H435" s="71" t="s">
        <v>141</v>
      </c>
      <c r="I435" s="72" t="s">
        <v>127</v>
      </c>
      <c r="J435" s="73" t="s">
        <v>141</v>
      </c>
      <c r="K435" s="71" t="s">
        <v>141</v>
      </c>
      <c r="L435" s="71" t="s">
        <v>127</v>
      </c>
      <c r="M435" s="71" t="s">
        <v>127</v>
      </c>
      <c r="N435" s="71" t="s">
        <v>141</v>
      </c>
      <c r="O435" s="71" t="s">
        <v>141</v>
      </c>
      <c r="P435" s="72" t="s">
        <v>127</v>
      </c>
      <c r="Q435" s="73" t="s">
        <v>141</v>
      </c>
      <c r="R435" s="71" t="s">
        <v>141</v>
      </c>
      <c r="S435" s="71" t="s">
        <v>127</v>
      </c>
      <c r="T435" s="71" t="s">
        <v>127</v>
      </c>
      <c r="U435" s="71" t="s">
        <v>141</v>
      </c>
      <c r="V435" s="71" t="s">
        <v>141</v>
      </c>
      <c r="W435" s="72" t="s">
        <v>127</v>
      </c>
    </row>
    <row r="436">
      <c r="A436" s="71" t="s">
        <v>10117</v>
      </c>
      <c r="B436" s="72" t="s">
        <v>10118</v>
      </c>
      <c r="C436" s="73" t="s">
        <v>141</v>
      </c>
      <c r="D436" s="71" t="s">
        <v>127</v>
      </c>
      <c r="E436" s="71" t="s">
        <v>141</v>
      </c>
      <c r="F436" s="71" t="s">
        <v>127</v>
      </c>
      <c r="G436" s="71" t="s">
        <v>127</v>
      </c>
      <c r="H436" s="71" t="s">
        <v>127</v>
      </c>
      <c r="I436" s="72" t="s">
        <v>127</v>
      </c>
      <c r="J436" s="73" t="s">
        <v>141</v>
      </c>
      <c r="K436" s="71" t="s">
        <v>127</v>
      </c>
      <c r="L436" s="71" t="s">
        <v>141</v>
      </c>
      <c r="M436" s="71" t="s">
        <v>127</v>
      </c>
      <c r="N436" s="71" t="s">
        <v>127</v>
      </c>
      <c r="O436" s="71" t="s">
        <v>127</v>
      </c>
      <c r="P436" s="72" t="s">
        <v>127</v>
      </c>
      <c r="Q436" s="73" t="s">
        <v>141</v>
      </c>
      <c r="R436" s="71" t="s">
        <v>127</v>
      </c>
      <c r="S436" s="71" t="s">
        <v>141</v>
      </c>
      <c r="T436" s="71" t="s">
        <v>127</v>
      </c>
      <c r="U436" s="71" t="s">
        <v>127</v>
      </c>
      <c r="V436" s="71" t="s">
        <v>127</v>
      </c>
      <c r="W436" s="72" t="s">
        <v>127</v>
      </c>
    </row>
    <row r="437">
      <c r="A437" s="87" t="s">
        <v>10106</v>
      </c>
      <c r="B437" s="72" t="s">
        <v>10107</v>
      </c>
      <c r="C437" s="73" t="s">
        <v>141</v>
      </c>
      <c r="D437" s="71" t="s">
        <v>127</v>
      </c>
      <c r="E437" s="71" t="s">
        <v>141</v>
      </c>
      <c r="F437" s="71" t="s">
        <v>127</v>
      </c>
      <c r="G437" s="71" t="s">
        <v>127</v>
      </c>
      <c r="H437" s="71" t="s">
        <v>127</v>
      </c>
      <c r="I437" s="72" t="s">
        <v>127</v>
      </c>
      <c r="J437" s="73" t="s">
        <v>141</v>
      </c>
      <c r="K437" s="71" t="s">
        <v>127</v>
      </c>
      <c r="L437" s="71" t="s">
        <v>141</v>
      </c>
      <c r="M437" s="71" t="s">
        <v>127</v>
      </c>
      <c r="N437" s="71" t="s">
        <v>127</v>
      </c>
      <c r="O437" s="71" t="s">
        <v>127</v>
      </c>
      <c r="P437" s="72" t="s">
        <v>127</v>
      </c>
      <c r="Q437" s="73" t="s">
        <v>141</v>
      </c>
      <c r="R437" s="71" t="s">
        <v>127</v>
      </c>
      <c r="S437" s="71" t="s">
        <v>141</v>
      </c>
      <c r="T437" s="71" t="s">
        <v>127</v>
      </c>
      <c r="U437" s="71" t="s">
        <v>127</v>
      </c>
      <c r="V437" s="71" t="s">
        <v>127</v>
      </c>
      <c r="W437" s="72" t="s">
        <v>127</v>
      </c>
    </row>
    <row r="438">
      <c r="A438" s="71" t="s">
        <v>10191</v>
      </c>
      <c r="B438" s="72" t="s">
        <v>10192</v>
      </c>
      <c r="C438" s="73">
        <v>6200.0</v>
      </c>
      <c r="D438" s="71">
        <v>6200.0</v>
      </c>
      <c r="E438" s="71" t="s">
        <v>127</v>
      </c>
      <c r="F438" s="71" t="s">
        <v>127</v>
      </c>
      <c r="G438" s="71" t="s">
        <v>141</v>
      </c>
      <c r="H438" s="71" t="s">
        <v>141</v>
      </c>
      <c r="I438" s="72" t="s">
        <v>127</v>
      </c>
      <c r="J438" s="73">
        <v>4900.0</v>
      </c>
      <c r="K438" s="75">
        <v>4900.0</v>
      </c>
      <c r="L438" s="75" t="s">
        <v>127</v>
      </c>
      <c r="M438" s="75" t="s">
        <v>127</v>
      </c>
      <c r="N438" s="71" t="s">
        <v>141</v>
      </c>
      <c r="O438" s="75" t="s">
        <v>141</v>
      </c>
      <c r="P438" s="77" t="s">
        <v>127</v>
      </c>
      <c r="Q438" s="73">
        <v>5900.0</v>
      </c>
      <c r="R438" s="75">
        <v>5900.0</v>
      </c>
      <c r="S438" s="75" t="s">
        <v>127</v>
      </c>
      <c r="T438" s="75" t="s">
        <v>127</v>
      </c>
      <c r="U438" s="71" t="s">
        <v>141</v>
      </c>
      <c r="V438" s="75" t="s">
        <v>141</v>
      </c>
      <c r="W438" s="77" t="s">
        <v>127</v>
      </c>
    </row>
    <row r="439">
      <c r="A439" s="71" t="s">
        <v>10268</v>
      </c>
      <c r="B439" s="72" t="s">
        <v>10269</v>
      </c>
      <c r="C439" s="73">
        <v>3800.0</v>
      </c>
      <c r="D439" s="71">
        <v>3800.0</v>
      </c>
      <c r="E439" s="71" t="s">
        <v>127</v>
      </c>
      <c r="F439" s="71" t="s">
        <v>127</v>
      </c>
      <c r="G439" s="71" t="s">
        <v>141</v>
      </c>
      <c r="H439" s="71" t="s">
        <v>141</v>
      </c>
      <c r="I439" s="72" t="s">
        <v>127</v>
      </c>
      <c r="J439" s="73">
        <v>3000.0</v>
      </c>
      <c r="K439" s="75">
        <v>3000.0</v>
      </c>
      <c r="L439" s="75" t="s">
        <v>127</v>
      </c>
      <c r="M439" s="75" t="s">
        <v>127</v>
      </c>
      <c r="N439" s="71" t="s">
        <v>141</v>
      </c>
      <c r="O439" s="75" t="s">
        <v>141</v>
      </c>
      <c r="P439" s="77" t="s">
        <v>127</v>
      </c>
      <c r="Q439" s="73">
        <v>3400.0</v>
      </c>
      <c r="R439" s="75">
        <v>3400.0</v>
      </c>
      <c r="S439" s="75" t="s">
        <v>127</v>
      </c>
      <c r="T439" s="75" t="s">
        <v>127</v>
      </c>
      <c r="U439" s="71" t="s">
        <v>141</v>
      </c>
      <c r="V439" s="75" t="s">
        <v>141</v>
      </c>
      <c r="W439" s="77" t="s">
        <v>127</v>
      </c>
    </row>
    <row r="440">
      <c r="A440" s="71" t="s">
        <v>10242</v>
      </c>
      <c r="B440" s="72" t="s">
        <v>10243</v>
      </c>
      <c r="C440" s="73" t="s">
        <v>141</v>
      </c>
      <c r="D440" s="71" t="s">
        <v>127</v>
      </c>
      <c r="E440" s="71" t="s">
        <v>141</v>
      </c>
      <c r="F440" s="71" t="s">
        <v>127</v>
      </c>
      <c r="G440" s="71" t="s">
        <v>127</v>
      </c>
      <c r="H440" s="71" t="s">
        <v>127</v>
      </c>
      <c r="I440" s="72" t="s">
        <v>127</v>
      </c>
      <c r="J440" s="73" t="s">
        <v>141</v>
      </c>
      <c r="K440" s="71" t="s">
        <v>127</v>
      </c>
      <c r="L440" s="71" t="s">
        <v>141</v>
      </c>
      <c r="M440" s="71" t="s">
        <v>127</v>
      </c>
      <c r="N440" s="71" t="s">
        <v>127</v>
      </c>
      <c r="O440" s="71" t="s">
        <v>127</v>
      </c>
      <c r="P440" s="72" t="s">
        <v>127</v>
      </c>
      <c r="Q440" s="73">
        <v>625.0</v>
      </c>
      <c r="R440" s="71" t="s">
        <v>127</v>
      </c>
      <c r="S440" s="75">
        <v>625.0</v>
      </c>
      <c r="T440" s="71" t="s">
        <v>127</v>
      </c>
      <c r="U440" s="71" t="s">
        <v>127</v>
      </c>
      <c r="V440" s="71" t="s">
        <v>127</v>
      </c>
      <c r="W440" s="72" t="s">
        <v>127</v>
      </c>
    </row>
    <row r="441">
      <c r="A441" s="71" t="s">
        <v>10160</v>
      </c>
      <c r="B441" s="72" t="s">
        <v>10161</v>
      </c>
      <c r="C441" s="73" t="s">
        <v>127</v>
      </c>
      <c r="D441" s="75" t="s">
        <v>127</v>
      </c>
      <c r="E441" s="71" t="s">
        <v>127</v>
      </c>
      <c r="F441" s="71" t="s">
        <v>127</v>
      </c>
      <c r="G441" s="71" t="s">
        <v>127</v>
      </c>
      <c r="H441" s="75" t="s">
        <v>127</v>
      </c>
      <c r="I441" s="72" t="s">
        <v>127</v>
      </c>
      <c r="J441" s="73" t="s">
        <v>127</v>
      </c>
      <c r="K441" s="75" t="s">
        <v>127</v>
      </c>
      <c r="L441" s="75" t="s">
        <v>127</v>
      </c>
      <c r="M441" s="75" t="s">
        <v>127</v>
      </c>
      <c r="N441" s="71" t="s">
        <v>127</v>
      </c>
      <c r="O441" s="75" t="s">
        <v>127</v>
      </c>
      <c r="P441" s="77" t="s">
        <v>127</v>
      </c>
      <c r="Q441" s="73" t="s">
        <v>127</v>
      </c>
      <c r="R441" s="75" t="s">
        <v>127</v>
      </c>
      <c r="S441" s="75" t="s">
        <v>127</v>
      </c>
      <c r="T441" s="75" t="s">
        <v>127</v>
      </c>
      <c r="U441" s="71" t="s">
        <v>127</v>
      </c>
      <c r="V441" s="75" t="s">
        <v>127</v>
      </c>
      <c r="W441" s="77" t="s">
        <v>127</v>
      </c>
    </row>
    <row r="442">
      <c r="A442" s="87" t="s">
        <v>10207</v>
      </c>
      <c r="B442" s="72" t="s">
        <v>10208</v>
      </c>
      <c r="C442" s="73" t="s">
        <v>141</v>
      </c>
      <c r="D442" s="71" t="s">
        <v>127</v>
      </c>
      <c r="E442" s="71" t="s">
        <v>141</v>
      </c>
      <c r="F442" s="71" t="s">
        <v>127</v>
      </c>
      <c r="G442" s="71" t="s">
        <v>127</v>
      </c>
      <c r="H442" s="71" t="s">
        <v>127</v>
      </c>
      <c r="I442" s="72" t="s">
        <v>127</v>
      </c>
      <c r="J442" s="73" t="s">
        <v>141</v>
      </c>
      <c r="K442" s="71" t="s">
        <v>127</v>
      </c>
      <c r="L442" s="71" t="s">
        <v>141</v>
      </c>
      <c r="M442" s="71" t="s">
        <v>127</v>
      </c>
      <c r="N442" s="71" t="s">
        <v>127</v>
      </c>
      <c r="O442" s="71" t="s">
        <v>127</v>
      </c>
      <c r="P442" s="72" t="s">
        <v>127</v>
      </c>
      <c r="Q442" s="73" t="s">
        <v>141</v>
      </c>
      <c r="R442" s="71" t="s">
        <v>127</v>
      </c>
      <c r="S442" s="71" t="s">
        <v>141</v>
      </c>
      <c r="T442" s="71" t="s">
        <v>127</v>
      </c>
      <c r="U442" s="71" t="s">
        <v>127</v>
      </c>
      <c r="V442" s="71" t="s">
        <v>127</v>
      </c>
      <c r="W442" s="72" t="s">
        <v>127</v>
      </c>
    </row>
    <row r="443">
      <c r="A443" s="87" t="s">
        <v>10194</v>
      </c>
      <c r="B443" s="72" t="s">
        <v>10195</v>
      </c>
      <c r="C443" s="73" t="s">
        <v>141</v>
      </c>
      <c r="D443" s="71" t="s">
        <v>127</v>
      </c>
      <c r="E443" s="71" t="s">
        <v>141</v>
      </c>
      <c r="F443" s="71" t="s">
        <v>127</v>
      </c>
      <c r="G443" s="71" t="s">
        <v>127</v>
      </c>
      <c r="H443" s="71" t="s">
        <v>127</v>
      </c>
      <c r="I443" s="72" t="s">
        <v>127</v>
      </c>
      <c r="J443" s="73" t="s">
        <v>141</v>
      </c>
      <c r="K443" s="71" t="s">
        <v>127</v>
      </c>
      <c r="L443" s="71" t="s">
        <v>141</v>
      </c>
      <c r="M443" s="71" t="s">
        <v>127</v>
      </c>
      <c r="N443" s="71" t="s">
        <v>127</v>
      </c>
      <c r="O443" s="71" t="s">
        <v>127</v>
      </c>
      <c r="P443" s="72" t="s">
        <v>127</v>
      </c>
      <c r="Q443" s="73">
        <v>350.0</v>
      </c>
      <c r="R443" s="71" t="s">
        <v>127</v>
      </c>
      <c r="S443" s="75">
        <v>350.0</v>
      </c>
      <c r="T443" s="71" t="s">
        <v>127</v>
      </c>
      <c r="U443" s="71" t="s">
        <v>127</v>
      </c>
      <c r="V443" s="71" t="s">
        <v>127</v>
      </c>
      <c r="W443" s="72" t="s">
        <v>127</v>
      </c>
    </row>
    <row r="444">
      <c r="A444" s="87" t="s">
        <v>10234</v>
      </c>
      <c r="B444" s="72" t="s">
        <v>10235</v>
      </c>
      <c r="C444" s="73" t="s">
        <v>141</v>
      </c>
      <c r="D444" s="71" t="s">
        <v>127</v>
      </c>
      <c r="E444" s="71" t="s">
        <v>141</v>
      </c>
      <c r="F444" s="71" t="s">
        <v>127</v>
      </c>
      <c r="G444" s="71" t="s">
        <v>127</v>
      </c>
      <c r="H444" s="71" t="s">
        <v>127</v>
      </c>
      <c r="I444" s="72" t="s">
        <v>127</v>
      </c>
      <c r="J444" s="73" t="s">
        <v>141</v>
      </c>
      <c r="K444" s="71" t="s">
        <v>127</v>
      </c>
      <c r="L444" s="71" t="s">
        <v>141</v>
      </c>
      <c r="M444" s="71" t="s">
        <v>127</v>
      </c>
      <c r="N444" s="71" t="s">
        <v>127</v>
      </c>
      <c r="O444" s="71" t="s">
        <v>127</v>
      </c>
      <c r="P444" s="72" t="s">
        <v>127</v>
      </c>
      <c r="Q444" s="73" t="s">
        <v>141</v>
      </c>
      <c r="R444" s="71" t="s">
        <v>127</v>
      </c>
      <c r="S444" s="71" t="s">
        <v>141</v>
      </c>
      <c r="T444" s="71" t="s">
        <v>127</v>
      </c>
      <c r="U444" s="71" t="s">
        <v>127</v>
      </c>
      <c r="V444" s="71" t="s">
        <v>127</v>
      </c>
      <c r="W444" s="72" t="s">
        <v>127</v>
      </c>
    </row>
    <row r="445">
      <c r="A445" s="87" t="s">
        <v>10171</v>
      </c>
      <c r="B445" s="72" t="s">
        <v>10172</v>
      </c>
      <c r="C445" s="73" t="s">
        <v>141</v>
      </c>
      <c r="D445" s="71" t="s">
        <v>127</v>
      </c>
      <c r="E445" s="71" t="s">
        <v>141</v>
      </c>
      <c r="F445" s="71" t="s">
        <v>127</v>
      </c>
      <c r="G445" s="71" t="s">
        <v>127</v>
      </c>
      <c r="H445" s="71" t="s">
        <v>127</v>
      </c>
      <c r="I445" s="72" t="s">
        <v>127</v>
      </c>
      <c r="J445" s="73" t="s">
        <v>141</v>
      </c>
      <c r="K445" s="71" t="s">
        <v>127</v>
      </c>
      <c r="L445" s="71" t="s">
        <v>141</v>
      </c>
      <c r="M445" s="71" t="s">
        <v>127</v>
      </c>
      <c r="N445" s="71" t="s">
        <v>127</v>
      </c>
      <c r="O445" s="71" t="s">
        <v>127</v>
      </c>
      <c r="P445" s="72" t="s">
        <v>127</v>
      </c>
      <c r="Q445" s="73" t="s">
        <v>141</v>
      </c>
      <c r="R445" s="71" t="s">
        <v>127</v>
      </c>
      <c r="S445" s="71" t="s">
        <v>141</v>
      </c>
      <c r="T445" s="71" t="s">
        <v>127</v>
      </c>
      <c r="U445" s="71" t="s">
        <v>127</v>
      </c>
      <c r="V445" s="71" t="s">
        <v>127</v>
      </c>
      <c r="W445" s="72" t="s">
        <v>127</v>
      </c>
    </row>
    <row r="446">
      <c r="A446" s="87" t="s">
        <v>10217</v>
      </c>
      <c r="B446" s="72" t="s">
        <v>10218</v>
      </c>
      <c r="C446" s="73" t="s">
        <v>141</v>
      </c>
      <c r="D446" s="71" t="s">
        <v>127</v>
      </c>
      <c r="E446" s="71" t="s">
        <v>141</v>
      </c>
      <c r="F446" s="71" t="s">
        <v>127</v>
      </c>
      <c r="G446" s="71" t="s">
        <v>127</v>
      </c>
      <c r="H446" s="71" t="s">
        <v>127</v>
      </c>
      <c r="I446" s="72" t="s">
        <v>127</v>
      </c>
      <c r="J446" s="73" t="s">
        <v>141</v>
      </c>
      <c r="K446" s="71" t="s">
        <v>127</v>
      </c>
      <c r="L446" s="71" t="s">
        <v>141</v>
      </c>
      <c r="M446" s="71" t="s">
        <v>127</v>
      </c>
      <c r="N446" s="71" t="s">
        <v>127</v>
      </c>
      <c r="O446" s="71" t="s">
        <v>127</v>
      </c>
      <c r="P446" s="72" t="s">
        <v>127</v>
      </c>
      <c r="Q446" s="73" t="s">
        <v>141</v>
      </c>
      <c r="R446" s="71" t="s">
        <v>127</v>
      </c>
      <c r="S446" s="71" t="s">
        <v>141</v>
      </c>
      <c r="T446" s="71" t="s">
        <v>127</v>
      </c>
      <c r="U446" s="71" t="s">
        <v>127</v>
      </c>
      <c r="V446" s="71" t="s">
        <v>127</v>
      </c>
      <c r="W446" s="72" t="s">
        <v>127</v>
      </c>
    </row>
    <row r="447">
      <c r="A447" s="87" t="s">
        <v>10226</v>
      </c>
      <c r="B447" s="72" t="s">
        <v>10227</v>
      </c>
      <c r="C447" s="73" t="s">
        <v>141</v>
      </c>
      <c r="D447" s="71" t="s">
        <v>127</v>
      </c>
      <c r="E447" s="71" t="s">
        <v>141</v>
      </c>
      <c r="F447" s="71" t="s">
        <v>127</v>
      </c>
      <c r="G447" s="71" t="s">
        <v>127</v>
      </c>
      <c r="H447" s="71" t="s">
        <v>127</v>
      </c>
      <c r="I447" s="72" t="s">
        <v>127</v>
      </c>
      <c r="J447" s="73" t="s">
        <v>141</v>
      </c>
      <c r="K447" s="71" t="s">
        <v>127</v>
      </c>
      <c r="L447" s="71" t="s">
        <v>141</v>
      </c>
      <c r="M447" s="71" t="s">
        <v>127</v>
      </c>
      <c r="N447" s="71" t="s">
        <v>127</v>
      </c>
      <c r="O447" s="71" t="s">
        <v>127</v>
      </c>
      <c r="P447" s="72" t="s">
        <v>127</v>
      </c>
      <c r="Q447" s="73" t="s">
        <v>141</v>
      </c>
      <c r="R447" s="71" t="s">
        <v>127</v>
      </c>
      <c r="S447" s="71" t="s">
        <v>141</v>
      </c>
      <c r="T447" s="71" t="s">
        <v>127</v>
      </c>
      <c r="U447" s="71" t="s">
        <v>127</v>
      </c>
      <c r="V447" s="71" t="s">
        <v>127</v>
      </c>
      <c r="W447" s="72" t="s">
        <v>127</v>
      </c>
    </row>
    <row r="448">
      <c r="A448" s="71" t="s">
        <v>11974</v>
      </c>
      <c r="B448" s="72" t="s">
        <v>11975</v>
      </c>
      <c r="C448" s="73" t="s">
        <v>141</v>
      </c>
      <c r="D448" s="71" t="s">
        <v>141</v>
      </c>
      <c r="E448" s="71" t="s">
        <v>127</v>
      </c>
      <c r="F448" s="71" t="s">
        <v>127</v>
      </c>
      <c r="G448" s="71" t="s">
        <v>141</v>
      </c>
      <c r="H448" s="71" t="s">
        <v>141</v>
      </c>
      <c r="I448" s="72" t="s">
        <v>127</v>
      </c>
      <c r="J448" s="73" t="s">
        <v>141</v>
      </c>
      <c r="K448" s="71" t="s">
        <v>141</v>
      </c>
      <c r="L448" s="71" t="s">
        <v>127</v>
      </c>
      <c r="M448" s="71" t="s">
        <v>127</v>
      </c>
      <c r="N448" s="71" t="s">
        <v>141</v>
      </c>
      <c r="O448" s="71" t="s">
        <v>141</v>
      </c>
      <c r="P448" s="72" t="s">
        <v>127</v>
      </c>
      <c r="Q448" s="73" t="s">
        <v>141</v>
      </c>
      <c r="R448" s="71" t="s">
        <v>141</v>
      </c>
      <c r="S448" s="71" t="s">
        <v>127</v>
      </c>
      <c r="T448" s="71" t="s">
        <v>127</v>
      </c>
      <c r="U448" s="71" t="s">
        <v>141</v>
      </c>
      <c r="V448" s="71" t="s">
        <v>141</v>
      </c>
      <c r="W448" s="72" t="s">
        <v>127</v>
      </c>
    </row>
    <row r="449">
      <c r="A449" s="71" t="s">
        <v>11925</v>
      </c>
      <c r="B449" s="72" t="s">
        <v>11926</v>
      </c>
      <c r="C449" s="73" t="s">
        <v>141</v>
      </c>
      <c r="D449" s="71" t="s">
        <v>141</v>
      </c>
      <c r="E449" s="71" t="s">
        <v>127</v>
      </c>
      <c r="F449" s="71" t="s">
        <v>127</v>
      </c>
      <c r="G449" s="71" t="s">
        <v>141</v>
      </c>
      <c r="H449" s="71" t="s">
        <v>141</v>
      </c>
      <c r="I449" s="72" t="s">
        <v>127</v>
      </c>
      <c r="J449" s="73" t="s">
        <v>141</v>
      </c>
      <c r="K449" s="71" t="s">
        <v>141</v>
      </c>
      <c r="L449" s="71" t="s">
        <v>127</v>
      </c>
      <c r="M449" s="71" t="s">
        <v>127</v>
      </c>
      <c r="N449" s="71" t="s">
        <v>141</v>
      </c>
      <c r="O449" s="71" t="s">
        <v>141</v>
      </c>
      <c r="P449" s="72" t="s">
        <v>127</v>
      </c>
      <c r="Q449" s="73" t="s">
        <v>141</v>
      </c>
      <c r="R449" s="71" t="s">
        <v>141</v>
      </c>
      <c r="S449" s="71" t="s">
        <v>127</v>
      </c>
      <c r="T449" s="71" t="s">
        <v>127</v>
      </c>
      <c r="U449" s="71" t="s">
        <v>141</v>
      </c>
      <c r="V449" s="71" t="s">
        <v>141</v>
      </c>
      <c r="W449" s="72" t="s">
        <v>127</v>
      </c>
    </row>
    <row r="450">
      <c r="A450" s="71" t="s">
        <v>11956</v>
      </c>
      <c r="B450" s="72" t="s">
        <v>11957</v>
      </c>
      <c r="C450" s="73" t="s">
        <v>141</v>
      </c>
      <c r="D450" s="71" t="s">
        <v>127</v>
      </c>
      <c r="E450" s="71" t="s">
        <v>141</v>
      </c>
      <c r="F450" s="71" t="s">
        <v>127</v>
      </c>
      <c r="G450" s="71" t="s">
        <v>127</v>
      </c>
      <c r="H450" s="71" t="s">
        <v>127</v>
      </c>
      <c r="I450" s="72" t="s">
        <v>127</v>
      </c>
      <c r="J450" s="73" t="s">
        <v>141</v>
      </c>
      <c r="K450" s="71" t="s">
        <v>127</v>
      </c>
      <c r="L450" s="71" t="s">
        <v>141</v>
      </c>
      <c r="M450" s="71" t="s">
        <v>127</v>
      </c>
      <c r="N450" s="71" t="s">
        <v>127</v>
      </c>
      <c r="O450" s="71" t="s">
        <v>127</v>
      </c>
      <c r="P450" s="72" t="s">
        <v>127</v>
      </c>
      <c r="Q450" s="73">
        <v>1000.0</v>
      </c>
      <c r="R450" s="71" t="s">
        <v>127</v>
      </c>
      <c r="S450" s="75">
        <v>1000.0</v>
      </c>
      <c r="T450" s="71" t="s">
        <v>127</v>
      </c>
      <c r="U450" s="71" t="s">
        <v>127</v>
      </c>
      <c r="V450" s="71" t="s">
        <v>127</v>
      </c>
      <c r="W450" s="72" t="s">
        <v>127</v>
      </c>
    </row>
    <row r="451">
      <c r="A451" s="71" t="s">
        <v>11937</v>
      </c>
      <c r="B451" s="72" t="s">
        <v>11938</v>
      </c>
      <c r="C451" s="73" t="s">
        <v>141</v>
      </c>
      <c r="D451" s="71" t="s">
        <v>127</v>
      </c>
      <c r="E451" s="71" t="s">
        <v>141</v>
      </c>
      <c r="F451" s="71" t="s">
        <v>127</v>
      </c>
      <c r="G451" s="71" t="s">
        <v>127</v>
      </c>
      <c r="H451" s="71" t="s">
        <v>127</v>
      </c>
      <c r="I451" s="72" t="s">
        <v>127</v>
      </c>
      <c r="J451" s="73" t="s">
        <v>141</v>
      </c>
      <c r="K451" s="71" t="s">
        <v>127</v>
      </c>
      <c r="L451" s="71" t="s">
        <v>141</v>
      </c>
      <c r="M451" s="71" t="s">
        <v>127</v>
      </c>
      <c r="N451" s="71" t="s">
        <v>127</v>
      </c>
      <c r="O451" s="71" t="s">
        <v>127</v>
      </c>
      <c r="P451" s="72" t="s">
        <v>127</v>
      </c>
      <c r="Q451" s="73" t="s">
        <v>141</v>
      </c>
      <c r="R451" s="71" t="s">
        <v>127</v>
      </c>
      <c r="S451" s="71" t="s">
        <v>141</v>
      </c>
      <c r="T451" s="71" t="s">
        <v>127</v>
      </c>
      <c r="U451" s="71" t="s">
        <v>127</v>
      </c>
      <c r="V451" s="71" t="s">
        <v>127</v>
      </c>
      <c r="W451" s="72" t="s">
        <v>127</v>
      </c>
    </row>
    <row r="452">
      <c r="A452" s="87" t="s">
        <v>11947</v>
      </c>
      <c r="B452" s="72" t="s">
        <v>11948</v>
      </c>
      <c r="C452" s="73" t="s">
        <v>141</v>
      </c>
      <c r="D452" s="71" t="s">
        <v>127</v>
      </c>
      <c r="E452" s="71" t="s">
        <v>141</v>
      </c>
      <c r="F452" s="71" t="s">
        <v>127</v>
      </c>
      <c r="G452" s="71" t="s">
        <v>127</v>
      </c>
      <c r="H452" s="71" t="s">
        <v>127</v>
      </c>
      <c r="I452" s="72" t="s">
        <v>127</v>
      </c>
      <c r="J452" s="73" t="s">
        <v>141</v>
      </c>
      <c r="K452" s="71" t="s">
        <v>127</v>
      </c>
      <c r="L452" s="71" t="s">
        <v>141</v>
      </c>
      <c r="M452" s="71" t="s">
        <v>127</v>
      </c>
      <c r="N452" s="71" t="s">
        <v>127</v>
      </c>
      <c r="O452" s="71" t="s">
        <v>127</v>
      </c>
      <c r="P452" s="72" t="s">
        <v>127</v>
      </c>
      <c r="Q452" s="73" t="s">
        <v>141</v>
      </c>
      <c r="R452" s="71" t="s">
        <v>127</v>
      </c>
      <c r="S452" s="71" t="s">
        <v>141</v>
      </c>
      <c r="T452" s="71" t="s">
        <v>127</v>
      </c>
      <c r="U452" s="71" t="s">
        <v>127</v>
      </c>
      <c r="V452" s="71" t="s">
        <v>127</v>
      </c>
      <c r="W452" s="72" t="s">
        <v>127</v>
      </c>
    </row>
    <row r="453">
      <c r="A453" s="71" t="s">
        <v>9333</v>
      </c>
      <c r="B453" s="72" t="s">
        <v>9334</v>
      </c>
      <c r="C453" s="73" t="s">
        <v>141</v>
      </c>
      <c r="D453" s="71" t="s">
        <v>141</v>
      </c>
      <c r="E453" s="71" t="s">
        <v>141</v>
      </c>
      <c r="F453" s="71" t="s">
        <v>127</v>
      </c>
      <c r="G453" s="71" t="s">
        <v>141</v>
      </c>
      <c r="H453" s="71" t="s">
        <v>141</v>
      </c>
      <c r="I453" s="72" t="s">
        <v>127</v>
      </c>
      <c r="J453" s="73" t="s">
        <v>141</v>
      </c>
      <c r="K453" s="75" t="s">
        <v>141</v>
      </c>
      <c r="L453" s="75" t="s">
        <v>141</v>
      </c>
      <c r="M453" s="71" t="s">
        <v>127</v>
      </c>
      <c r="N453" s="71" t="s">
        <v>141</v>
      </c>
      <c r="O453" s="75" t="s">
        <v>141</v>
      </c>
      <c r="P453" s="72" t="s">
        <v>127</v>
      </c>
      <c r="Q453" s="73" t="s">
        <v>141</v>
      </c>
      <c r="R453" s="75" t="s">
        <v>141</v>
      </c>
      <c r="S453" s="75" t="s">
        <v>141</v>
      </c>
      <c r="T453" s="75" t="s">
        <v>141</v>
      </c>
      <c r="U453" s="71" t="s">
        <v>141</v>
      </c>
      <c r="V453" s="75" t="s">
        <v>141</v>
      </c>
      <c r="W453" s="77" t="s">
        <v>141</v>
      </c>
    </row>
    <row r="454">
      <c r="A454" s="87" t="s">
        <v>10555</v>
      </c>
      <c r="B454" s="72" t="s">
        <v>10556</v>
      </c>
      <c r="C454" s="73" t="s">
        <v>141</v>
      </c>
      <c r="D454" s="71" t="s">
        <v>127</v>
      </c>
      <c r="E454" s="71" t="s">
        <v>141</v>
      </c>
      <c r="F454" s="71" t="s">
        <v>127</v>
      </c>
      <c r="G454" s="71" t="s">
        <v>127</v>
      </c>
      <c r="H454" s="71" t="s">
        <v>127</v>
      </c>
      <c r="I454" s="72" t="s">
        <v>127</v>
      </c>
      <c r="J454" s="73" t="s">
        <v>141</v>
      </c>
      <c r="K454" s="71" t="s">
        <v>127</v>
      </c>
      <c r="L454" s="71" t="s">
        <v>141</v>
      </c>
      <c r="M454" s="71" t="s">
        <v>127</v>
      </c>
      <c r="N454" s="71" t="s">
        <v>127</v>
      </c>
      <c r="O454" s="71" t="s">
        <v>127</v>
      </c>
      <c r="P454" s="72" t="s">
        <v>127</v>
      </c>
      <c r="Q454" s="73" t="s">
        <v>141</v>
      </c>
      <c r="R454" s="71" t="s">
        <v>127</v>
      </c>
      <c r="S454" s="71" t="s">
        <v>141</v>
      </c>
      <c r="T454" s="71" t="s">
        <v>127</v>
      </c>
      <c r="U454" s="71" t="s">
        <v>127</v>
      </c>
      <c r="V454" s="71" t="s">
        <v>127</v>
      </c>
      <c r="W454" s="72" t="s">
        <v>127</v>
      </c>
    </row>
    <row r="455">
      <c r="A455" s="87" t="s">
        <v>10525</v>
      </c>
      <c r="B455" s="72" t="s">
        <v>10526</v>
      </c>
      <c r="C455" s="73" t="s">
        <v>127</v>
      </c>
      <c r="D455" s="71" t="s">
        <v>127</v>
      </c>
      <c r="E455" s="71" t="s">
        <v>127</v>
      </c>
      <c r="F455" s="71" t="s">
        <v>127</v>
      </c>
      <c r="G455" s="71" t="s">
        <v>127</v>
      </c>
      <c r="H455" s="71" t="s">
        <v>127</v>
      </c>
      <c r="I455" s="72" t="s">
        <v>127</v>
      </c>
      <c r="J455" s="73" t="s">
        <v>127</v>
      </c>
      <c r="K455" s="71" t="s">
        <v>127</v>
      </c>
      <c r="L455" s="71" t="s">
        <v>127</v>
      </c>
      <c r="M455" s="71" t="s">
        <v>127</v>
      </c>
      <c r="N455" s="71" t="s">
        <v>127</v>
      </c>
      <c r="O455" s="71" t="s">
        <v>127</v>
      </c>
      <c r="P455" s="72" t="s">
        <v>127</v>
      </c>
      <c r="Q455" s="73" t="s">
        <v>127</v>
      </c>
      <c r="R455" s="71" t="s">
        <v>127</v>
      </c>
      <c r="S455" s="71" t="s">
        <v>127</v>
      </c>
      <c r="T455" s="71" t="s">
        <v>127</v>
      </c>
      <c r="U455" s="71" t="s">
        <v>127</v>
      </c>
      <c r="V455" s="71" t="s">
        <v>127</v>
      </c>
      <c r="W455" s="72" t="s">
        <v>127</v>
      </c>
    </row>
    <row r="456">
      <c r="A456" s="87" t="s">
        <v>10546</v>
      </c>
      <c r="B456" s="72" t="s">
        <v>10547</v>
      </c>
      <c r="C456" s="73" t="s">
        <v>141</v>
      </c>
      <c r="D456" s="71" t="s">
        <v>127</v>
      </c>
      <c r="E456" s="71" t="s">
        <v>141</v>
      </c>
      <c r="F456" s="71" t="s">
        <v>127</v>
      </c>
      <c r="G456" s="71" t="s">
        <v>127</v>
      </c>
      <c r="H456" s="71" t="s">
        <v>127</v>
      </c>
      <c r="I456" s="72" t="s">
        <v>127</v>
      </c>
      <c r="J456" s="73" t="s">
        <v>141</v>
      </c>
      <c r="K456" s="71" t="s">
        <v>127</v>
      </c>
      <c r="L456" s="71" t="s">
        <v>141</v>
      </c>
      <c r="M456" s="71" t="s">
        <v>127</v>
      </c>
      <c r="N456" s="71" t="s">
        <v>127</v>
      </c>
      <c r="O456" s="71" t="s">
        <v>127</v>
      </c>
      <c r="P456" s="72" t="s">
        <v>127</v>
      </c>
      <c r="Q456" s="73" t="s">
        <v>141</v>
      </c>
      <c r="R456" s="71" t="s">
        <v>127</v>
      </c>
      <c r="S456" s="71" t="s">
        <v>141</v>
      </c>
      <c r="T456" s="71" t="s">
        <v>127</v>
      </c>
      <c r="U456" s="71" t="s">
        <v>127</v>
      </c>
      <c r="V456" s="71" t="s">
        <v>127</v>
      </c>
      <c r="W456" s="72" t="s">
        <v>127</v>
      </c>
    </row>
    <row r="457">
      <c r="A457" s="87" t="s">
        <v>10537</v>
      </c>
      <c r="B457" s="72" t="s">
        <v>10538</v>
      </c>
      <c r="C457" s="73" t="s">
        <v>141</v>
      </c>
      <c r="D457" s="71" t="s">
        <v>127</v>
      </c>
      <c r="E457" s="71" t="s">
        <v>141</v>
      </c>
      <c r="F457" s="71" t="s">
        <v>127</v>
      </c>
      <c r="G457" s="71" t="s">
        <v>127</v>
      </c>
      <c r="H457" s="71" t="s">
        <v>127</v>
      </c>
      <c r="I457" s="72" t="s">
        <v>127</v>
      </c>
      <c r="J457" s="73" t="s">
        <v>141</v>
      </c>
      <c r="K457" s="71" t="s">
        <v>127</v>
      </c>
      <c r="L457" s="71" t="s">
        <v>141</v>
      </c>
      <c r="M457" s="71" t="s">
        <v>127</v>
      </c>
      <c r="N457" s="71" t="s">
        <v>127</v>
      </c>
      <c r="O457" s="71" t="s">
        <v>127</v>
      </c>
      <c r="P457" s="72" t="s">
        <v>127</v>
      </c>
      <c r="Q457" s="73" t="s">
        <v>141</v>
      </c>
      <c r="R457" s="71" t="s">
        <v>127</v>
      </c>
      <c r="S457" s="71" t="s">
        <v>141</v>
      </c>
      <c r="T457" s="71" t="s">
        <v>127</v>
      </c>
      <c r="U457" s="71" t="s">
        <v>127</v>
      </c>
      <c r="V457" s="71" t="s">
        <v>127</v>
      </c>
      <c r="W457" s="72" t="s">
        <v>127</v>
      </c>
    </row>
    <row r="458">
      <c r="A458" s="71" t="s">
        <v>10595</v>
      </c>
      <c r="B458" s="72" t="s">
        <v>10596</v>
      </c>
      <c r="C458" s="73" t="s">
        <v>141</v>
      </c>
      <c r="D458" s="71" t="s">
        <v>141</v>
      </c>
      <c r="E458" s="71" t="s">
        <v>127</v>
      </c>
      <c r="F458" s="71" t="s">
        <v>127</v>
      </c>
      <c r="G458" s="71" t="s">
        <v>141</v>
      </c>
      <c r="H458" s="71" t="s">
        <v>141</v>
      </c>
      <c r="I458" s="72" t="s">
        <v>127</v>
      </c>
      <c r="J458" s="73" t="s">
        <v>141</v>
      </c>
      <c r="K458" s="71" t="s">
        <v>141</v>
      </c>
      <c r="L458" s="71" t="s">
        <v>127</v>
      </c>
      <c r="M458" s="71" t="s">
        <v>127</v>
      </c>
      <c r="N458" s="71" t="s">
        <v>141</v>
      </c>
      <c r="O458" s="71" t="s">
        <v>141</v>
      </c>
      <c r="P458" s="72" t="s">
        <v>127</v>
      </c>
      <c r="Q458" s="73" t="s">
        <v>141</v>
      </c>
      <c r="R458" s="71" t="s">
        <v>141</v>
      </c>
      <c r="S458" s="71" t="s">
        <v>127</v>
      </c>
      <c r="T458" s="71" t="s">
        <v>127</v>
      </c>
      <c r="U458" s="71" t="s">
        <v>141</v>
      </c>
      <c r="V458" s="71" t="s">
        <v>141</v>
      </c>
      <c r="W458" s="72" t="s">
        <v>127</v>
      </c>
    </row>
    <row r="459">
      <c r="A459" s="74" t="s">
        <v>10582</v>
      </c>
      <c r="B459" s="72" t="s">
        <v>10583</v>
      </c>
      <c r="C459" s="73" t="s">
        <v>141</v>
      </c>
      <c r="D459" s="71" t="s">
        <v>127</v>
      </c>
      <c r="E459" s="71" t="s">
        <v>141</v>
      </c>
      <c r="F459" s="71" t="s">
        <v>127</v>
      </c>
      <c r="G459" s="71" t="s">
        <v>127</v>
      </c>
      <c r="H459" s="71" t="s">
        <v>127</v>
      </c>
      <c r="I459" s="72" t="s">
        <v>127</v>
      </c>
      <c r="J459" s="73" t="s">
        <v>141</v>
      </c>
      <c r="K459" s="71" t="s">
        <v>127</v>
      </c>
      <c r="L459" s="71" t="s">
        <v>141</v>
      </c>
      <c r="M459" s="71" t="s">
        <v>127</v>
      </c>
      <c r="N459" s="71" t="s">
        <v>127</v>
      </c>
      <c r="O459" s="71" t="s">
        <v>127</v>
      </c>
      <c r="P459" s="72" t="s">
        <v>127</v>
      </c>
      <c r="Q459" s="73" t="s">
        <v>141</v>
      </c>
      <c r="R459" s="71" t="s">
        <v>127</v>
      </c>
      <c r="S459" s="71" t="s">
        <v>141</v>
      </c>
      <c r="T459" s="71" t="s">
        <v>127</v>
      </c>
      <c r="U459" s="71" t="s">
        <v>127</v>
      </c>
      <c r="V459" s="71" t="s">
        <v>127</v>
      </c>
      <c r="W459" s="72" t="s">
        <v>127</v>
      </c>
    </row>
    <row r="460">
      <c r="A460" s="74" t="s">
        <v>10567</v>
      </c>
      <c r="B460" s="72" t="s">
        <v>10568</v>
      </c>
      <c r="C460" s="73" t="s">
        <v>141</v>
      </c>
      <c r="D460" s="71" t="s">
        <v>127</v>
      </c>
      <c r="E460" s="71" t="s">
        <v>141</v>
      </c>
      <c r="F460" s="71" t="s">
        <v>127</v>
      </c>
      <c r="G460" s="71" t="s">
        <v>127</v>
      </c>
      <c r="H460" s="71" t="s">
        <v>127</v>
      </c>
      <c r="I460" s="72" t="s">
        <v>127</v>
      </c>
      <c r="J460" s="73" t="s">
        <v>141</v>
      </c>
      <c r="K460" s="71" t="s">
        <v>127</v>
      </c>
      <c r="L460" s="71" t="s">
        <v>141</v>
      </c>
      <c r="M460" s="71" t="s">
        <v>127</v>
      </c>
      <c r="N460" s="71" t="s">
        <v>127</v>
      </c>
      <c r="O460" s="71" t="s">
        <v>127</v>
      </c>
      <c r="P460" s="72" t="s">
        <v>127</v>
      </c>
      <c r="Q460" s="73" t="s">
        <v>141</v>
      </c>
      <c r="R460" s="71" t="s">
        <v>127</v>
      </c>
      <c r="S460" s="71" t="s">
        <v>141</v>
      </c>
      <c r="T460" s="71" t="s">
        <v>127</v>
      </c>
      <c r="U460" s="71" t="s">
        <v>127</v>
      </c>
      <c r="V460" s="71" t="s">
        <v>127</v>
      </c>
      <c r="W460" s="72" t="s">
        <v>127</v>
      </c>
    </row>
    <row r="461">
      <c r="A461" s="83" t="s">
        <v>7364</v>
      </c>
      <c r="B461" s="72" t="s">
        <v>7365</v>
      </c>
      <c r="C461" s="73">
        <v>2053.0</v>
      </c>
      <c r="D461" s="71" t="s">
        <v>141</v>
      </c>
      <c r="E461" s="75" t="s">
        <v>141</v>
      </c>
      <c r="F461" s="71" t="s">
        <v>127</v>
      </c>
      <c r="G461" s="71" t="s">
        <v>141</v>
      </c>
      <c r="H461" s="71" t="s">
        <v>141</v>
      </c>
      <c r="I461" s="72" t="s">
        <v>127</v>
      </c>
      <c r="J461" s="73">
        <v>1561.0</v>
      </c>
      <c r="K461" s="75" t="s">
        <v>141</v>
      </c>
      <c r="L461" s="75" t="s">
        <v>141</v>
      </c>
      <c r="M461" s="75" t="s">
        <v>127</v>
      </c>
      <c r="N461" s="71" t="s">
        <v>141</v>
      </c>
      <c r="O461" s="75" t="s">
        <v>141</v>
      </c>
      <c r="P461" s="72" t="s">
        <v>127</v>
      </c>
      <c r="Q461" s="73">
        <v>1520.0</v>
      </c>
      <c r="R461" s="75" t="s">
        <v>141</v>
      </c>
      <c r="S461" s="75" t="s">
        <v>141</v>
      </c>
      <c r="T461" s="75" t="s">
        <v>127</v>
      </c>
      <c r="U461" s="71" t="s">
        <v>141</v>
      </c>
      <c r="V461" s="75" t="s">
        <v>141</v>
      </c>
      <c r="W461" s="72" t="s">
        <v>127</v>
      </c>
    </row>
    <row r="462">
      <c r="A462" s="71" t="s">
        <v>7313</v>
      </c>
      <c r="B462" s="72" t="s">
        <v>7314</v>
      </c>
      <c r="C462" s="73" t="s">
        <v>141</v>
      </c>
      <c r="D462" s="71" t="s">
        <v>127</v>
      </c>
      <c r="E462" s="71" t="s">
        <v>141</v>
      </c>
      <c r="F462" s="71" t="s">
        <v>127</v>
      </c>
      <c r="G462" s="71" t="s">
        <v>141</v>
      </c>
      <c r="H462" s="71" t="s">
        <v>127</v>
      </c>
      <c r="I462" s="72" t="s">
        <v>141</v>
      </c>
      <c r="J462" s="73" t="s">
        <v>141</v>
      </c>
      <c r="K462" s="71" t="s">
        <v>127</v>
      </c>
      <c r="L462" s="71" t="s">
        <v>141</v>
      </c>
      <c r="M462" s="71" t="s">
        <v>127</v>
      </c>
      <c r="N462" s="71" t="s">
        <v>141</v>
      </c>
      <c r="O462" s="71" t="s">
        <v>127</v>
      </c>
      <c r="P462" s="72" t="s">
        <v>141</v>
      </c>
      <c r="Q462" s="73" t="s">
        <v>141</v>
      </c>
      <c r="R462" s="71" t="s">
        <v>127</v>
      </c>
      <c r="S462" s="71" t="s">
        <v>141</v>
      </c>
      <c r="T462" s="71" t="s">
        <v>127</v>
      </c>
      <c r="U462" s="71" t="s">
        <v>141</v>
      </c>
      <c r="V462" s="71" t="s">
        <v>127</v>
      </c>
      <c r="W462" s="72" t="s">
        <v>141</v>
      </c>
    </row>
    <row r="463">
      <c r="A463" s="71" t="s">
        <v>7251</v>
      </c>
      <c r="B463" s="72" t="s">
        <v>7252</v>
      </c>
      <c r="C463" s="73">
        <v>1520.0</v>
      </c>
      <c r="D463" s="71" t="s">
        <v>127</v>
      </c>
      <c r="E463" s="75">
        <v>1520.0</v>
      </c>
      <c r="F463" s="71" t="s">
        <v>127</v>
      </c>
      <c r="G463" s="71" t="s">
        <v>141</v>
      </c>
      <c r="H463" s="71" t="s">
        <v>127</v>
      </c>
      <c r="I463" s="72" t="s">
        <v>141</v>
      </c>
      <c r="J463" s="73">
        <v>1593.0</v>
      </c>
      <c r="K463" s="71" t="s">
        <v>127</v>
      </c>
      <c r="L463" s="75">
        <v>1593.0</v>
      </c>
      <c r="M463" s="71" t="s">
        <v>127</v>
      </c>
      <c r="N463" s="71" t="s">
        <v>141</v>
      </c>
      <c r="O463" s="71" t="s">
        <v>127</v>
      </c>
      <c r="P463" s="72" t="s">
        <v>141</v>
      </c>
      <c r="Q463" s="73">
        <v>1968.0</v>
      </c>
      <c r="R463" s="71" t="s">
        <v>127</v>
      </c>
      <c r="S463" s="75">
        <v>1968.0</v>
      </c>
      <c r="T463" s="71" t="s">
        <v>127</v>
      </c>
      <c r="U463" s="71" t="s">
        <v>141</v>
      </c>
      <c r="V463" s="71" t="s">
        <v>127</v>
      </c>
      <c r="W463" s="72" t="s">
        <v>141</v>
      </c>
    </row>
    <row r="464">
      <c r="A464" s="83" t="s">
        <v>7265</v>
      </c>
      <c r="B464" s="72" t="s">
        <v>7266</v>
      </c>
      <c r="C464" s="73" t="s">
        <v>141</v>
      </c>
      <c r="D464" s="71" t="s">
        <v>141</v>
      </c>
      <c r="E464" s="71" t="s">
        <v>127</v>
      </c>
      <c r="F464" s="71" t="s">
        <v>127</v>
      </c>
      <c r="G464" s="71" t="s">
        <v>141</v>
      </c>
      <c r="H464" s="71" t="s">
        <v>141</v>
      </c>
      <c r="I464" s="72" t="s">
        <v>127</v>
      </c>
      <c r="J464" s="73" t="s">
        <v>141</v>
      </c>
      <c r="K464" s="71" t="s">
        <v>141</v>
      </c>
      <c r="L464" s="71" t="s">
        <v>127</v>
      </c>
      <c r="M464" s="71" t="s">
        <v>127</v>
      </c>
      <c r="N464" s="71" t="s">
        <v>141</v>
      </c>
      <c r="O464" s="71" t="s">
        <v>141</v>
      </c>
      <c r="P464" s="72" t="s">
        <v>127</v>
      </c>
      <c r="Q464" s="73" t="s">
        <v>141</v>
      </c>
      <c r="R464" s="71" t="s">
        <v>141</v>
      </c>
      <c r="S464" s="71" t="s">
        <v>127</v>
      </c>
      <c r="T464" s="71" t="s">
        <v>127</v>
      </c>
      <c r="U464" s="71" t="s">
        <v>141</v>
      </c>
      <c r="V464" s="71" t="s">
        <v>141</v>
      </c>
      <c r="W464" s="72" t="s">
        <v>127</v>
      </c>
    </row>
    <row r="465">
      <c r="A465" s="71" t="s">
        <v>7340</v>
      </c>
      <c r="B465" s="72" t="s">
        <v>7341</v>
      </c>
      <c r="C465" s="73" t="s">
        <v>141</v>
      </c>
      <c r="D465" s="71" t="s">
        <v>141</v>
      </c>
      <c r="E465" s="71" t="s">
        <v>127</v>
      </c>
      <c r="F465" s="71" t="s">
        <v>127</v>
      </c>
      <c r="G465" s="71" t="s">
        <v>141</v>
      </c>
      <c r="H465" s="71" t="s">
        <v>141</v>
      </c>
      <c r="I465" s="72" t="s">
        <v>127</v>
      </c>
      <c r="J465" s="73" t="s">
        <v>141</v>
      </c>
      <c r="K465" s="71" t="s">
        <v>141</v>
      </c>
      <c r="L465" s="71" t="s">
        <v>127</v>
      </c>
      <c r="M465" s="71" t="s">
        <v>127</v>
      </c>
      <c r="N465" s="71" t="s">
        <v>141</v>
      </c>
      <c r="O465" s="71" t="s">
        <v>141</v>
      </c>
      <c r="P465" s="72" t="s">
        <v>127</v>
      </c>
      <c r="Q465" s="73" t="s">
        <v>141</v>
      </c>
      <c r="R465" s="71" t="s">
        <v>141</v>
      </c>
      <c r="S465" s="71" t="s">
        <v>127</v>
      </c>
      <c r="T465" s="71" t="s">
        <v>127</v>
      </c>
      <c r="U465" s="71" t="s">
        <v>141</v>
      </c>
      <c r="V465" s="71" t="s">
        <v>141</v>
      </c>
      <c r="W465" s="72" t="s">
        <v>127</v>
      </c>
    </row>
    <row r="466">
      <c r="A466" s="71" t="s">
        <v>7291</v>
      </c>
      <c r="B466" s="72" t="s">
        <v>7292</v>
      </c>
      <c r="C466" s="73" t="s">
        <v>141</v>
      </c>
      <c r="D466" s="71" t="s">
        <v>141</v>
      </c>
      <c r="E466" s="71" t="s">
        <v>127</v>
      </c>
      <c r="F466" s="71" t="s">
        <v>127</v>
      </c>
      <c r="G466" s="71" t="s">
        <v>141</v>
      </c>
      <c r="H466" s="71" t="s">
        <v>141</v>
      </c>
      <c r="I466" s="72" t="s">
        <v>127</v>
      </c>
      <c r="J466" s="73" t="s">
        <v>141</v>
      </c>
      <c r="K466" s="71" t="s">
        <v>141</v>
      </c>
      <c r="L466" s="71" t="s">
        <v>127</v>
      </c>
      <c r="M466" s="71" t="s">
        <v>127</v>
      </c>
      <c r="N466" s="71" t="s">
        <v>141</v>
      </c>
      <c r="O466" s="71" t="s">
        <v>141</v>
      </c>
      <c r="P466" s="72" t="s">
        <v>127</v>
      </c>
      <c r="Q466" s="73" t="s">
        <v>141</v>
      </c>
      <c r="R466" s="71" t="s">
        <v>141</v>
      </c>
      <c r="S466" s="71" t="s">
        <v>127</v>
      </c>
      <c r="T466" s="71" t="s">
        <v>127</v>
      </c>
      <c r="U466" s="71" t="s">
        <v>141</v>
      </c>
      <c r="V466" s="71" t="s">
        <v>141</v>
      </c>
      <c r="W466" s="72" t="s">
        <v>127</v>
      </c>
    </row>
    <row r="467">
      <c r="A467" s="71" t="s">
        <v>7104</v>
      </c>
      <c r="B467" s="72" t="s">
        <v>7105</v>
      </c>
      <c r="C467" s="73">
        <v>2778.0</v>
      </c>
      <c r="D467" s="71" t="s">
        <v>141</v>
      </c>
      <c r="E467" s="71">
        <v>2778.0</v>
      </c>
      <c r="F467" s="71" t="s">
        <v>127</v>
      </c>
      <c r="G467" s="71" t="s">
        <v>141</v>
      </c>
      <c r="H467" s="71" t="s">
        <v>141</v>
      </c>
      <c r="I467" s="72" t="s">
        <v>141</v>
      </c>
      <c r="J467" s="73" t="s">
        <v>141</v>
      </c>
      <c r="K467" s="75" t="s">
        <v>141</v>
      </c>
      <c r="L467" s="75" t="s">
        <v>141</v>
      </c>
      <c r="M467" s="75" t="s">
        <v>127</v>
      </c>
      <c r="N467" s="71" t="s">
        <v>141</v>
      </c>
      <c r="O467" s="75" t="s">
        <v>141</v>
      </c>
      <c r="P467" s="77" t="s">
        <v>141</v>
      </c>
      <c r="Q467" s="73">
        <v>2720.0</v>
      </c>
      <c r="R467" s="75">
        <v>925.0</v>
      </c>
      <c r="S467" s="75">
        <v>1795.0</v>
      </c>
      <c r="T467" s="75" t="s">
        <v>127</v>
      </c>
      <c r="U467" s="71" t="s">
        <v>141</v>
      </c>
      <c r="V467" s="75" t="s">
        <v>141</v>
      </c>
      <c r="W467" s="77" t="s">
        <v>141</v>
      </c>
    </row>
    <row r="468">
      <c r="A468" s="71" t="s">
        <v>7051</v>
      </c>
      <c r="B468" s="72" t="s">
        <v>7052</v>
      </c>
      <c r="C468" s="78">
        <v>3833.0</v>
      </c>
      <c r="D468" s="71" t="s">
        <v>141</v>
      </c>
      <c r="E468" s="71">
        <v>1344.0</v>
      </c>
      <c r="F468" s="71" t="s">
        <v>127</v>
      </c>
      <c r="G468" s="71" t="s">
        <v>141</v>
      </c>
      <c r="H468" s="71" t="s">
        <v>141</v>
      </c>
      <c r="I468" s="72" t="s">
        <v>141</v>
      </c>
      <c r="J468" s="79">
        <v>4080.0</v>
      </c>
      <c r="K468" s="75" t="s">
        <v>141</v>
      </c>
      <c r="L468" s="75" t="s">
        <v>141</v>
      </c>
      <c r="M468" s="75" t="s">
        <v>127</v>
      </c>
      <c r="N468" s="71" t="s">
        <v>141</v>
      </c>
      <c r="O468" s="75" t="s">
        <v>141</v>
      </c>
      <c r="P468" s="77" t="s">
        <v>141</v>
      </c>
      <c r="Q468" s="73">
        <v>4900.0</v>
      </c>
      <c r="R468" s="75">
        <v>4900.0</v>
      </c>
      <c r="S468" s="75" t="s">
        <v>127</v>
      </c>
      <c r="T468" s="75" t="s">
        <v>127</v>
      </c>
      <c r="U468" s="71">
        <v>4590.0</v>
      </c>
      <c r="V468" s="75">
        <v>4590.0</v>
      </c>
      <c r="W468" s="77" t="s">
        <v>127</v>
      </c>
    </row>
    <row r="469">
      <c r="A469" s="71" t="s">
        <v>6793</v>
      </c>
      <c r="B469" s="72" t="s">
        <v>6794</v>
      </c>
      <c r="C469" s="73" t="s">
        <v>141</v>
      </c>
      <c r="D469" s="71" t="s">
        <v>141</v>
      </c>
      <c r="E469" s="71" t="s">
        <v>141</v>
      </c>
      <c r="F469" s="71" t="s">
        <v>127</v>
      </c>
      <c r="G469" s="71" t="s">
        <v>141</v>
      </c>
      <c r="H469" s="71" t="s">
        <v>141</v>
      </c>
      <c r="I469" s="72" t="s">
        <v>141</v>
      </c>
      <c r="J469" s="73" t="s">
        <v>141</v>
      </c>
      <c r="K469" s="75" t="s">
        <v>141</v>
      </c>
      <c r="L469" s="75" t="s">
        <v>141</v>
      </c>
      <c r="M469" s="75" t="s">
        <v>127</v>
      </c>
      <c r="N469" s="71" t="s">
        <v>141</v>
      </c>
      <c r="O469" s="75" t="s">
        <v>141</v>
      </c>
      <c r="P469" s="77" t="s">
        <v>141</v>
      </c>
      <c r="Q469" s="73" t="s">
        <v>141</v>
      </c>
      <c r="R469" s="75" t="s">
        <v>141</v>
      </c>
      <c r="S469" s="75" t="s">
        <v>141</v>
      </c>
      <c r="T469" s="75" t="s">
        <v>127</v>
      </c>
      <c r="U469" s="71" t="s">
        <v>141</v>
      </c>
      <c r="V469" s="75" t="s">
        <v>141</v>
      </c>
      <c r="W469" s="77" t="s">
        <v>141</v>
      </c>
    </row>
    <row r="470">
      <c r="A470" s="71" t="s">
        <v>6654</v>
      </c>
      <c r="B470" s="72" t="s">
        <v>6655</v>
      </c>
      <c r="C470" s="73">
        <v>7138.0</v>
      </c>
      <c r="D470" s="71" t="s">
        <v>141</v>
      </c>
      <c r="E470" s="75">
        <v>7138.0</v>
      </c>
      <c r="F470" s="71" t="s">
        <v>127</v>
      </c>
      <c r="G470" s="75">
        <v>3620.0</v>
      </c>
      <c r="H470" s="71" t="s">
        <v>141</v>
      </c>
      <c r="I470" s="72" t="s">
        <v>141</v>
      </c>
      <c r="J470" s="73">
        <v>6616.0</v>
      </c>
      <c r="K470" s="75" t="s">
        <v>127</v>
      </c>
      <c r="L470" s="75">
        <v>6616.0</v>
      </c>
      <c r="M470" s="75" t="s">
        <v>127</v>
      </c>
      <c r="N470" s="75">
        <v>3334.0</v>
      </c>
      <c r="O470" s="75" t="s">
        <v>141</v>
      </c>
      <c r="P470" s="77" t="s">
        <v>141</v>
      </c>
      <c r="Q470" s="73">
        <v>7389.0</v>
      </c>
      <c r="R470" s="75" t="s">
        <v>127</v>
      </c>
      <c r="S470" s="75">
        <v>7389.0</v>
      </c>
      <c r="T470" s="75" t="s">
        <v>127</v>
      </c>
      <c r="U470" s="75">
        <v>3460.0</v>
      </c>
      <c r="V470" s="75" t="s">
        <v>141</v>
      </c>
      <c r="W470" s="77" t="s">
        <v>141</v>
      </c>
    </row>
    <row r="471">
      <c r="A471" s="71" t="s">
        <v>6878</v>
      </c>
      <c r="B471" s="72" t="s">
        <v>6879</v>
      </c>
      <c r="C471" s="73" t="s">
        <v>141</v>
      </c>
      <c r="D471" s="71" t="s">
        <v>141</v>
      </c>
      <c r="E471" s="75" t="s">
        <v>127</v>
      </c>
      <c r="F471" s="71" t="s">
        <v>127</v>
      </c>
      <c r="G471" s="71" t="s">
        <v>141</v>
      </c>
      <c r="H471" s="71" t="s">
        <v>141</v>
      </c>
      <c r="I471" s="72" t="s">
        <v>141</v>
      </c>
      <c r="J471" s="73" t="s">
        <v>141</v>
      </c>
      <c r="K471" s="75" t="s">
        <v>141</v>
      </c>
      <c r="L471" s="75" t="s">
        <v>127</v>
      </c>
      <c r="M471" s="75" t="s">
        <v>127</v>
      </c>
      <c r="N471" s="71" t="s">
        <v>141</v>
      </c>
      <c r="O471" s="75" t="s">
        <v>141</v>
      </c>
      <c r="P471" s="77" t="s">
        <v>141</v>
      </c>
      <c r="Q471" s="73" t="s">
        <v>141</v>
      </c>
      <c r="R471" s="75" t="s">
        <v>141</v>
      </c>
      <c r="S471" s="75" t="s">
        <v>127</v>
      </c>
      <c r="T471" s="75" t="s">
        <v>127</v>
      </c>
      <c r="U471" s="71" t="s">
        <v>141</v>
      </c>
      <c r="V471" s="75" t="s">
        <v>141</v>
      </c>
      <c r="W471" s="77" t="s">
        <v>141</v>
      </c>
    </row>
    <row r="472">
      <c r="A472" s="71" t="s">
        <v>6920</v>
      </c>
      <c r="B472" s="72" t="s">
        <v>6921</v>
      </c>
      <c r="C472" s="73">
        <v>4139.999999999999</v>
      </c>
      <c r="D472" s="71">
        <v>3311.9999999999995</v>
      </c>
      <c r="E472" s="71">
        <v>827.9999999999999</v>
      </c>
      <c r="F472" s="71" t="s">
        <v>127</v>
      </c>
      <c r="G472" s="71">
        <v>4174.5</v>
      </c>
      <c r="H472" s="71">
        <v>2932.5</v>
      </c>
      <c r="I472" s="72">
        <v>1242.0</v>
      </c>
      <c r="J472" s="73">
        <v>4500.0</v>
      </c>
      <c r="K472" s="71">
        <v>3600.0</v>
      </c>
      <c r="L472" s="71">
        <v>900.0</v>
      </c>
      <c r="M472" s="75" t="s">
        <v>127</v>
      </c>
      <c r="N472" s="71">
        <v>4537.5</v>
      </c>
      <c r="O472" s="71">
        <v>3187.5</v>
      </c>
      <c r="P472" s="72">
        <v>1350.0</v>
      </c>
      <c r="Q472" s="73">
        <v>4440.0</v>
      </c>
      <c r="R472" s="75">
        <v>2590.0</v>
      </c>
      <c r="S472" s="75">
        <v>1850.0</v>
      </c>
      <c r="T472" s="75" t="s">
        <v>127</v>
      </c>
      <c r="U472" s="71">
        <v>4477.0</v>
      </c>
      <c r="V472" s="75">
        <v>3145.0</v>
      </c>
      <c r="W472" s="77">
        <v>1332.0</v>
      </c>
    </row>
    <row r="473">
      <c r="A473" s="71" t="s">
        <v>6554</v>
      </c>
      <c r="B473" s="72" t="s">
        <v>6555</v>
      </c>
      <c r="C473" s="73">
        <v>4485.0</v>
      </c>
      <c r="D473" s="75" t="s">
        <v>127</v>
      </c>
      <c r="E473" s="71">
        <v>4485.0</v>
      </c>
      <c r="F473" s="71" t="s">
        <v>127</v>
      </c>
      <c r="G473" s="71" t="s">
        <v>141</v>
      </c>
      <c r="H473" s="71" t="s">
        <v>141</v>
      </c>
      <c r="I473" s="72" t="s">
        <v>141</v>
      </c>
      <c r="J473" s="73">
        <v>4875.0</v>
      </c>
      <c r="K473" s="75" t="s">
        <v>127</v>
      </c>
      <c r="L473" s="71">
        <v>4875.0</v>
      </c>
      <c r="M473" s="75" t="s">
        <v>127</v>
      </c>
      <c r="N473" s="71" t="s">
        <v>141</v>
      </c>
      <c r="O473" s="71" t="s">
        <v>141</v>
      </c>
      <c r="P473" s="72" t="s">
        <v>141</v>
      </c>
      <c r="Q473" s="73">
        <v>3204.0</v>
      </c>
      <c r="R473" s="75" t="s">
        <v>127</v>
      </c>
      <c r="S473" s="71">
        <v>3204.0</v>
      </c>
      <c r="T473" s="75" t="s">
        <v>127</v>
      </c>
      <c r="U473" s="71">
        <v>4067.3</v>
      </c>
      <c r="V473" s="71">
        <v>2714.5</v>
      </c>
      <c r="W473" s="72">
        <v>1352.8</v>
      </c>
    </row>
    <row r="474">
      <c r="A474" s="71" t="s">
        <v>6863</v>
      </c>
      <c r="B474" s="72" t="s">
        <v>6864</v>
      </c>
      <c r="C474" s="73">
        <v>4450.0</v>
      </c>
      <c r="D474" s="71" t="s">
        <v>127</v>
      </c>
      <c r="E474" s="71">
        <v>4450.0</v>
      </c>
      <c r="F474" s="71" t="s">
        <v>127</v>
      </c>
      <c r="G474" s="71" t="s">
        <v>141</v>
      </c>
      <c r="H474" s="71" t="s">
        <v>141</v>
      </c>
      <c r="I474" s="72" t="s">
        <v>141</v>
      </c>
      <c r="J474" s="73">
        <v>4100.0</v>
      </c>
      <c r="K474" s="75" t="s">
        <v>127</v>
      </c>
      <c r="L474" s="71">
        <v>4100.0</v>
      </c>
      <c r="M474" s="75" t="s">
        <v>127</v>
      </c>
      <c r="N474" s="71" t="s">
        <v>127</v>
      </c>
      <c r="O474" s="75" t="s">
        <v>127</v>
      </c>
      <c r="P474" s="77" t="s">
        <v>127</v>
      </c>
      <c r="Q474" s="73">
        <v>8900.0</v>
      </c>
      <c r="R474" s="75" t="s">
        <v>127</v>
      </c>
      <c r="S474" s="75">
        <v>8900.0</v>
      </c>
      <c r="T474" s="75" t="s">
        <v>127</v>
      </c>
      <c r="U474" s="71" t="s">
        <v>127</v>
      </c>
      <c r="V474" s="75" t="s">
        <v>127</v>
      </c>
      <c r="W474" s="77" t="s">
        <v>127</v>
      </c>
    </row>
    <row r="475">
      <c r="A475" s="71" t="s">
        <v>7113</v>
      </c>
      <c r="B475" s="72" t="s">
        <v>7114</v>
      </c>
      <c r="C475" s="73">
        <v>890.0</v>
      </c>
      <c r="D475" s="71" t="s">
        <v>127</v>
      </c>
      <c r="E475" s="71" t="s">
        <v>127</v>
      </c>
      <c r="F475" s="71" t="s">
        <v>127</v>
      </c>
      <c r="G475" s="71" t="s">
        <v>141</v>
      </c>
      <c r="H475" s="71" t="s">
        <v>141</v>
      </c>
      <c r="I475" s="77" t="s">
        <v>127</v>
      </c>
      <c r="J475" s="73">
        <v>820.0</v>
      </c>
      <c r="K475" s="75" t="s">
        <v>127</v>
      </c>
      <c r="L475" s="75" t="s">
        <v>127</v>
      </c>
      <c r="M475" s="75" t="s">
        <v>127</v>
      </c>
      <c r="N475" s="71" t="s">
        <v>127</v>
      </c>
      <c r="O475" s="75" t="s">
        <v>127</v>
      </c>
      <c r="P475" s="77" t="s">
        <v>127</v>
      </c>
      <c r="Q475" s="79">
        <v>1000.0</v>
      </c>
      <c r="R475" s="75" t="s">
        <v>127</v>
      </c>
      <c r="S475" s="75" t="s">
        <v>127</v>
      </c>
      <c r="T475" s="75" t="s">
        <v>127</v>
      </c>
      <c r="U475" s="71" t="s">
        <v>127</v>
      </c>
      <c r="V475" s="75" t="s">
        <v>127</v>
      </c>
      <c r="W475" s="77" t="s">
        <v>127</v>
      </c>
    </row>
    <row r="476">
      <c r="A476" s="71" t="s">
        <v>6842</v>
      </c>
      <c r="B476" s="72" t="s">
        <v>6843</v>
      </c>
      <c r="C476" s="73">
        <v>10680.0</v>
      </c>
      <c r="D476" s="71" t="s">
        <v>141</v>
      </c>
      <c r="E476" s="71" t="s">
        <v>141</v>
      </c>
      <c r="F476" s="71" t="s">
        <v>127</v>
      </c>
      <c r="G476" s="71" t="s">
        <v>141</v>
      </c>
      <c r="H476" s="71" t="s">
        <v>141</v>
      </c>
      <c r="I476" s="72" t="s">
        <v>141</v>
      </c>
      <c r="J476" s="73">
        <v>9840.0</v>
      </c>
      <c r="K476" s="75" t="s">
        <v>141</v>
      </c>
      <c r="L476" s="75" t="s">
        <v>141</v>
      </c>
      <c r="M476" s="75" t="s">
        <v>127</v>
      </c>
      <c r="N476" s="71" t="s">
        <v>141</v>
      </c>
      <c r="O476" s="75" t="s">
        <v>141</v>
      </c>
      <c r="P476" s="77" t="s">
        <v>141</v>
      </c>
      <c r="Q476" s="79">
        <v>10680.0</v>
      </c>
      <c r="R476" s="75" t="s">
        <v>141</v>
      </c>
      <c r="S476" s="75" t="s">
        <v>141</v>
      </c>
      <c r="T476" s="75" t="s">
        <v>127</v>
      </c>
      <c r="U476" s="71" t="s">
        <v>141</v>
      </c>
      <c r="V476" s="75" t="s">
        <v>141</v>
      </c>
      <c r="W476" s="77" t="s">
        <v>141</v>
      </c>
    </row>
    <row r="477">
      <c r="A477" s="71" t="s">
        <v>7244</v>
      </c>
      <c r="B477" s="72" t="s">
        <v>7245</v>
      </c>
      <c r="C477" s="73" t="s">
        <v>127</v>
      </c>
      <c r="D477" s="71" t="s">
        <v>127</v>
      </c>
      <c r="E477" s="71" t="s">
        <v>127</v>
      </c>
      <c r="F477" s="71" t="s">
        <v>127</v>
      </c>
      <c r="G477" s="71" t="s">
        <v>127</v>
      </c>
      <c r="H477" s="71" t="s">
        <v>127</v>
      </c>
      <c r="I477" s="72" t="s">
        <v>127</v>
      </c>
      <c r="J477" s="73" t="s">
        <v>127</v>
      </c>
      <c r="K477" s="71" t="s">
        <v>127</v>
      </c>
      <c r="L477" s="71" t="s">
        <v>127</v>
      </c>
      <c r="M477" s="71" t="s">
        <v>127</v>
      </c>
      <c r="N477" s="71" t="s">
        <v>127</v>
      </c>
      <c r="O477" s="71" t="s">
        <v>127</v>
      </c>
      <c r="P477" s="72" t="s">
        <v>127</v>
      </c>
      <c r="Q477" s="73" t="s">
        <v>127</v>
      </c>
      <c r="R477" s="71" t="s">
        <v>127</v>
      </c>
      <c r="S477" s="71" t="s">
        <v>127</v>
      </c>
      <c r="T477" s="71" t="s">
        <v>127</v>
      </c>
      <c r="U477" s="71" t="s">
        <v>127</v>
      </c>
      <c r="V477" s="71" t="s">
        <v>127</v>
      </c>
      <c r="W477" s="72" t="s">
        <v>127</v>
      </c>
    </row>
    <row r="478">
      <c r="A478" s="71" t="s">
        <v>6867</v>
      </c>
      <c r="B478" s="72" t="s">
        <v>6868</v>
      </c>
      <c r="C478" s="73">
        <v>332.0</v>
      </c>
      <c r="D478" s="75" t="s">
        <v>127</v>
      </c>
      <c r="E478" s="75">
        <v>332.0</v>
      </c>
      <c r="F478" s="75" t="s">
        <v>127</v>
      </c>
      <c r="G478" s="71" t="s">
        <v>127</v>
      </c>
      <c r="H478" s="71" t="s">
        <v>127</v>
      </c>
      <c r="I478" s="72" t="s">
        <v>127</v>
      </c>
      <c r="J478" s="73">
        <v>471.0</v>
      </c>
      <c r="K478" s="71" t="s">
        <v>127</v>
      </c>
      <c r="L478" s="75">
        <v>471.0</v>
      </c>
      <c r="M478" s="71" t="s">
        <v>127</v>
      </c>
      <c r="N478" s="71" t="s">
        <v>127</v>
      </c>
      <c r="O478" s="71" t="s">
        <v>127</v>
      </c>
      <c r="P478" s="72" t="s">
        <v>127</v>
      </c>
      <c r="Q478" s="73">
        <v>641.0</v>
      </c>
      <c r="R478" s="71" t="s">
        <v>127</v>
      </c>
      <c r="S478" s="75">
        <v>641.0</v>
      </c>
      <c r="T478" s="71" t="s">
        <v>127</v>
      </c>
      <c r="U478" s="75" t="s">
        <v>127</v>
      </c>
      <c r="V478" s="71" t="s">
        <v>127</v>
      </c>
      <c r="W478" s="77" t="s">
        <v>127</v>
      </c>
    </row>
    <row r="479">
      <c r="A479" s="71" t="s">
        <v>7126</v>
      </c>
      <c r="B479" s="72" t="s">
        <v>7127</v>
      </c>
      <c r="C479" s="73">
        <v>2050.0</v>
      </c>
      <c r="D479" s="71">
        <v>2050.0</v>
      </c>
      <c r="E479" s="71" t="s">
        <v>127</v>
      </c>
      <c r="F479" s="71" t="s">
        <v>127</v>
      </c>
      <c r="G479" s="71">
        <v>2175.463087248322</v>
      </c>
      <c r="H479" s="71">
        <v>2175.463087248322</v>
      </c>
      <c r="I479" s="77" t="s">
        <v>127</v>
      </c>
      <c r="J479" s="73">
        <v>1900.0</v>
      </c>
      <c r="K479" s="71">
        <v>1900.0</v>
      </c>
      <c r="L479" s="75" t="s">
        <v>127</v>
      </c>
      <c r="M479" s="75" t="s">
        <v>127</v>
      </c>
      <c r="N479" s="71">
        <v>2073.261744966443</v>
      </c>
      <c r="O479" s="71">
        <v>2073.261744966443</v>
      </c>
      <c r="P479" s="77" t="s">
        <v>127</v>
      </c>
      <c r="Q479" s="73">
        <v>1850.0</v>
      </c>
      <c r="R479" s="75">
        <v>1850.0</v>
      </c>
      <c r="S479" s="75" t="s">
        <v>127</v>
      </c>
      <c r="T479" s="75" t="s">
        <v>127</v>
      </c>
      <c r="U479" s="71">
        <v>2090.0</v>
      </c>
      <c r="V479" s="75">
        <v>2090.0</v>
      </c>
      <c r="W479" s="77" t="s">
        <v>127</v>
      </c>
    </row>
    <row r="480">
      <c r="A480" s="71" t="s">
        <v>6511</v>
      </c>
      <c r="B480" s="72" t="s">
        <v>6512</v>
      </c>
      <c r="C480" s="73">
        <v>5740.0</v>
      </c>
      <c r="D480" s="71">
        <v>5740.0</v>
      </c>
      <c r="E480" s="71" t="s">
        <v>127</v>
      </c>
      <c r="F480" s="71" t="s">
        <v>127</v>
      </c>
      <c r="G480" s="71">
        <v>6042.953020134229</v>
      </c>
      <c r="H480" s="75">
        <v>6042.953020134229</v>
      </c>
      <c r="I480" s="77" t="s">
        <v>127</v>
      </c>
      <c r="J480" s="73">
        <v>5320.0</v>
      </c>
      <c r="K480" s="71">
        <v>5320.0</v>
      </c>
      <c r="L480" s="75" t="s">
        <v>127</v>
      </c>
      <c r="M480" s="75" t="s">
        <v>127</v>
      </c>
      <c r="N480" s="71">
        <v>5759.060402684564</v>
      </c>
      <c r="O480" s="71">
        <v>5759.060402684564</v>
      </c>
      <c r="P480" s="77" t="s">
        <v>127</v>
      </c>
      <c r="Q480" s="73">
        <v>4240.0</v>
      </c>
      <c r="R480" s="75">
        <v>4240.0</v>
      </c>
      <c r="S480" s="75" t="s">
        <v>127</v>
      </c>
      <c r="T480" s="75" t="s">
        <v>127</v>
      </c>
      <c r="U480" s="71">
        <v>4600.0</v>
      </c>
      <c r="V480" s="75">
        <v>4600.0</v>
      </c>
      <c r="W480" s="77" t="s">
        <v>127</v>
      </c>
    </row>
    <row r="481">
      <c r="A481" s="71" t="s">
        <v>6713</v>
      </c>
      <c r="B481" s="72" t="s">
        <v>6714</v>
      </c>
      <c r="C481" s="73">
        <v>3813.0</v>
      </c>
      <c r="D481" s="71">
        <v>3813.0</v>
      </c>
      <c r="E481" s="71" t="s">
        <v>127</v>
      </c>
      <c r="F481" s="71" t="s">
        <v>127</v>
      </c>
      <c r="G481" s="71">
        <v>4230.067114093959</v>
      </c>
      <c r="H481" s="75">
        <v>4230.067114093959</v>
      </c>
      <c r="I481" s="77" t="s">
        <v>127</v>
      </c>
      <c r="J481" s="73">
        <v>3534.0</v>
      </c>
      <c r="K481" s="71">
        <v>3534.0</v>
      </c>
      <c r="L481" s="75" t="s">
        <v>127</v>
      </c>
      <c r="M481" s="75" t="s">
        <v>127</v>
      </c>
      <c r="N481" s="71">
        <v>4031.3422818791946</v>
      </c>
      <c r="O481" s="71">
        <v>4031.3422818791946</v>
      </c>
      <c r="P481" s="77" t="s">
        <v>127</v>
      </c>
      <c r="Q481" s="73">
        <v>3380.0</v>
      </c>
      <c r="R481" s="75">
        <v>3380.0</v>
      </c>
      <c r="S481" s="75" t="s">
        <v>127</v>
      </c>
      <c r="T481" s="75" t="s">
        <v>127</v>
      </c>
      <c r="U481" s="71">
        <v>3790.0</v>
      </c>
      <c r="V481" s="75">
        <v>3790.0</v>
      </c>
      <c r="W481" s="77" t="s">
        <v>127</v>
      </c>
    </row>
    <row r="482">
      <c r="A482" s="71" t="s">
        <v>7148</v>
      </c>
      <c r="B482" s="72" t="s">
        <v>7149</v>
      </c>
      <c r="C482" s="73">
        <v>1804.0</v>
      </c>
      <c r="D482" s="71">
        <v>1804.0</v>
      </c>
      <c r="E482" s="71" t="s">
        <v>127</v>
      </c>
      <c r="F482" s="71" t="s">
        <v>127</v>
      </c>
      <c r="G482" s="71">
        <v>1933.744966442953</v>
      </c>
      <c r="H482" s="75">
        <v>1933.744966442953</v>
      </c>
      <c r="I482" s="77" t="s">
        <v>127</v>
      </c>
      <c r="J482" s="73">
        <v>1672.0</v>
      </c>
      <c r="K482" s="71">
        <v>1672.0</v>
      </c>
      <c r="L482" s="75" t="s">
        <v>127</v>
      </c>
      <c r="M482" s="75" t="s">
        <v>127</v>
      </c>
      <c r="N482" s="71">
        <v>1842.8993288590605</v>
      </c>
      <c r="O482" s="71">
        <v>1842.8993288590605</v>
      </c>
      <c r="P482" s="77" t="s">
        <v>127</v>
      </c>
      <c r="Q482" s="73">
        <v>2090.0</v>
      </c>
      <c r="R482" s="75">
        <v>2090.0</v>
      </c>
      <c r="S482" s="75" t="s">
        <v>127</v>
      </c>
      <c r="T482" s="75" t="s">
        <v>127</v>
      </c>
      <c r="U482" s="71">
        <v>2270.0</v>
      </c>
      <c r="V482" s="75">
        <v>2270.0</v>
      </c>
      <c r="W482" s="77" t="s">
        <v>127</v>
      </c>
    </row>
    <row r="483">
      <c r="A483" s="71" t="s">
        <v>7076</v>
      </c>
      <c r="B483" s="72" t="s">
        <v>7077</v>
      </c>
      <c r="C483" s="73">
        <v>3444.0</v>
      </c>
      <c r="D483" s="71">
        <v>3444.0</v>
      </c>
      <c r="E483" s="71" t="s">
        <v>127</v>
      </c>
      <c r="F483" s="71" t="s">
        <v>127</v>
      </c>
      <c r="G483" s="71">
        <v>3625.771812080537</v>
      </c>
      <c r="H483" s="75">
        <v>3625.771812080537</v>
      </c>
      <c r="I483" s="77" t="s">
        <v>127</v>
      </c>
      <c r="J483" s="73">
        <v>3192.0</v>
      </c>
      <c r="K483" s="71">
        <v>3192.0</v>
      </c>
      <c r="L483" s="75" t="s">
        <v>127</v>
      </c>
      <c r="M483" s="75" t="s">
        <v>127</v>
      </c>
      <c r="N483" s="71">
        <v>3455.4362416107383</v>
      </c>
      <c r="O483" s="71">
        <v>3455.4362416107383</v>
      </c>
      <c r="P483" s="77" t="s">
        <v>127</v>
      </c>
      <c r="Q483" s="73">
        <v>3500.0</v>
      </c>
      <c r="R483" s="75">
        <v>3500.0</v>
      </c>
      <c r="S483" s="75" t="s">
        <v>127</v>
      </c>
      <c r="T483" s="75" t="s">
        <v>127</v>
      </c>
      <c r="U483" s="71">
        <v>3830.0</v>
      </c>
      <c r="V483" s="75">
        <v>3830.0</v>
      </c>
      <c r="W483" s="77" t="s">
        <v>127</v>
      </c>
    </row>
    <row r="484">
      <c r="A484" s="71" t="s">
        <v>6719</v>
      </c>
      <c r="B484" s="72" t="s">
        <v>6720</v>
      </c>
      <c r="C484" s="73">
        <v>10175.384615384615</v>
      </c>
      <c r="D484" s="71">
        <v>10175.384615384615</v>
      </c>
      <c r="E484" s="71" t="s">
        <v>127</v>
      </c>
      <c r="F484" s="71" t="s">
        <v>127</v>
      </c>
      <c r="G484" s="71">
        <v>15817.777777777777</v>
      </c>
      <c r="H484" s="71">
        <v>15817.777777777777</v>
      </c>
      <c r="I484" s="72" t="s">
        <v>127</v>
      </c>
      <c r="J484" s="73">
        <v>9340.0</v>
      </c>
      <c r="K484" s="75">
        <v>9340.0</v>
      </c>
      <c r="L484" s="75" t="s">
        <v>127</v>
      </c>
      <c r="M484" s="75" t="s">
        <v>127</v>
      </c>
      <c r="N484" s="71" t="s">
        <v>141</v>
      </c>
      <c r="O484" s="75" t="s">
        <v>141</v>
      </c>
      <c r="P484" s="77" t="s">
        <v>127</v>
      </c>
      <c r="Q484" s="73">
        <v>10200.0</v>
      </c>
      <c r="R484" s="75">
        <v>10200.0</v>
      </c>
      <c r="S484" s="75" t="s">
        <v>127</v>
      </c>
      <c r="T484" s="75" t="s">
        <v>127</v>
      </c>
      <c r="U484" s="71">
        <v>10830.0</v>
      </c>
      <c r="V484" s="75">
        <v>10830.0</v>
      </c>
      <c r="W484" s="77" t="s">
        <v>127</v>
      </c>
    </row>
    <row r="485">
      <c r="A485" s="71" t="s">
        <v>6977</v>
      </c>
      <c r="B485" s="72" t="s">
        <v>6978</v>
      </c>
      <c r="C485" s="73">
        <v>3052.6153846153848</v>
      </c>
      <c r="D485" s="71">
        <v>3052.6153846153848</v>
      </c>
      <c r="E485" s="71" t="s">
        <v>127</v>
      </c>
      <c r="F485" s="71" t="s">
        <v>127</v>
      </c>
      <c r="G485" s="71">
        <v>4745.333333333333</v>
      </c>
      <c r="H485" s="71">
        <v>4745.333333333333</v>
      </c>
      <c r="I485" s="72" t="s">
        <v>127</v>
      </c>
      <c r="J485" s="73" t="s">
        <v>141</v>
      </c>
      <c r="K485" s="75" t="s">
        <v>141</v>
      </c>
      <c r="L485" s="75" t="s">
        <v>127</v>
      </c>
      <c r="M485" s="75" t="s">
        <v>127</v>
      </c>
      <c r="N485" s="71" t="s">
        <v>141</v>
      </c>
      <c r="O485" s="75" t="s">
        <v>141</v>
      </c>
      <c r="P485" s="77" t="s">
        <v>127</v>
      </c>
      <c r="Q485" s="73">
        <v>3200.0</v>
      </c>
      <c r="R485" s="75">
        <v>3200.0</v>
      </c>
      <c r="S485" s="75" t="s">
        <v>127</v>
      </c>
      <c r="T485" s="75" t="s">
        <v>127</v>
      </c>
      <c r="U485" s="71">
        <v>3470.0</v>
      </c>
      <c r="V485" s="75">
        <v>3470.0</v>
      </c>
      <c r="W485" s="77" t="s">
        <v>127</v>
      </c>
    </row>
    <row r="486">
      <c r="A486" s="71" t="s">
        <v>6481</v>
      </c>
      <c r="B486" s="72" t="s">
        <v>6482</v>
      </c>
      <c r="C486" s="79">
        <v>4833.0</v>
      </c>
      <c r="D486" s="75" t="s">
        <v>141</v>
      </c>
      <c r="E486" s="75" t="s">
        <v>141</v>
      </c>
      <c r="F486" s="71" t="s">
        <v>127</v>
      </c>
      <c r="G486" s="71">
        <v>5775.0</v>
      </c>
      <c r="H486" s="71">
        <v>5775.0</v>
      </c>
      <c r="I486" s="72" t="s">
        <v>127</v>
      </c>
      <c r="J486" s="79">
        <v>3979.0</v>
      </c>
      <c r="K486" s="75" t="s">
        <v>141</v>
      </c>
      <c r="L486" s="75" t="s">
        <v>141</v>
      </c>
      <c r="M486" s="75" t="s">
        <v>127</v>
      </c>
      <c r="N486" s="71">
        <v>4725.0</v>
      </c>
      <c r="O486" s="71">
        <v>4725.0</v>
      </c>
      <c r="P486" s="77" t="s">
        <v>127</v>
      </c>
      <c r="Q486" s="73">
        <v>5526.0</v>
      </c>
      <c r="R486" s="75">
        <v>5526.0</v>
      </c>
      <c r="S486" s="75" t="s">
        <v>141</v>
      </c>
      <c r="T486" s="75" t="s">
        <v>127</v>
      </c>
      <c r="U486" s="75" t="s">
        <v>141</v>
      </c>
      <c r="V486" s="75" t="s">
        <v>141</v>
      </c>
      <c r="W486" s="77" t="s">
        <v>127</v>
      </c>
    </row>
    <row r="487">
      <c r="A487" s="74" t="s">
        <v>6615</v>
      </c>
      <c r="B487" s="72" t="s">
        <v>6616</v>
      </c>
      <c r="C487" s="73" t="s">
        <v>141</v>
      </c>
      <c r="D487" s="75" t="s">
        <v>127</v>
      </c>
      <c r="E487" s="75" t="s">
        <v>141</v>
      </c>
      <c r="F487" s="75" t="s">
        <v>127</v>
      </c>
      <c r="G487" s="71">
        <v>101.34782608695652</v>
      </c>
      <c r="H487" s="75" t="s">
        <v>127</v>
      </c>
      <c r="I487" s="72">
        <v>101.34782608695652</v>
      </c>
      <c r="J487" s="73">
        <v>320.0</v>
      </c>
      <c r="K487" s="75" t="s">
        <v>127</v>
      </c>
      <c r="L487" s="71">
        <v>320.0</v>
      </c>
      <c r="M487" s="75" t="s">
        <v>127</v>
      </c>
      <c r="N487" s="71">
        <v>108.1304347826087</v>
      </c>
      <c r="O487" s="75" t="s">
        <v>127</v>
      </c>
      <c r="P487" s="72">
        <v>108.1304347826087</v>
      </c>
      <c r="Q487" s="73">
        <v>314.0</v>
      </c>
      <c r="R487" s="75" t="s">
        <v>127</v>
      </c>
      <c r="S487" s="71">
        <v>314.0</v>
      </c>
      <c r="T487" s="75" t="s">
        <v>127</v>
      </c>
      <c r="U487" s="71">
        <v>478.15384615384613</v>
      </c>
      <c r="V487" s="75" t="s">
        <v>127</v>
      </c>
      <c r="W487" s="72">
        <v>478.15384615384613</v>
      </c>
    </row>
    <row r="488">
      <c r="A488" s="74" t="s">
        <v>6693</v>
      </c>
      <c r="B488" s="72" t="s">
        <v>6694</v>
      </c>
      <c r="C488" s="73" t="s">
        <v>141</v>
      </c>
      <c r="D488" s="75" t="s">
        <v>141</v>
      </c>
      <c r="E488" s="75" t="s">
        <v>127</v>
      </c>
      <c r="F488" s="75" t="s">
        <v>127</v>
      </c>
      <c r="G488" s="71" t="s">
        <v>141</v>
      </c>
      <c r="H488" s="75" t="s">
        <v>141</v>
      </c>
      <c r="I488" s="77" t="s">
        <v>127</v>
      </c>
      <c r="J488" s="73" t="s">
        <v>141</v>
      </c>
      <c r="K488" s="75" t="s">
        <v>141</v>
      </c>
      <c r="L488" s="75" t="s">
        <v>127</v>
      </c>
      <c r="M488" s="75" t="s">
        <v>127</v>
      </c>
      <c r="N488" s="71" t="s">
        <v>141</v>
      </c>
      <c r="O488" s="75" t="s">
        <v>141</v>
      </c>
      <c r="P488" s="77" t="s">
        <v>127</v>
      </c>
      <c r="Q488" s="73">
        <v>1190.0</v>
      </c>
      <c r="R488" s="75">
        <v>1190.0</v>
      </c>
      <c r="S488" s="75" t="s">
        <v>127</v>
      </c>
      <c r="T488" s="75" t="s">
        <v>127</v>
      </c>
      <c r="U488" s="71" t="s">
        <v>141</v>
      </c>
      <c r="V488" s="75" t="s">
        <v>141</v>
      </c>
      <c r="W488" s="77" t="s">
        <v>127</v>
      </c>
    </row>
    <row r="489">
      <c r="A489" s="74" t="s">
        <v>6728</v>
      </c>
      <c r="B489" s="72" t="s">
        <v>6729</v>
      </c>
      <c r="C489" s="73" t="s">
        <v>141</v>
      </c>
      <c r="D489" s="75" t="s">
        <v>127</v>
      </c>
      <c r="E489" s="75" t="s">
        <v>141</v>
      </c>
      <c r="F489" s="75" t="s">
        <v>127</v>
      </c>
      <c r="G489" s="71" t="s">
        <v>141</v>
      </c>
      <c r="H489" s="75" t="s">
        <v>127</v>
      </c>
      <c r="I489" s="77" t="s">
        <v>141</v>
      </c>
      <c r="J489" s="73">
        <v>585.0</v>
      </c>
      <c r="K489" s="75" t="s">
        <v>127</v>
      </c>
      <c r="L489" s="75">
        <v>585.0</v>
      </c>
      <c r="M489" s="75" t="s">
        <v>127</v>
      </c>
      <c r="N489" s="71">
        <v>765.0</v>
      </c>
      <c r="O489" s="75" t="s">
        <v>127</v>
      </c>
      <c r="P489" s="77">
        <v>765.0</v>
      </c>
      <c r="Q489" s="73">
        <v>648.0</v>
      </c>
      <c r="R489" s="75" t="s">
        <v>127</v>
      </c>
      <c r="S489" s="75">
        <v>648.0</v>
      </c>
      <c r="T489" s="75" t="s">
        <v>127</v>
      </c>
      <c r="U489" s="71">
        <v>797.0</v>
      </c>
      <c r="V489" s="75" t="s">
        <v>127</v>
      </c>
      <c r="W489" s="77">
        <v>797.0</v>
      </c>
    </row>
    <row r="490">
      <c r="A490" s="74" t="s">
        <v>6560</v>
      </c>
      <c r="B490" s="72" t="s">
        <v>6561</v>
      </c>
      <c r="C490" s="73" t="s">
        <v>141</v>
      </c>
      <c r="D490" s="75" t="s">
        <v>141</v>
      </c>
      <c r="E490" s="75" t="s">
        <v>141</v>
      </c>
      <c r="F490" s="75" t="s">
        <v>127</v>
      </c>
      <c r="G490" s="71">
        <v>896.6521739130435</v>
      </c>
      <c r="H490" s="75">
        <v>221.0</v>
      </c>
      <c r="I490" s="72">
        <v>675.6521739130435</v>
      </c>
      <c r="J490" s="73">
        <v>320.0</v>
      </c>
      <c r="K490" s="75" t="s">
        <v>141</v>
      </c>
      <c r="L490" s="71">
        <v>320.0</v>
      </c>
      <c r="M490" s="75" t="s">
        <v>127</v>
      </c>
      <c r="N490" s="71">
        <v>875.8695652173913</v>
      </c>
      <c r="O490" s="75">
        <v>155.0</v>
      </c>
      <c r="P490" s="72">
        <v>720.8695652173913</v>
      </c>
      <c r="Q490" s="73">
        <v>314.0</v>
      </c>
      <c r="R490" s="75" t="s">
        <v>141</v>
      </c>
      <c r="S490" s="71">
        <v>314.0</v>
      </c>
      <c r="T490" s="75" t="s">
        <v>127</v>
      </c>
      <c r="U490" s="71">
        <v>433.84615384615387</v>
      </c>
      <c r="V490" s="75">
        <v>135.0</v>
      </c>
      <c r="W490" s="72">
        <v>298.84615384615387</v>
      </c>
    </row>
    <row r="491">
      <c r="A491" s="82" t="s">
        <v>6938</v>
      </c>
      <c r="B491" s="72" t="s">
        <v>6939</v>
      </c>
      <c r="C491" s="73" t="s">
        <v>141</v>
      </c>
      <c r="D491" s="75" t="s">
        <v>141</v>
      </c>
      <c r="E491" s="75" t="s">
        <v>127</v>
      </c>
      <c r="F491" s="75" t="s">
        <v>127</v>
      </c>
      <c r="G491" s="71" t="s">
        <v>141</v>
      </c>
      <c r="H491" s="75" t="s">
        <v>141</v>
      </c>
      <c r="I491" s="77" t="s">
        <v>127</v>
      </c>
      <c r="J491" s="73" t="s">
        <v>141</v>
      </c>
      <c r="K491" s="75" t="s">
        <v>141</v>
      </c>
      <c r="L491" s="75" t="s">
        <v>127</v>
      </c>
      <c r="M491" s="75" t="s">
        <v>127</v>
      </c>
      <c r="N491" s="71" t="s">
        <v>141</v>
      </c>
      <c r="O491" s="75" t="s">
        <v>141</v>
      </c>
      <c r="P491" s="77" t="s">
        <v>127</v>
      </c>
      <c r="Q491" s="73" t="s">
        <v>141</v>
      </c>
      <c r="R491" s="75" t="s">
        <v>141</v>
      </c>
      <c r="S491" s="75" t="s">
        <v>127</v>
      </c>
      <c r="T491" s="75" t="s">
        <v>127</v>
      </c>
      <c r="U491" s="71" t="s">
        <v>141</v>
      </c>
      <c r="V491" s="75" t="s">
        <v>141</v>
      </c>
      <c r="W491" s="77" t="s">
        <v>127</v>
      </c>
    </row>
    <row r="492">
      <c r="A492" s="82" t="s">
        <v>6625</v>
      </c>
      <c r="B492" s="72" t="s">
        <v>6626</v>
      </c>
      <c r="C492" s="73" t="s">
        <v>141</v>
      </c>
      <c r="D492" s="75" t="s">
        <v>141</v>
      </c>
      <c r="E492" s="75" t="s">
        <v>141</v>
      </c>
      <c r="F492" s="75" t="s">
        <v>127</v>
      </c>
      <c r="G492" s="71" t="s">
        <v>141</v>
      </c>
      <c r="H492" s="75" t="s">
        <v>127</v>
      </c>
      <c r="I492" s="77" t="s">
        <v>141</v>
      </c>
      <c r="J492" s="73" t="s">
        <v>141</v>
      </c>
      <c r="K492" s="75" t="s">
        <v>141</v>
      </c>
      <c r="L492" s="75" t="s">
        <v>141</v>
      </c>
      <c r="M492" s="75" t="s">
        <v>127</v>
      </c>
      <c r="N492" s="71" t="s">
        <v>141</v>
      </c>
      <c r="O492" s="75" t="s">
        <v>127</v>
      </c>
      <c r="P492" s="77" t="s">
        <v>141</v>
      </c>
      <c r="Q492" s="73" t="s">
        <v>141</v>
      </c>
      <c r="R492" s="75" t="s">
        <v>141</v>
      </c>
      <c r="S492" s="75" t="s">
        <v>141</v>
      </c>
      <c r="T492" s="75" t="s">
        <v>127</v>
      </c>
      <c r="U492" s="71" t="s">
        <v>141</v>
      </c>
      <c r="V492" s="75" t="s">
        <v>127</v>
      </c>
      <c r="W492" s="77" t="s">
        <v>141</v>
      </c>
    </row>
    <row r="493">
      <c r="A493" s="82" t="s">
        <v>6749</v>
      </c>
      <c r="B493" s="72" t="s">
        <v>6750</v>
      </c>
      <c r="C493" s="73">
        <v>1104.0</v>
      </c>
      <c r="D493" s="75" t="s">
        <v>127</v>
      </c>
      <c r="E493" s="75">
        <v>1104.0</v>
      </c>
      <c r="F493" s="75" t="s">
        <v>127</v>
      </c>
      <c r="G493" s="71" t="s">
        <v>127</v>
      </c>
      <c r="H493" s="75" t="s">
        <v>127</v>
      </c>
      <c r="I493" s="77" t="s">
        <v>127</v>
      </c>
      <c r="J493" s="73">
        <v>1200.0</v>
      </c>
      <c r="K493" s="75" t="s">
        <v>127</v>
      </c>
      <c r="L493" s="75">
        <v>1200.0</v>
      </c>
      <c r="M493" s="75" t="s">
        <v>127</v>
      </c>
      <c r="N493" s="71" t="s">
        <v>127</v>
      </c>
      <c r="O493" s="75" t="s">
        <v>127</v>
      </c>
      <c r="P493" s="77" t="s">
        <v>127</v>
      </c>
      <c r="Q493" s="73">
        <v>1456.0</v>
      </c>
      <c r="R493" s="75" t="s">
        <v>127</v>
      </c>
      <c r="S493" s="75">
        <v>1456.0</v>
      </c>
      <c r="T493" s="75" t="s">
        <v>127</v>
      </c>
      <c r="U493" s="71" t="s">
        <v>127</v>
      </c>
      <c r="V493" s="75" t="s">
        <v>127</v>
      </c>
      <c r="W493" s="77" t="s">
        <v>127</v>
      </c>
    </row>
    <row r="494">
      <c r="A494" s="82" t="s">
        <v>6952</v>
      </c>
      <c r="B494" s="72" t="s">
        <v>6953</v>
      </c>
      <c r="C494" s="73">
        <v>922.2631578947369</v>
      </c>
      <c r="D494" s="75" t="s">
        <v>127</v>
      </c>
      <c r="E494" s="75">
        <v>922.2631578947369</v>
      </c>
      <c r="F494" s="75" t="s">
        <v>127</v>
      </c>
      <c r="G494" s="71" t="s">
        <v>127</v>
      </c>
      <c r="H494" s="75" t="s">
        <v>127</v>
      </c>
      <c r="I494" s="77" t="s">
        <v>127</v>
      </c>
      <c r="J494" s="73">
        <v>693.0</v>
      </c>
      <c r="K494" s="75" t="s">
        <v>127</v>
      </c>
      <c r="L494" s="75">
        <v>693.0</v>
      </c>
      <c r="M494" s="75" t="s">
        <v>127</v>
      </c>
      <c r="N494" s="71" t="s">
        <v>127</v>
      </c>
      <c r="O494" s="75" t="s">
        <v>127</v>
      </c>
      <c r="P494" s="77" t="s">
        <v>127</v>
      </c>
      <c r="Q494" s="73">
        <v>1054.842105263158</v>
      </c>
      <c r="R494" s="75" t="s">
        <v>127</v>
      </c>
      <c r="S494" s="75">
        <v>1054.842105263158</v>
      </c>
      <c r="T494" s="75" t="s">
        <v>127</v>
      </c>
      <c r="U494" s="71" t="s">
        <v>127</v>
      </c>
      <c r="V494" s="75" t="s">
        <v>127</v>
      </c>
      <c r="W494" s="77" t="s">
        <v>127</v>
      </c>
    </row>
    <row r="495">
      <c r="A495" s="82" t="s">
        <v>6660</v>
      </c>
      <c r="B495" s="72" t="s">
        <v>6661</v>
      </c>
      <c r="C495" s="73">
        <v>670.7368421052631</v>
      </c>
      <c r="D495" s="75" t="s">
        <v>127</v>
      </c>
      <c r="E495" s="75">
        <v>670.7368421052631</v>
      </c>
      <c r="F495" s="75" t="s">
        <v>127</v>
      </c>
      <c r="G495" s="71" t="s">
        <v>127</v>
      </c>
      <c r="H495" s="75" t="s">
        <v>127</v>
      </c>
      <c r="I495" s="77" t="s">
        <v>127</v>
      </c>
      <c r="J495" s="73">
        <v>504.0</v>
      </c>
      <c r="K495" s="75" t="s">
        <v>127</v>
      </c>
      <c r="L495" s="75">
        <v>504.0</v>
      </c>
      <c r="M495" s="75" t="s">
        <v>127</v>
      </c>
      <c r="N495" s="71" t="s">
        <v>127</v>
      </c>
      <c r="O495" s="75" t="s">
        <v>127</v>
      </c>
      <c r="P495" s="77" t="s">
        <v>127</v>
      </c>
      <c r="Q495" s="73">
        <v>767.1578947368421</v>
      </c>
      <c r="R495" s="75" t="s">
        <v>127</v>
      </c>
      <c r="S495" s="75">
        <v>767.1578947368421</v>
      </c>
      <c r="T495" s="75" t="s">
        <v>127</v>
      </c>
      <c r="U495" s="71" t="s">
        <v>127</v>
      </c>
      <c r="V495" s="75" t="s">
        <v>127</v>
      </c>
      <c r="W495" s="77" t="s">
        <v>127</v>
      </c>
    </row>
    <row r="496">
      <c r="A496" s="82" t="s">
        <v>7003</v>
      </c>
      <c r="B496" s="72" t="s">
        <v>7004</v>
      </c>
      <c r="C496" s="73" t="s">
        <v>127</v>
      </c>
      <c r="D496" s="75" t="s">
        <v>127</v>
      </c>
      <c r="E496" s="75" t="s">
        <v>127</v>
      </c>
      <c r="F496" s="75" t="s">
        <v>127</v>
      </c>
      <c r="G496" s="71" t="s">
        <v>141</v>
      </c>
      <c r="H496" s="75" t="s">
        <v>127</v>
      </c>
      <c r="I496" s="77" t="s">
        <v>141</v>
      </c>
      <c r="J496" s="73" t="s">
        <v>127</v>
      </c>
      <c r="K496" s="75" t="s">
        <v>127</v>
      </c>
      <c r="L496" s="75" t="s">
        <v>127</v>
      </c>
      <c r="M496" s="75" t="s">
        <v>127</v>
      </c>
      <c r="N496" s="71" t="s">
        <v>141</v>
      </c>
      <c r="O496" s="75" t="s">
        <v>127</v>
      </c>
      <c r="P496" s="77" t="s">
        <v>141</v>
      </c>
      <c r="Q496" s="73" t="s">
        <v>127</v>
      </c>
      <c r="R496" s="75" t="s">
        <v>127</v>
      </c>
      <c r="S496" s="75" t="s">
        <v>127</v>
      </c>
      <c r="T496" s="75" t="s">
        <v>127</v>
      </c>
      <c r="U496" s="71" t="s">
        <v>141</v>
      </c>
      <c r="V496" s="75" t="s">
        <v>127</v>
      </c>
      <c r="W496" s="77" t="s">
        <v>141</v>
      </c>
    </row>
    <row r="497">
      <c r="A497" s="82" t="s">
        <v>7193</v>
      </c>
      <c r="B497" s="72" t="s">
        <v>7194</v>
      </c>
      <c r="C497" s="73" t="s">
        <v>127</v>
      </c>
      <c r="D497" s="71" t="s">
        <v>127</v>
      </c>
      <c r="E497" s="75" t="s">
        <v>127</v>
      </c>
      <c r="F497" s="75" t="s">
        <v>127</v>
      </c>
      <c r="G497" s="71" t="s">
        <v>141</v>
      </c>
      <c r="H497" s="71" t="s">
        <v>141</v>
      </c>
      <c r="I497" s="77" t="s">
        <v>127</v>
      </c>
      <c r="J497" s="73" t="s">
        <v>127</v>
      </c>
      <c r="K497" s="75" t="s">
        <v>127</v>
      </c>
      <c r="L497" s="75" t="s">
        <v>127</v>
      </c>
      <c r="M497" s="75" t="s">
        <v>127</v>
      </c>
      <c r="N497" s="71" t="s">
        <v>141</v>
      </c>
      <c r="O497" s="75" t="s">
        <v>141</v>
      </c>
      <c r="P497" s="77" t="s">
        <v>127</v>
      </c>
      <c r="Q497" s="88">
        <v>236.0</v>
      </c>
      <c r="R497" s="75" t="s">
        <v>127</v>
      </c>
      <c r="S497" s="75" t="s">
        <v>127</v>
      </c>
      <c r="T497" s="75" t="s">
        <v>127</v>
      </c>
      <c r="U497" s="71">
        <v>565.0</v>
      </c>
      <c r="V497" s="75">
        <v>565.0</v>
      </c>
      <c r="W497" s="77" t="s">
        <v>127</v>
      </c>
    </row>
    <row r="498">
      <c r="A498" s="82" t="s">
        <v>6585</v>
      </c>
      <c r="B498" s="72" t="s">
        <v>6586</v>
      </c>
      <c r="C498" s="73" t="s">
        <v>141</v>
      </c>
      <c r="D498" s="75" t="s">
        <v>141</v>
      </c>
      <c r="E498" s="75" t="s">
        <v>141</v>
      </c>
      <c r="F498" s="75" t="s">
        <v>127</v>
      </c>
      <c r="G498" s="71" t="s">
        <v>141</v>
      </c>
      <c r="H498" s="75" t="s">
        <v>141</v>
      </c>
      <c r="I498" s="77" t="s">
        <v>141</v>
      </c>
      <c r="J498" s="73" t="s">
        <v>141</v>
      </c>
      <c r="K498" s="75" t="s">
        <v>141</v>
      </c>
      <c r="L498" s="75" t="s">
        <v>141</v>
      </c>
      <c r="M498" s="75" t="s">
        <v>127</v>
      </c>
      <c r="N498" s="71" t="s">
        <v>141</v>
      </c>
      <c r="O498" s="75" t="s">
        <v>141</v>
      </c>
      <c r="P498" s="77" t="s">
        <v>141</v>
      </c>
      <c r="Q498" s="73" t="s">
        <v>141</v>
      </c>
      <c r="R498" s="75" t="s">
        <v>141</v>
      </c>
      <c r="S498" s="75" t="s">
        <v>141</v>
      </c>
      <c r="T498" s="75" t="s">
        <v>127</v>
      </c>
      <c r="U498" s="71" t="s">
        <v>141</v>
      </c>
      <c r="V498" s="75" t="s">
        <v>141</v>
      </c>
      <c r="W498" s="77" t="s">
        <v>141</v>
      </c>
    </row>
    <row r="499">
      <c r="A499" s="82" t="s">
        <v>7152</v>
      </c>
      <c r="B499" s="72" t="s">
        <v>7153</v>
      </c>
      <c r="C499" s="73">
        <v>188.6</v>
      </c>
      <c r="D499" s="75" t="s">
        <v>127</v>
      </c>
      <c r="E499" s="75">
        <v>188.6</v>
      </c>
      <c r="F499" s="75" t="s">
        <v>127</v>
      </c>
      <c r="G499" s="71" t="s">
        <v>127</v>
      </c>
      <c r="H499" s="75" t="s">
        <v>127</v>
      </c>
      <c r="I499" s="77" t="s">
        <v>127</v>
      </c>
      <c r="J499" s="73">
        <v>174.8</v>
      </c>
      <c r="K499" s="75" t="s">
        <v>127</v>
      </c>
      <c r="L499" s="75">
        <v>174.8</v>
      </c>
      <c r="M499" s="75" t="s">
        <v>127</v>
      </c>
      <c r="N499" s="71" t="s">
        <v>127</v>
      </c>
      <c r="O499" s="75" t="s">
        <v>127</v>
      </c>
      <c r="P499" s="77" t="s">
        <v>127</v>
      </c>
      <c r="Q499" s="73">
        <v>193.2</v>
      </c>
      <c r="R499" s="75" t="s">
        <v>127</v>
      </c>
      <c r="S499" s="75">
        <v>193.2</v>
      </c>
      <c r="T499" s="75" t="s">
        <v>127</v>
      </c>
      <c r="U499" s="71" t="s">
        <v>127</v>
      </c>
      <c r="V499" s="75" t="s">
        <v>127</v>
      </c>
      <c r="W499" s="77" t="s">
        <v>127</v>
      </c>
    </row>
    <row r="500">
      <c r="A500" s="82" t="s">
        <v>6798</v>
      </c>
      <c r="B500" s="72" t="s">
        <v>6799</v>
      </c>
      <c r="C500" s="73" t="s">
        <v>141</v>
      </c>
      <c r="D500" s="75" t="s">
        <v>141</v>
      </c>
      <c r="E500" s="75" t="s">
        <v>141</v>
      </c>
      <c r="F500" s="75" t="s">
        <v>127</v>
      </c>
      <c r="G500" s="71" t="s">
        <v>141</v>
      </c>
      <c r="H500" s="75" t="s">
        <v>141</v>
      </c>
      <c r="I500" s="77" t="s">
        <v>141</v>
      </c>
      <c r="J500" s="73" t="s">
        <v>141</v>
      </c>
      <c r="K500" s="75" t="s">
        <v>141</v>
      </c>
      <c r="L500" s="75" t="s">
        <v>141</v>
      </c>
      <c r="M500" s="75" t="s">
        <v>127</v>
      </c>
      <c r="N500" s="71" t="s">
        <v>141</v>
      </c>
      <c r="O500" s="75" t="s">
        <v>141</v>
      </c>
      <c r="P500" s="77" t="s">
        <v>141</v>
      </c>
      <c r="Q500" s="73" t="s">
        <v>141</v>
      </c>
      <c r="R500" s="75" t="s">
        <v>141</v>
      </c>
      <c r="S500" s="75" t="s">
        <v>141</v>
      </c>
      <c r="T500" s="75" t="s">
        <v>127</v>
      </c>
      <c r="U500" s="71" t="s">
        <v>141</v>
      </c>
      <c r="V500" s="75" t="s">
        <v>141</v>
      </c>
      <c r="W500" s="77" t="s">
        <v>141</v>
      </c>
    </row>
    <row r="501">
      <c r="A501" s="82" t="s">
        <v>7206</v>
      </c>
      <c r="B501" s="72" t="s">
        <v>7207</v>
      </c>
      <c r="C501" s="73" t="s">
        <v>141</v>
      </c>
      <c r="D501" s="75" t="s">
        <v>127</v>
      </c>
      <c r="E501" s="75" t="s">
        <v>141</v>
      </c>
      <c r="F501" s="75" t="s">
        <v>127</v>
      </c>
      <c r="G501" s="71" t="s">
        <v>141</v>
      </c>
      <c r="H501" s="75" t="s">
        <v>141</v>
      </c>
      <c r="I501" s="77" t="s">
        <v>141</v>
      </c>
      <c r="J501" s="73" t="s">
        <v>141</v>
      </c>
      <c r="K501" s="75" t="s">
        <v>127</v>
      </c>
      <c r="L501" s="75" t="s">
        <v>141</v>
      </c>
      <c r="M501" s="75" t="s">
        <v>127</v>
      </c>
      <c r="N501" s="71" t="s">
        <v>141</v>
      </c>
      <c r="O501" s="75" t="s">
        <v>141</v>
      </c>
      <c r="P501" s="77" t="s">
        <v>141</v>
      </c>
      <c r="Q501" s="73" t="s">
        <v>141</v>
      </c>
      <c r="R501" s="75" t="s">
        <v>127</v>
      </c>
      <c r="S501" s="75" t="s">
        <v>141</v>
      </c>
      <c r="T501" s="75" t="s">
        <v>127</v>
      </c>
      <c r="U501" s="71" t="s">
        <v>141</v>
      </c>
      <c r="V501" s="75" t="s">
        <v>141</v>
      </c>
      <c r="W501" s="77" t="s">
        <v>141</v>
      </c>
    </row>
    <row r="502">
      <c r="A502" s="82" t="s">
        <v>7015</v>
      </c>
      <c r="B502" s="72" t="s">
        <v>7016</v>
      </c>
      <c r="C502" s="73" t="s">
        <v>141</v>
      </c>
      <c r="D502" s="75" t="s">
        <v>141</v>
      </c>
      <c r="E502" s="75" t="s">
        <v>141</v>
      </c>
      <c r="F502" s="75" t="s">
        <v>127</v>
      </c>
      <c r="G502" s="71" t="s">
        <v>141</v>
      </c>
      <c r="H502" s="75" t="s">
        <v>141</v>
      </c>
      <c r="I502" s="77" t="s">
        <v>141</v>
      </c>
      <c r="J502" s="73" t="s">
        <v>141</v>
      </c>
      <c r="K502" s="75" t="s">
        <v>141</v>
      </c>
      <c r="L502" s="75" t="s">
        <v>141</v>
      </c>
      <c r="M502" s="75" t="s">
        <v>127</v>
      </c>
      <c r="N502" s="71" t="s">
        <v>141</v>
      </c>
      <c r="O502" s="75" t="s">
        <v>141</v>
      </c>
      <c r="P502" s="77" t="s">
        <v>141</v>
      </c>
      <c r="Q502" s="73" t="s">
        <v>141</v>
      </c>
      <c r="R502" s="75" t="s">
        <v>141</v>
      </c>
      <c r="S502" s="75" t="s">
        <v>141</v>
      </c>
      <c r="T502" s="75" t="s">
        <v>127</v>
      </c>
      <c r="U502" s="71" t="s">
        <v>141</v>
      </c>
      <c r="V502" s="75" t="s">
        <v>141</v>
      </c>
      <c r="W502" s="77" t="s">
        <v>141</v>
      </c>
    </row>
    <row r="503">
      <c r="A503" s="82" t="s">
        <v>7221</v>
      </c>
      <c r="B503" s="72" t="s">
        <v>7222</v>
      </c>
      <c r="C503" s="73" t="s">
        <v>141</v>
      </c>
      <c r="D503" s="75" t="s">
        <v>141</v>
      </c>
      <c r="E503" s="75" t="s">
        <v>141</v>
      </c>
      <c r="F503" s="75" t="s">
        <v>127</v>
      </c>
      <c r="G503" s="71" t="s">
        <v>141</v>
      </c>
      <c r="H503" s="75" t="s">
        <v>141</v>
      </c>
      <c r="I503" s="77" t="s">
        <v>141</v>
      </c>
      <c r="J503" s="73" t="s">
        <v>141</v>
      </c>
      <c r="K503" s="75" t="s">
        <v>141</v>
      </c>
      <c r="L503" s="75" t="s">
        <v>141</v>
      </c>
      <c r="M503" s="75" t="s">
        <v>127</v>
      </c>
      <c r="N503" s="71" t="s">
        <v>141</v>
      </c>
      <c r="O503" s="75" t="s">
        <v>141</v>
      </c>
      <c r="P503" s="77" t="s">
        <v>141</v>
      </c>
      <c r="Q503" s="73" t="s">
        <v>141</v>
      </c>
      <c r="R503" s="75" t="s">
        <v>141</v>
      </c>
      <c r="S503" s="75" t="s">
        <v>141</v>
      </c>
      <c r="T503" s="75" t="s">
        <v>127</v>
      </c>
      <c r="U503" s="71" t="s">
        <v>141</v>
      </c>
      <c r="V503" s="75" t="s">
        <v>141</v>
      </c>
      <c r="W503" s="77" t="s">
        <v>141</v>
      </c>
    </row>
    <row r="504">
      <c r="A504" s="82" t="s">
        <v>6599</v>
      </c>
      <c r="B504" s="72" t="s">
        <v>6600</v>
      </c>
      <c r="C504" s="73" t="s">
        <v>141</v>
      </c>
      <c r="D504" s="75" t="s">
        <v>141</v>
      </c>
      <c r="E504" s="75" t="s">
        <v>141</v>
      </c>
      <c r="F504" s="75" t="s">
        <v>127</v>
      </c>
      <c r="G504" s="71" t="s">
        <v>141</v>
      </c>
      <c r="H504" s="71" t="s">
        <v>127</v>
      </c>
      <c r="I504" s="77" t="s">
        <v>141</v>
      </c>
      <c r="J504" s="73" t="s">
        <v>141</v>
      </c>
      <c r="K504" s="75" t="s">
        <v>141</v>
      </c>
      <c r="L504" s="75" t="s">
        <v>141</v>
      </c>
      <c r="M504" s="75" t="s">
        <v>127</v>
      </c>
      <c r="N504" s="71" t="s">
        <v>141</v>
      </c>
      <c r="O504" s="71" t="s">
        <v>127</v>
      </c>
      <c r="P504" s="77" t="s">
        <v>141</v>
      </c>
      <c r="Q504" s="73" t="s">
        <v>141</v>
      </c>
      <c r="R504" s="75" t="s">
        <v>141</v>
      </c>
      <c r="S504" s="75" t="s">
        <v>141</v>
      </c>
      <c r="T504" s="75" t="s">
        <v>127</v>
      </c>
      <c r="U504" s="71" t="s">
        <v>141</v>
      </c>
      <c r="V504" s="71" t="s">
        <v>127</v>
      </c>
      <c r="W504" s="77" t="s">
        <v>141</v>
      </c>
    </row>
    <row r="505">
      <c r="A505" s="82" t="s">
        <v>6518</v>
      </c>
      <c r="B505" s="72" t="s">
        <v>6519</v>
      </c>
      <c r="C505" s="73" t="s">
        <v>141</v>
      </c>
      <c r="D505" s="75" t="s">
        <v>141</v>
      </c>
      <c r="E505" s="75" t="s">
        <v>141</v>
      </c>
      <c r="F505" s="75" t="s">
        <v>127</v>
      </c>
      <c r="G505" s="71" t="s">
        <v>141</v>
      </c>
      <c r="H505" s="71" t="s">
        <v>127</v>
      </c>
      <c r="I505" s="77" t="s">
        <v>141</v>
      </c>
      <c r="J505" s="73" t="s">
        <v>141</v>
      </c>
      <c r="K505" s="75" t="s">
        <v>141</v>
      </c>
      <c r="L505" s="75" t="s">
        <v>141</v>
      </c>
      <c r="M505" s="75" t="s">
        <v>127</v>
      </c>
      <c r="N505" s="71" t="s">
        <v>141</v>
      </c>
      <c r="O505" s="71" t="s">
        <v>127</v>
      </c>
      <c r="P505" s="77" t="s">
        <v>141</v>
      </c>
      <c r="Q505" s="73" t="s">
        <v>141</v>
      </c>
      <c r="R505" s="75" t="s">
        <v>141</v>
      </c>
      <c r="S505" s="75" t="s">
        <v>141</v>
      </c>
      <c r="T505" s="75" t="s">
        <v>127</v>
      </c>
      <c r="U505" s="71" t="s">
        <v>141</v>
      </c>
      <c r="V505" s="71" t="s">
        <v>127</v>
      </c>
      <c r="W505" s="77" t="s">
        <v>141</v>
      </c>
    </row>
    <row r="506">
      <c r="A506" s="82" t="s">
        <v>6980</v>
      </c>
      <c r="B506" s="72" t="s">
        <v>6981</v>
      </c>
      <c r="C506" s="73" t="s">
        <v>127</v>
      </c>
      <c r="D506" s="75" t="s">
        <v>127</v>
      </c>
      <c r="E506" s="75" t="s">
        <v>127</v>
      </c>
      <c r="F506" s="75" t="s">
        <v>127</v>
      </c>
      <c r="G506" s="71" t="s">
        <v>141</v>
      </c>
      <c r="H506" s="75" t="s">
        <v>141</v>
      </c>
      <c r="I506" s="77" t="s">
        <v>127</v>
      </c>
      <c r="J506" s="73" t="s">
        <v>141</v>
      </c>
      <c r="K506" s="75" t="s">
        <v>141</v>
      </c>
      <c r="L506" s="75" t="s">
        <v>127</v>
      </c>
      <c r="M506" s="75" t="s">
        <v>127</v>
      </c>
      <c r="N506" s="71" t="s">
        <v>141</v>
      </c>
      <c r="O506" s="75" t="s">
        <v>141</v>
      </c>
      <c r="P506" s="77" t="s">
        <v>127</v>
      </c>
      <c r="Q506" s="73" t="s">
        <v>141</v>
      </c>
      <c r="R506" s="75" t="s">
        <v>141</v>
      </c>
      <c r="S506" s="75" t="s">
        <v>127</v>
      </c>
      <c r="T506" s="75" t="s">
        <v>127</v>
      </c>
      <c r="U506" s="71" t="s">
        <v>141</v>
      </c>
      <c r="V506" s="75" t="s">
        <v>141</v>
      </c>
      <c r="W506" s="77" t="s">
        <v>127</v>
      </c>
    </row>
    <row r="507">
      <c r="A507" s="82" t="s">
        <v>7161</v>
      </c>
      <c r="B507" s="72" t="s">
        <v>7162</v>
      </c>
      <c r="C507" s="73" t="s">
        <v>141</v>
      </c>
      <c r="D507" s="75" t="s">
        <v>127</v>
      </c>
      <c r="E507" s="75" t="s">
        <v>141</v>
      </c>
      <c r="F507" s="75" t="s">
        <v>127</v>
      </c>
      <c r="G507" s="71">
        <v>447.0</v>
      </c>
      <c r="H507" s="75">
        <v>447.0</v>
      </c>
      <c r="I507" s="77" t="s">
        <v>127</v>
      </c>
      <c r="J507" s="73" t="s">
        <v>141</v>
      </c>
      <c r="K507" s="75" t="s">
        <v>127</v>
      </c>
      <c r="L507" s="75" t="s">
        <v>141</v>
      </c>
      <c r="M507" s="75" t="s">
        <v>127</v>
      </c>
      <c r="N507" s="71">
        <v>363.0</v>
      </c>
      <c r="O507" s="75">
        <v>363.0</v>
      </c>
      <c r="P507" s="77" t="s">
        <v>127</v>
      </c>
      <c r="Q507" s="73">
        <v>215.0369003690037</v>
      </c>
      <c r="R507" s="75" t="s">
        <v>127</v>
      </c>
      <c r="S507" s="71">
        <v>215.0369003690037</v>
      </c>
      <c r="T507" s="75" t="s">
        <v>127</v>
      </c>
      <c r="U507" s="71">
        <v>589.1208478802993</v>
      </c>
      <c r="V507" s="75">
        <v>438.46</v>
      </c>
      <c r="W507" s="72">
        <v>150.66084788029926</v>
      </c>
    </row>
    <row r="508">
      <c r="A508" s="82" t="s">
        <v>7081</v>
      </c>
      <c r="B508" s="72" t="s">
        <v>7082</v>
      </c>
      <c r="C508" s="73" t="s">
        <v>141</v>
      </c>
      <c r="D508" s="75" t="s">
        <v>127</v>
      </c>
      <c r="E508" s="75" t="s">
        <v>141</v>
      </c>
      <c r="F508" s="75" t="s">
        <v>127</v>
      </c>
      <c r="G508" s="71" t="s">
        <v>141</v>
      </c>
      <c r="H508" s="71" t="s">
        <v>127</v>
      </c>
      <c r="I508" s="77" t="s">
        <v>141</v>
      </c>
      <c r="J508" s="73" t="s">
        <v>141</v>
      </c>
      <c r="K508" s="75" t="s">
        <v>127</v>
      </c>
      <c r="L508" s="75" t="s">
        <v>141</v>
      </c>
      <c r="M508" s="75" t="s">
        <v>127</v>
      </c>
      <c r="N508" s="71" t="s">
        <v>141</v>
      </c>
      <c r="O508" s="71" t="s">
        <v>127</v>
      </c>
      <c r="P508" s="77" t="s">
        <v>141</v>
      </c>
      <c r="Q508" s="73">
        <v>43.96309963099631</v>
      </c>
      <c r="R508" s="75" t="s">
        <v>127</v>
      </c>
      <c r="S508" s="71">
        <v>43.96309963099631</v>
      </c>
      <c r="T508" s="75" t="s">
        <v>127</v>
      </c>
      <c r="U508" s="71">
        <v>64.33915211970074</v>
      </c>
      <c r="V508" s="75" t="s">
        <v>127</v>
      </c>
      <c r="W508" s="72">
        <v>64.33915211970074</v>
      </c>
    </row>
    <row r="509">
      <c r="A509" s="82" t="s">
        <v>7026</v>
      </c>
      <c r="B509" s="72" t="s">
        <v>7027</v>
      </c>
      <c r="C509" s="73" t="s">
        <v>141</v>
      </c>
      <c r="D509" s="75" t="s">
        <v>127</v>
      </c>
      <c r="E509" s="75" t="s">
        <v>141</v>
      </c>
      <c r="F509" s="75" t="s">
        <v>127</v>
      </c>
      <c r="G509" s="71" t="s">
        <v>141</v>
      </c>
      <c r="H509" s="71" t="s">
        <v>127</v>
      </c>
      <c r="I509" s="77" t="s">
        <v>141</v>
      </c>
      <c r="J509" s="73" t="s">
        <v>141</v>
      </c>
      <c r="K509" s="75" t="s">
        <v>127</v>
      </c>
      <c r="L509" s="75" t="s">
        <v>141</v>
      </c>
      <c r="M509" s="75" t="s">
        <v>127</v>
      </c>
      <c r="N509" s="71" t="s">
        <v>141</v>
      </c>
      <c r="O509" s="71" t="s">
        <v>127</v>
      </c>
      <c r="P509" s="77" t="s">
        <v>141</v>
      </c>
      <c r="Q509" s="73" t="s">
        <v>141</v>
      </c>
      <c r="R509" s="75" t="s">
        <v>127</v>
      </c>
      <c r="S509" s="75" t="s">
        <v>141</v>
      </c>
      <c r="T509" s="75" t="s">
        <v>127</v>
      </c>
      <c r="U509" s="71" t="s">
        <v>141</v>
      </c>
      <c r="V509" s="71" t="s">
        <v>127</v>
      </c>
      <c r="W509" s="77" t="s">
        <v>141</v>
      </c>
    </row>
    <row r="510">
      <c r="A510" s="82" t="s">
        <v>6681</v>
      </c>
      <c r="B510" s="72" t="s">
        <v>6682</v>
      </c>
      <c r="C510" s="73" t="s">
        <v>141</v>
      </c>
      <c r="D510" s="75" t="s">
        <v>141</v>
      </c>
      <c r="E510" s="75" t="s">
        <v>127</v>
      </c>
      <c r="F510" s="75" t="s">
        <v>127</v>
      </c>
      <c r="G510" s="71" t="s">
        <v>141</v>
      </c>
      <c r="H510" s="75" t="s">
        <v>141</v>
      </c>
      <c r="I510" s="77" t="s">
        <v>127</v>
      </c>
      <c r="J510" s="73" t="s">
        <v>141</v>
      </c>
      <c r="K510" s="75" t="s">
        <v>141</v>
      </c>
      <c r="L510" s="75" t="s">
        <v>127</v>
      </c>
      <c r="M510" s="75" t="s">
        <v>127</v>
      </c>
      <c r="N510" s="71" t="s">
        <v>141</v>
      </c>
      <c r="O510" s="75" t="s">
        <v>141</v>
      </c>
      <c r="P510" s="77" t="s">
        <v>127</v>
      </c>
      <c r="Q510" s="73" t="s">
        <v>141</v>
      </c>
      <c r="R510" s="75" t="s">
        <v>141</v>
      </c>
      <c r="S510" s="75" t="s">
        <v>127</v>
      </c>
      <c r="T510" s="75" t="s">
        <v>127</v>
      </c>
      <c r="U510" s="71" t="s">
        <v>141</v>
      </c>
      <c r="V510" s="75" t="s">
        <v>141</v>
      </c>
      <c r="W510" s="77" t="s">
        <v>127</v>
      </c>
    </row>
    <row r="511">
      <c r="A511" s="82" t="s">
        <v>7170</v>
      </c>
      <c r="B511" s="72" t="s">
        <v>7171</v>
      </c>
      <c r="C511" s="73" t="s">
        <v>141</v>
      </c>
      <c r="D511" s="75" t="s">
        <v>127</v>
      </c>
      <c r="E511" s="75" t="s">
        <v>141</v>
      </c>
      <c r="F511" s="75" t="s">
        <v>127</v>
      </c>
      <c r="G511" s="71" t="s">
        <v>141</v>
      </c>
      <c r="H511" s="71" t="s">
        <v>127</v>
      </c>
      <c r="I511" s="77" t="s">
        <v>141</v>
      </c>
      <c r="J511" s="73" t="s">
        <v>141</v>
      </c>
      <c r="K511" s="75" t="s">
        <v>127</v>
      </c>
      <c r="L511" s="75" t="s">
        <v>141</v>
      </c>
      <c r="M511" s="75" t="s">
        <v>127</v>
      </c>
      <c r="N511" s="71" t="s">
        <v>141</v>
      </c>
      <c r="O511" s="71" t="s">
        <v>127</v>
      </c>
      <c r="P511" s="77" t="s">
        <v>141</v>
      </c>
      <c r="Q511" s="73" t="s">
        <v>141</v>
      </c>
      <c r="R511" s="75" t="s">
        <v>127</v>
      </c>
      <c r="S511" s="75" t="s">
        <v>141</v>
      </c>
      <c r="T511" s="75" t="s">
        <v>127</v>
      </c>
      <c r="U511" s="71" t="s">
        <v>141</v>
      </c>
      <c r="V511" s="71" t="s">
        <v>127</v>
      </c>
      <c r="W511" s="77" t="s">
        <v>141</v>
      </c>
    </row>
    <row r="512">
      <c r="A512" s="82" t="s">
        <v>6572</v>
      </c>
      <c r="B512" s="72" t="s">
        <v>6573</v>
      </c>
      <c r="C512" s="73" t="s">
        <v>141</v>
      </c>
      <c r="D512" s="75" t="s">
        <v>127</v>
      </c>
      <c r="E512" s="75" t="s">
        <v>141</v>
      </c>
      <c r="F512" s="75" t="s">
        <v>127</v>
      </c>
      <c r="G512" s="71" t="s">
        <v>141</v>
      </c>
      <c r="H512" s="71" t="s">
        <v>127</v>
      </c>
      <c r="I512" s="77" t="s">
        <v>141</v>
      </c>
      <c r="J512" s="73" t="s">
        <v>141</v>
      </c>
      <c r="K512" s="75" t="s">
        <v>127</v>
      </c>
      <c r="L512" s="75" t="s">
        <v>141</v>
      </c>
      <c r="M512" s="75" t="s">
        <v>127</v>
      </c>
      <c r="N512" s="71" t="s">
        <v>141</v>
      </c>
      <c r="O512" s="71" t="s">
        <v>127</v>
      </c>
      <c r="P512" s="77" t="s">
        <v>141</v>
      </c>
      <c r="Q512" s="73" t="s">
        <v>141</v>
      </c>
      <c r="R512" s="75" t="s">
        <v>127</v>
      </c>
      <c r="S512" s="75" t="s">
        <v>141</v>
      </c>
      <c r="T512" s="75" t="s">
        <v>127</v>
      </c>
      <c r="U512" s="71" t="s">
        <v>141</v>
      </c>
      <c r="V512" s="71" t="s">
        <v>127</v>
      </c>
      <c r="W512" s="77" t="s">
        <v>141</v>
      </c>
    </row>
    <row r="513">
      <c r="A513" s="82" t="s">
        <v>6465</v>
      </c>
      <c r="B513" s="72" t="s">
        <v>6466</v>
      </c>
      <c r="C513" s="73" t="s">
        <v>141</v>
      </c>
      <c r="D513" s="75" t="s">
        <v>141</v>
      </c>
      <c r="E513" s="75" t="s">
        <v>127</v>
      </c>
      <c r="F513" s="75" t="s">
        <v>127</v>
      </c>
      <c r="G513" s="71" t="s">
        <v>141</v>
      </c>
      <c r="H513" s="75" t="s">
        <v>141</v>
      </c>
      <c r="I513" s="77" t="s">
        <v>127</v>
      </c>
      <c r="J513" s="73" t="s">
        <v>141</v>
      </c>
      <c r="K513" s="75" t="s">
        <v>141</v>
      </c>
      <c r="L513" s="75" t="s">
        <v>127</v>
      </c>
      <c r="M513" s="75" t="s">
        <v>127</v>
      </c>
      <c r="N513" s="71" t="s">
        <v>141</v>
      </c>
      <c r="O513" s="75" t="s">
        <v>141</v>
      </c>
      <c r="P513" s="77" t="s">
        <v>127</v>
      </c>
      <c r="Q513" s="73" t="s">
        <v>141</v>
      </c>
      <c r="R513" s="75" t="s">
        <v>141</v>
      </c>
      <c r="S513" s="75" t="s">
        <v>127</v>
      </c>
      <c r="T513" s="75" t="s">
        <v>127</v>
      </c>
      <c r="U513" s="71" t="s">
        <v>141</v>
      </c>
      <c r="V513" s="75" t="s">
        <v>141</v>
      </c>
      <c r="W513" s="77" t="s">
        <v>127</v>
      </c>
    </row>
    <row r="514">
      <c r="A514" s="87" t="s">
        <v>6887</v>
      </c>
      <c r="B514" s="72" t="s">
        <v>6888</v>
      </c>
      <c r="C514" s="73" t="s">
        <v>127</v>
      </c>
      <c r="D514" s="75" t="s">
        <v>127</v>
      </c>
      <c r="E514" s="75" t="s">
        <v>127</v>
      </c>
      <c r="F514" s="75" t="s">
        <v>127</v>
      </c>
      <c r="G514" s="71" t="s">
        <v>141</v>
      </c>
      <c r="H514" s="75" t="s">
        <v>127</v>
      </c>
      <c r="I514" s="77" t="s">
        <v>141</v>
      </c>
      <c r="J514" s="73" t="s">
        <v>127</v>
      </c>
      <c r="K514" s="75" t="s">
        <v>127</v>
      </c>
      <c r="L514" s="75" t="s">
        <v>127</v>
      </c>
      <c r="M514" s="75" t="s">
        <v>127</v>
      </c>
      <c r="N514" s="71" t="s">
        <v>141</v>
      </c>
      <c r="O514" s="75" t="s">
        <v>127</v>
      </c>
      <c r="P514" s="77" t="s">
        <v>141</v>
      </c>
      <c r="Q514" s="73" t="s">
        <v>127</v>
      </c>
      <c r="R514" s="75" t="s">
        <v>127</v>
      </c>
      <c r="S514" s="75" t="s">
        <v>127</v>
      </c>
      <c r="T514" s="75" t="s">
        <v>127</v>
      </c>
      <c r="U514" s="71" t="s">
        <v>141</v>
      </c>
      <c r="V514" s="75" t="s">
        <v>127</v>
      </c>
      <c r="W514" s="77" t="s">
        <v>141</v>
      </c>
    </row>
    <row r="515">
      <c r="A515" s="71" t="s">
        <v>12516</v>
      </c>
      <c r="B515" s="72" t="s">
        <v>12517</v>
      </c>
      <c r="C515" s="73" t="s">
        <v>141</v>
      </c>
      <c r="D515" s="71" t="s">
        <v>127</v>
      </c>
      <c r="E515" s="71" t="s">
        <v>141</v>
      </c>
      <c r="F515" s="71" t="s">
        <v>127</v>
      </c>
      <c r="G515" s="71" t="s">
        <v>127</v>
      </c>
      <c r="H515" s="71" t="s">
        <v>127</v>
      </c>
      <c r="I515" s="72" t="s">
        <v>127</v>
      </c>
      <c r="J515" s="73" t="s">
        <v>141</v>
      </c>
      <c r="K515" s="71" t="s">
        <v>127</v>
      </c>
      <c r="L515" s="71" t="s">
        <v>141</v>
      </c>
      <c r="M515" s="71" t="s">
        <v>127</v>
      </c>
      <c r="N515" s="71" t="s">
        <v>127</v>
      </c>
      <c r="O515" s="71" t="s">
        <v>127</v>
      </c>
      <c r="P515" s="72" t="s">
        <v>127</v>
      </c>
      <c r="Q515" s="73" t="s">
        <v>141</v>
      </c>
      <c r="R515" s="71" t="s">
        <v>127</v>
      </c>
      <c r="S515" s="71" t="s">
        <v>141</v>
      </c>
      <c r="T515" s="71" t="s">
        <v>127</v>
      </c>
      <c r="U515" s="71" t="s">
        <v>127</v>
      </c>
      <c r="V515" s="71" t="s">
        <v>127</v>
      </c>
      <c r="W515" s="72" t="s">
        <v>127</v>
      </c>
    </row>
    <row r="516">
      <c r="A516" s="71" t="s">
        <v>12123</v>
      </c>
      <c r="B516" s="72" t="s">
        <v>12124</v>
      </c>
      <c r="C516" s="73">
        <v>2419.741</v>
      </c>
      <c r="D516" s="71">
        <v>2419.741</v>
      </c>
      <c r="E516" s="71" t="s">
        <v>141</v>
      </c>
      <c r="F516" s="71" t="s">
        <v>127</v>
      </c>
      <c r="G516" s="71" t="s">
        <v>141</v>
      </c>
      <c r="H516" s="71" t="s">
        <v>141</v>
      </c>
      <c r="I516" s="77" t="s">
        <v>127</v>
      </c>
      <c r="J516" s="73" t="s">
        <v>141</v>
      </c>
      <c r="K516" s="75" t="s">
        <v>141</v>
      </c>
      <c r="L516" s="71" t="s">
        <v>141</v>
      </c>
      <c r="M516" s="71" t="s">
        <v>127</v>
      </c>
      <c r="N516" s="71" t="s">
        <v>141</v>
      </c>
      <c r="O516" s="71" t="s">
        <v>141</v>
      </c>
      <c r="P516" s="77" t="s">
        <v>127</v>
      </c>
      <c r="Q516" s="73" t="s">
        <v>141</v>
      </c>
      <c r="R516" s="75" t="s">
        <v>141</v>
      </c>
      <c r="S516" s="71" t="s">
        <v>141</v>
      </c>
      <c r="T516" s="71" t="s">
        <v>127</v>
      </c>
      <c r="U516" s="71" t="s">
        <v>141</v>
      </c>
      <c r="V516" s="71" t="s">
        <v>141</v>
      </c>
      <c r="W516" s="77" t="s">
        <v>127</v>
      </c>
    </row>
    <row r="517">
      <c r="A517" s="71" t="s">
        <v>12068</v>
      </c>
      <c r="B517" s="72" t="s">
        <v>12069</v>
      </c>
      <c r="C517" s="73" t="s">
        <v>141</v>
      </c>
      <c r="D517" s="71" t="s">
        <v>127</v>
      </c>
      <c r="E517" s="71" t="s">
        <v>141</v>
      </c>
      <c r="F517" s="71" t="s">
        <v>127</v>
      </c>
      <c r="G517" s="71" t="s">
        <v>141</v>
      </c>
      <c r="H517" s="71" t="s">
        <v>127</v>
      </c>
      <c r="I517" s="72" t="s">
        <v>141</v>
      </c>
      <c r="J517" s="73" t="s">
        <v>141</v>
      </c>
      <c r="K517" s="71" t="s">
        <v>127</v>
      </c>
      <c r="L517" s="71" t="s">
        <v>141</v>
      </c>
      <c r="M517" s="71" t="s">
        <v>127</v>
      </c>
      <c r="N517" s="71" t="s">
        <v>141</v>
      </c>
      <c r="O517" s="71" t="s">
        <v>127</v>
      </c>
      <c r="P517" s="72" t="s">
        <v>141</v>
      </c>
      <c r="Q517" s="73" t="s">
        <v>141</v>
      </c>
      <c r="R517" s="71" t="s">
        <v>127</v>
      </c>
      <c r="S517" s="71" t="s">
        <v>141</v>
      </c>
      <c r="T517" s="71" t="s">
        <v>127</v>
      </c>
      <c r="U517" s="71" t="s">
        <v>141</v>
      </c>
      <c r="V517" s="71" t="s">
        <v>127</v>
      </c>
      <c r="W517" s="72" t="s">
        <v>141</v>
      </c>
    </row>
    <row r="518">
      <c r="A518" s="83" t="s">
        <v>12339</v>
      </c>
      <c r="B518" s="72" t="s">
        <v>12340</v>
      </c>
      <c r="C518" s="73" t="s">
        <v>141</v>
      </c>
      <c r="D518" s="71" t="s">
        <v>127</v>
      </c>
      <c r="E518" s="71" t="s">
        <v>141</v>
      </c>
      <c r="F518" s="71" t="s">
        <v>127</v>
      </c>
      <c r="G518" s="71" t="s">
        <v>141</v>
      </c>
      <c r="H518" s="71" t="s">
        <v>127</v>
      </c>
      <c r="I518" s="72" t="s">
        <v>141</v>
      </c>
      <c r="J518" s="73" t="s">
        <v>141</v>
      </c>
      <c r="K518" s="71" t="s">
        <v>127</v>
      </c>
      <c r="L518" s="71" t="s">
        <v>141</v>
      </c>
      <c r="M518" s="71" t="s">
        <v>127</v>
      </c>
      <c r="N518" s="71" t="s">
        <v>141</v>
      </c>
      <c r="O518" s="71" t="s">
        <v>127</v>
      </c>
      <c r="P518" s="72" t="s">
        <v>141</v>
      </c>
      <c r="Q518" s="73" t="s">
        <v>141</v>
      </c>
      <c r="R518" s="71" t="s">
        <v>127</v>
      </c>
      <c r="S518" s="71" t="s">
        <v>141</v>
      </c>
      <c r="T518" s="71" t="s">
        <v>127</v>
      </c>
      <c r="U518" s="71" t="s">
        <v>141</v>
      </c>
      <c r="V518" s="71" t="s">
        <v>127</v>
      </c>
      <c r="W518" s="72" t="s">
        <v>141</v>
      </c>
    </row>
    <row r="519">
      <c r="A519" s="71" t="s">
        <v>12246</v>
      </c>
      <c r="B519" s="72" t="s">
        <v>12247</v>
      </c>
      <c r="C519" s="73">
        <v>3689.381</v>
      </c>
      <c r="D519" s="71" t="s">
        <v>127</v>
      </c>
      <c r="E519" s="71">
        <v>3689.381</v>
      </c>
      <c r="F519" s="71" t="s">
        <v>127</v>
      </c>
      <c r="G519" s="71" t="s">
        <v>141</v>
      </c>
      <c r="H519" s="71" t="s">
        <v>127</v>
      </c>
      <c r="I519" s="72" t="s">
        <v>141</v>
      </c>
      <c r="J519" s="73" t="s">
        <v>141</v>
      </c>
      <c r="K519" s="71" t="s">
        <v>127</v>
      </c>
      <c r="L519" s="71" t="s">
        <v>141</v>
      </c>
      <c r="M519" s="71" t="s">
        <v>127</v>
      </c>
      <c r="N519" s="71" t="s">
        <v>141</v>
      </c>
      <c r="O519" s="71" t="s">
        <v>127</v>
      </c>
      <c r="P519" s="72" t="s">
        <v>141</v>
      </c>
      <c r="Q519" s="73" t="s">
        <v>141</v>
      </c>
      <c r="R519" s="71" t="s">
        <v>127</v>
      </c>
      <c r="S519" s="71" t="s">
        <v>141</v>
      </c>
      <c r="T519" s="71" t="s">
        <v>127</v>
      </c>
      <c r="U519" s="71" t="s">
        <v>141</v>
      </c>
      <c r="V519" s="71" t="s">
        <v>127</v>
      </c>
      <c r="W519" s="72" t="s">
        <v>141</v>
      </c>
    </row>
    <row r="520">
      <c r="A520" s="71" t="s">
        <v>12139</v>
      </c>
      <c r="B520" s="72" t="s">
        <v>12140</v>
      </c>
      <c r="C520" s="73">
        <v>9125.651</v>
      </c>
      <c r="D520" s="71" t="s">
        <v>127</v>
      </c>
      <c r="E520" s="71">
        <v>9125.651</v>
      </c>
      <c r="F520" s="71" t="s">
        <v>127</v>
      </c>
      <c r="G520" s="71" t="s">
        <v>141</v>
      </c>
      <c r="H520" s="71" t="s">
        <v>127</v>
      </c>
      <c r="I520" s="72" t="s">
        <v>141</v>
      </c>
      <c r="J520" s="73" t="s">
        <v>141</v>
      </c>
      <c r="K520" s="71" t="s">
        <v>127</v>
      </c>
      <c r="L520" s="71" t="s">
        <v>141</v>
      </c>
      <c r="M520" s="71" t="s">
        <v>127</v>
      </c>
      <c r="N520" s="71" t="s">
        <v>141</v>
      </c>
      <c r="O520" s="71" t="s">
        <v>127</v>
      </c>
      <c r="P520" s="72" t="s">
        <v>141</v>
      </c>
      <c r="Q520" s="73" t="s">
        <v>141</v>
      </c>
      <c r="R520" s="71" t="s">
        <v>127</v>
      </c>
      <c r="S520" s="71" t="s">
        <v>141</v>
      </c>
      <c r="T520" s="71" t="s">
        <v>127</v>
      </c>
      <c r="U520" s="71" t="s">
        <v>141</v>
      </c>
      <c r="V520" s="71" t="s">
        <v>127</v>
      </c>
      <c r="W520" s="72" t="s">
        <v>141</v>
      </c>
    </row>
    <row r="521">
      <c r="A521" s="83" t="s">
        <v>12149</v>
      </c>
      <c r="B521" s="72" t="s">
        <v>12150</v>
      </c>
      <c r="C521" s="73" t="s">
        <v>141</v>
      </c>
      <c r="D521" s="71" t="s">
        <v>127</v>
      </c>
      <c r="E521" s="71" t="s">
        <v>141</v>
      </c>
      <c r="F521" s="71" t="s">
        <v>127</v>
      </c>
      <c r="G521" s="71" t="s">
        <v>141</v>
      </c>
      <c r="H521" s="71" t="s">
        <v>127</v>
      </c>
      <c r="I521" s="72" t="s">
        <v>141</v>
      </c>
      <c r="J521" s="73" t="s">
        <v>141</v>
      </c>
      <c r="K521" s="71" t="s">
        <v>127</v>
      </c>
      <c r="L521" s="71" t="s">
        <v>141</v>
      </c>
      <c r="M521" s="71" t="s">
        <v>127</v>
      </c>
      <c r="N521" s="71" t="s">
        <v>141</v>
      </c>
      <c r="O521" s="71" t="s">
        <v>127</v>
      </c>
      <c r="P521" s="72" t="s">
        <v>141</v>
      </c>
      <c r="Q521" s="73" t="s">
        <v>141</v>
      </c>
      <c r="R521" s="71" t="s">
        <v>127</v>
      </c>
      <c r="S521" s="71" t="s">
        <v>141</v>
      </c>
      <c r="T521" s="71" t="s">
        <v>127</v>
      </c>
      <c r="U521" s="71" t="s">
        <v>141</v>
      </c>
      <c r="V521" s="71" t="s">
        <v>127</v>
      </c>
      <c r="W521" s="72" t="s">
        <v>141</v>
      </c>
    </row>
    <row r="522">
      <c r="A522" s="71" t="s">
        <v>12039</v>
      </c>
      <c r="B522" s="72" t="s">
        <v>12040</v>
      </c>
      <c r="C522" s="73" t="s">
        <v>141</v>
      </c>
      <c r="D522" s="71" t="s">
        <v>127</v>
      </c>
      <c r="E522" s="71" t="s">
        <v>141</v>
      </c>
      <c r="F522" s="71" t="s">
        <v>127</v>
      </c>
      <c r="G522" s="71" t="s">
        <v>141</v>
      </c>
      <c r="H522" s="71" t="s">
        <v>127</v>
      </c>
      <c r="I522" s="72" t="s">
        <v>141</v>
      </c>
      <c r="J522" s="73" t="s">
        <v>141</v>
      </c>
      <c r="K522" s="71" t="s">
        <v>127</v>
      </c>
      <c r="L522" s="71" t="s">
        <v>141</v>
      </c>
      <c r="M522" s="71" t="s">
        <v>127</v>
      </c>
      <c r="N522" s="71" t="s">
        <v>141</v>
      </c>
      <c r="O522" s="71" t="s">
        <v>127</v>
      </c>
      <c r="P522" s="72" t="s">
        <v>141</v>
      </c>
      <c r="Q522" s="73" t="s">
        <v>141</v>
      </c>
      <c r="R522" s="71" t="s">
        <v>127</v>
      </c>
      <c r="S522" s="71" t="s">
        <v>141</v>
      </c>
      <c r="T522" s="71" t="s">
        <v>127</v>
      </c>
      <c r="U522" s="71" t="s">
        <v>141</v>
      </c>
      <c r="V522" s="71" t="s">
        <v>127</v>
      </c>
      <c r="W522" s="72" t="s">
        <v>141</v>
      </c>
    </row>
    <row r="523">
      <c r="A523" s="71" t="s">
        <v>12399</v>
      </c>
      <c r="B523" s="72" t="s">
        <v>12400</v>
      </c>
      <c r="C523" s="73" t="s">
        <v>141</v>
      </c>
      <c r="D523" s="71" t="s">
        <v>127</v>
      </c>
      <c r="E523" s="71" t="s">
        <v>141</v>
      </c>
      <c r="F523" s="71" t="s">
        <v>127</v>
      </c>
      <c r="G523" s="71" t="s">
        <v>141</v>
      </c>
      <c r="H523" s="71" t="s">
        <v>127</v>
      </c>
      <c r="I523" s="72" t="s">
        <v>141</v>
      </c>
      <c r="J523" s="73" t="s">
        <v>141</v>
      </c>
      <c r="K523" s="71" t="s">
        <v>127</v>
      </c>
      <c r="L523" s="71" t="s">
        <v>141</v>
      </c>
      <c r="M523" s="71" t="s">
        <v>127</v>
      </c>
      <c r="N523" s="71" t="s">
        <v>141</v>
      </c>
      <c r="O523" s="71" t="s">
        <v>127</v>
      </c>
      <c r="P523" s="72" t="s">
        <v>141</v>
      </c>
      <c r="Q523" s="73" t="s">
        <v>141</v>
      </c>
      <c r="R523" s="71" t="s">
        <v>127</v>
      </c>
      <c r="S523" s="71" t="s">
        <v>141</v>
      </c>
      <c r="T523" s="71" t="s">
        <v>127</v>
      </c>
      <c r="U523" s="71" t="s">
        <v>141</v>
      </c>
      <c r="V523" s="71" t="s">
        <v>127</v>
      </c>
      <c r="W523" s="72" t="s">
        <v>141</v>
      </c>
    </row>
    <row r="524">
      <c r="A524" s="83" t="s">
        <v>12223</v>
      </c>
      <c r="B524" s="72" t="s">
        <v>12224</v>
      </c>
      <c r="C524" s="73" t="s">
        <v>141</v>
      </c>
      <c r="D524" s="71" t="s">
        <v>141</v>
      </c>
      <c r="E524" s="71" t="s">
        <v>127</v>
      </c>
      <c r="F524" s="71" t="s">
        <v>127</v>
      </c>
      <c r="G524" s="71" t="s">
        <v>141</v>
      </c>
      <c r="H524" s="71" t="s">
        <v>141</v>
      </c>
      <c r="I524" s="72" t="s">
        <v>127</v>
      </c>
      <c r="J524" s="73" t="s">
        <v>141</v>
      </c>
      <c r="K524" s="71" t="s">
        <v>141</v>
      </c>
      <c r="L524" s="71" t="s">
        <v>127</v>
      </c>
      <c r="M524" s="71" t="s">
        <v>127</v>
      </c>
      <c r="N524" s="71" t="s">
        <v>141</v>
      </c>
      <c r="O524" s="71" t="s">
        <v>141</v>
      </c>
      <c r="P524" s="72" t="s">
        <v>127</v>
      </c>
      <c r="Q524" s="73" t="s">
        <v>141</v>
      </c>
      <c r="R524" s="71" t="s">
        <v>141</v>
      </c>
      <c r="S524" s="71" t="s">
        <v>127</v>
      </c>
      <c r="T524" s="71" t="s">
        <v>127</v>
      </c>
      <c r="U524" s="71" t="s">
        <v>141</v>
      </c>
      <c r="V524" s="71" t="s">
        <v>141</v>
      </c>
      <c r="W524" s="72" t="s">
        <v>127</v>
      </c>
    </row>
    <row r="525">
      <c r="A525" s="71" t="s">
        <v>12208</v>
      </c>
      <c r="B525" s="72" t="s">
        <v>12209</v>
      </c>
      <c r="C525" s="73" t="s">
        <v>141</v>
      </c>
      <c r="D525" s="71" t="s">
        <v>127</v>
      </c>
      <c r="E525" s="71" t="s">
        <v>141</v>
      </c>
      <c r="F525" s="71" t="s">
        <v>127</v>
      </c>
      <c r="G525" s="71" t="s">
        <v>141</v>
      </c>
      <c r="H525" s="71" t="s">
        <v>127</v>
      </c>
      <c r="I525" s="72" t="s">
        <v>141</v>
      </c>
      <c r="J525" s="73" t="s">
        <v>141</v>
      </c>
      <c r="K525" s="71" t="s">
        <v>127</v>
      </c>
      <c r="L525" s="71" t="s">
        <v>141</v>
      </c>
      <c r="M525" s="71" t="s">
        <v>127</v>
      </c>
      <c r="N525" s="71" t="s">
        <v>141</v>
      </c>
      <c r="O525" s="71" t="s">
        <v>127</v>
      </c>
      <c r="P525" s="72" t="s">
        <v>141</v>
      </c>
      <c r="Q525" s="73" t="s">
        <v>141</v>
      </c>
      <c r="R525" s="71" t="s">
        <v>127</v>
      </c>
      <c r="S525" s="71" t="s">
        <v>141</v>
      </c>
      <c r="T525" s="71" t="s">
        <v>127</v>
      </c>
      <c r="U525" s="71" t="s">
        <v>141</v>
      </c>
      <c r="V525" s="71" t="s">
        <v>127</v>
      </c>
      <c r="W525" s="72" t="s">
        <v>141</v>
      </c>
    </row>
    <row r="526">
      <c r="A526" s="71" t="s">
        <v>12276</v>
      </c>
      <c r="B526" s="72" t="s">
        <v>12277</v>
      </c>
      <c r="C526" s="73" t="s">
        <v>127</v>
      </c>
      <c r="D526" s="71" t="s">
        <v>127</v>
      </c>
      <c r="E526" s="71" t="s">
        <v>127</v>
      </c>
      <c r="F526" s="71" t="s">
        <v>127</v>
      </c>
      <c r="G526" s="71" t="s">
        <v>127</v>
      </c>
      <c r="H526" s="71" t="s">
        <v>127</v>
      </c>
      <c r="I526" s="72" t="s">
        <v>127</v>
      </c>
      <c r="J526" s="73" t="s">
        <v>141</v>
      </c>
      <c r="K526" s="71" t="s">
        <v>127</v>
      </c>
      <c r="L526" s="71" t="s">
        <v>141</v>
      </c>
      <c r="M526" s="71" t="s">
        <v>127</v>
      </c>
      <c r="N526" s="71" t="s">
        <v>141</v>
      </c>
      <c r="O526" s="71" t="s">
        <v>127</v>
      </c>
      <c r="P526" s="72" t="s">
        <v>141</v>
      </c>
      <c r="Q526" s="73" t="s">
        <v>141</v>
      </c>
      <c r="R526" s="71" t="s">
        <v>127</v>
      </c>
      <c r="S526" s="71" t="s">
        <v>141</v>
      </c>
      <c r="T526" s="71" t="s">
        <v>127</v>
      </c>
      <c r="U526" s="71" t="s">
        <v>141</v>
      </c>
      <c r="V526" s="71" t="s">
        <v>127</v>
      </c>
      <c r="W526" s="72" t="s">
        <v>141</v>
      </c>
    </row>
    <row r="527">
      <c r="A527" s="83" t="s">
        <v>12476</v>
      </c>
      <c r="B527" s="72" t="s">
        <v>12477</v>
      </c>
      <c r="C527" s="73" t="s">
        <v>141</v>
      </c>
      <c r="D527" s="71" t="s">
        <v>127</v>
      </c>
      <c r="E527" s="71" t="s">
        <v>141</v>
      </c>
      <c r="F527" s="71" t="s">
        <v>127</v>
      </c>
      <c r="G527" s="71" t="s">
        <v>141</v>
      </c>
      <c r="H527" s="71" t="s">
        <v>127</v>
      </c>
      <c r="I527" s="72" t="s">
        <v>141</v>
      </c>
      <c r="J527" s="73" t="s">
        <v>141</v>
      </c>
      <c r="K527" s="71" t="s">
        <v>127</v>
      </c>
      <c r="L527" s="71" t="s">
        <v>141</v>
      </c>
      <c r="M527" s="71" t="s">
        <v>127</v>
      </c>
      <c r="N527" s="71" t="s">
        <v>141</v>
      </c>
      <c r="O527" s="71" t="s">
        <v>127</v>
      </c>
      <c r="P527" s="72" t="s">
        <v>141</v>
      </c>
      <c r="Q527" s="73" t="s">
        <v>141</v>
      </c>
      <c r="R527" s="71" t="s">
        <v>127</v>
      </c>
      <c r="S527" s="71" t="s">
        <v>141</v>
      </c>
      <c r="T527" s="71" t="s">
        <v>127</v>
      </c>
      <c r="U527" s="71" t="s">
        <v>141</v>
      </c>
      <c r="V527" s="71" t="s">
        <v>127</v>
      </c>
      <c r="W527" s="72" t="s">
        <v>141</v>
      </c>
    </row>
    <row r="528">
      <c r="A528" s="71" t="s">
        <v>12194</v>
      </c>
      <c r="B528" s="72" t="s">
        <v>12195</v>
      </c>
      <c r="C528" s="73" t="s">
        <v>141</v>
      </c>
      <c r="D528" s="71" t="s">
        <v>127</v>
      </c>
      <c r="E528" s="71" t="s">
        <v>141</v>
      </c>
      <c r="F528" s="71" t="s">
        <v>127</v>
      </c>
      <c r="G528" s="71" t="s">
        <v>141</v>
      </c>
      <c r="H528" s="71" t="s">
        <v>127</v>
      </c>
      <c r="I528" s="72" t="s">
        <v>141</v>
      </c>
      <c r="J528" s="73" t="s">
        <v>141</v>
      </c>
      <c r="K528" s="71" t="s">
        <v>127</v>
      </c>
      <c r="L528" s="71" t="s">
        <v>141</v>
      </c>
      <c r="M528" s="71" t="s">
        <v>127</v>
      </c>
      <c r="N528" s="71" t="s">
        <v>141</v>
      </c>
      <c r="O528" s="71" t="s">
        <v>127</v>
      </c>
      <c r="P528" s="72" t="s">
        <v>141</v>
      </c>
      <c r="Q528" s="73" t="s">
        <v>141</v>
      </c>
      <c r="R528" s="71" t="s">
        <v>127</v>
      </c>
      <c r="S528" s="71" t="s">
        <v>141</v>
      </c>
      <c r="T528" s="71" t="s">
        <v>127</v>
      </c>
      <c r="U528" s="71" t="s">
        <v>141</v>
      </c>
      <c r="V528" s="71" t="s">
        <v>127</v>
      </c>
      <c r="W528" s="72" t="s">
        <v>141</v>
      </c>
    </row>
    <row r="529">
      <c r="A529" s="71" t="s">
        <v>12371</v>
      </c>
      <c r="B529" s="72" t="s">
        <v>12372</v>
      </c>
      <c r="C529" s="73" t="s">
        <v>127</v>
      </c>
      <c r="D529" s="71" t="s">
        <v>127</v>
      </c>
      <c r="E529" s="71" t="s">
        <v>127</v>
      </c>
      <c r="F529" s="71" t="s">
        <v>127</v>
      </c>
      <c r="G529" s="71" t="s">
        <v>127</v>
      </c>
      <c r="H529" s="71" t="s">
        <v>127</v>
      </c>
      <c r="I529" s="72" t="s">
        <v>127</v>
      </c>
      <c r="J529" s="73" t="s">
        <v>141</v>
      </c>
      <c r="K529" s="71" t="s">
        <v>127</v>
      </c>
      <c r="L529" s="71" t="s">
        <v>141</v>
      </c>
      <c r="M529" s="71" t="s">
        <v>127</v>
      </c>
      <c r="N529" s="71" t="s">
        <v>141</v>
      </c>
      <c r="O529" s="71" t="s">
        <v>127</v>
      </c>
      <c r="P529" s="72" t="s">
        <v>141</v>
      </c>
      <c r="Q529" s="73" t="s">
        <v>141</v>
      </c>
      <c r="R529" s="71" t="s">
        <v>127</v>
      </c>
      <c r="S529" s="71" t="s">
        <v>141</v>
      </c>
      <c r="T529" s="71" t="s">
        <v>127</v>
      </c>
      <c r="U529" s="71" t="s">
        <v>141</v>
      </c>
      <c r="V529" s="71" t="s">
        <v>127</v>
      </c>
      <c r="W529" s="72" t="s">
        <v>141</v>
      </c>
    </row>
    <row r="530">
      <c r="A530" s="71" t="s">
        <v>12082</v>
      </c>
      <c r="B530" s="72" t="s">
        <v>12083</v>
      </c>
      <c r="C530" s="73" t="s">
        <v>127</v>
      </c>
      <c r="D530" s="71" t="s">
        <v>127</v>
      </c>
      <c r="E530" s="71" t="s">
        <v>127</v>
      </c>
      <c r="F530" s="71" t="s">
        <v>127</v>
      </c>
      <c r="G530" s="71" t="s">
        <v>127</v>
      </c>
      <c r="H530" s="71" t="s">
        <v>127</v>
      </c>
      <c r="I530" s="72" t="s">
        <v>127</v>
      </c>
      <c r="J530" s="73" t="s">
        <v>141</v>
      </c>
      <c r="K530" s="71" t="s">
        <v>127</v>
      </c>
      <c r="L530" s="71" t="s">
        <v>141</v>
      </c>
      <c r="M530" s="71" t="s">
        <v>127</v>
      </c>
      <c r="N530" s="71" t="s">
        <v>127</v>
      </c>
      <c r="O530" s="71" t="s">
        <v>127</v>
      </c>
      <c r="P530" s="72" t="s">
        <v>127</v>
      </c>
      <c r="Q530" s="73" t="s">
        <v>141</v>
      </c>
      <c r="R530" s="71" t="s">
        <v>127</v>
      </c>
      <c r="S530" s="71" t="s">
        <v>141</v>
      </c>
      <c r="T530" s="71" t="s">
        <v>127</v>
      </c>
      <c r="U530" s="71" t="s">
        <v>127</v>
      </c>
      <c r="V530" s="71" t="s">
        <v>127</v>
      </c>
      <c r="W530" s="72" t="s">
        <v>127</v>
      </c>
    </row>
    <row r="531">
      <c r="A531" s="74" t="s">
        <v>12437</v>
      </c>
      <c r="B531" s="72" t="s">
        <v>12438</v>
      </c>
      <c r="C531" s="73" t="s">
        <v>141</v>
      </c>
      <c r="D531" s="71" t="s">
        <v>127</v>
      </c>
      <c r="E531" s="71" t="s">
        <v>141</v>
      </c>
      <c r="F531" s="71" t="s">
        <v>127</v>
      </c>
      <c r="G531" s="71" t="s">
        <v>141</v>
      </c>
      <c r="H531" s="71" t="s">
        <v>127</v>
      </c>
      <c r="I531" s="72" t="s">
        <v>141</v>
      </c>
      <c r="J531" s="73" t="s">
        <v>141</v>
      </c>
      <c r="K531" s="71" t="s">
        <v>127</v>
      </c>
      <c r="L531" s="71" t="s">
        <v>141</v>
      </c>
      <c r="M531" s="71" t="s">
        <v>127</v>
      </c>
      <c r="N531" s="71" t="s">
        <v>141</v>
      </c>
      <c r="O531" s="71" t="s">
        <v>127</v>
      </c>
      <c r="P531" s="72" t="s">
        <v>141</v>
      </c>
      <c r="Q531" s="73" t="s">
        <v>141</v>
      </c>
      <c r="R531" s="71" t="s">
        <v>127</v>
      </c>
      <c r="S531" s="71" t="s">
        <v>141</v>
      </c>
      <c r="T531" s="71" t="s">
        <v>127</v>
      </c>
      <c r="U531" s="71" t="s">
        <v>141</v>
      </c>
      <c r="V531" s="71" t="s">
        <v>127</v>
      </c>
      <c r="W531" s="72" t="s">
        <v>141</v>
      </c>
    </row>
    <row r="532">
      <c r="A532" s="74" t="s">
        <v>12180</v>
      </c>
      <c r="B532" s="72" t="s">
        <v>12181</v>
      </c>
      <c r="C532" s="73" t="s">
        <v>141</v>
      </c>
      <c r="D532" s="71" t="s">
        <v>127</v>
      </c>
      <c r="E532" s="71" t="s">
        <v>141</v>
      </c>
      <c r="F532" s="71" t="s">
        <v>127</v>
      </c>
      <c r="G532" s="71" t="s">
        <v>141</v>
      </c>
      <c r="H532" s="71" t="s">
        <v>127</v>
      </c>
      <c r="I532" s="72" t="s">
        <v>141</v>
      </c>
      <c r="J532" s="73" t="s">
        <v>141</v>
      </c>
      <c r="K532" s="71" t="s">
        <v>127</v>
      </c>
      <c r="L532" s="71" t="s">
        <v>141</v>
      </c>
      <c r="M532" s="71" t="s">
        <v>127</v>
      </c>
      <c r="N532" s="71" t="s">
        <v>141</v>
      </c>
      <c r="O532" s="71" t="s">
        <v>127</v>
      </c>
      <c r="P532" s="72" t="s">
        <v>141</v>
      </c>
      <c r="Q532" s="73" t="s">
        <v>141</v>
      </c>
      <c r="R532" s="71" t="s">
        <v>127</v>
      </c>
      <c r="S532" s="71" t="s">
        <v>141</v>
      </c>
      <c r="T532" s="71" t="s">
        <v>127</v>
      </c>
      <c r="U532" s="71" t="s">
        <v>141</v>
      </c>
      <c r="V532" s="71" t="s">
        <v>127</v>
      </c>
      <c r="W532" s="72" t="s">
        <v>141</v>
      </c>
    </row>
    <row r="533">
      <c r="A533" s="74" t="s">
        <v>12440</v>
      </c>
      <c r="B533" s="72" t="s">
        <v>12441</v>
      </c>
      <c r="C533" s="73" t="s">
        <v>141</v>
      </c>
      <c r="D533" s="71" t="s">
        <v>127</v>
      </c>
      <c r="E533" s="71" t="s">
        <v>141</v>
      </c>
      <c r="F533" s="71" t="s">
        <v>127</v>
      </c>
      <c r="G533" s="71" t="s">
        <v>127</v>
      </c>
      <c r="H533" s="71" t="s">
        <v>127</v>
      </c>
      <c r="I533" s="72" t="s">
        <v>127</v>
      </c>
      <c r="J533" s="73" t="s">
        <v>141</v>
      </c>
      <c r="K533" s="71" t="s">
        <v>127</v>
      </c>
      <c r="L533" s="71" t="s">
        <v>141</v>
      </c>
      <c r="M533" s="71" t="s">
        <v>127</v>
      </c>
      <c r="N533" s="71" t="s">
        <v>127</v>
      </c>
      <c r="O533" s="71" t="s">
        <v>127</v>
      </c>
      <c r="P533" s="72" t="s">
        <v>127</v>
      </c>
      <c r="Q533" s="73" t="s">
        <v>141</v>
      </c>
      <c r="R533" s="71" t="s">
        <v>127</v>
      </c>
      <c r="S533" s="71" t="s">
        <v>141</v>
      </c>
      <c r="T533" s="71" t="s">
        <v>127</v>
      </c>
      <c r="U533" s="71" t="s">
        <v>127</v>
      </c>
      <c r="V533" s="71" t="s">
        <v>127</v>
      </c>
      <c r="W533" s="72" t="s">
        <v>127</v>
      </c>
    </row>
    <row r="534">
      <c r="A534" s="74" t="s">
        <v>12412</v>
      </c>
      <c r="B534" s="72" t="s">
        <v>12413</v>
      </c>
      <c r="C534" s="73" t="s">
        <v>127</v>
      </c>
      <c r="D534" s="71" t="s">
        <v>127</v>
      </c>
      <c r="E534" s="71" t="s">
        <v>127</v>
      </c>
      <c r="F534" s="71" t="s">
        <v>127</v>
      </c>
      <c r="G534" s="71" t="s">
        <v>141</v>
      </c>
      <c r="H534" s="71" t="s">
        <v>127</v>
      </c>
      <c r="I534" s="77" t="s">
        <v>141</v>
      </c>
      <c r="J534" s="73" t="s">
        <v>127</v>
      </c>
      <c r="K534" s="71" t="s">
        <v>127</v>
      </c>
      <c r="L534" s="71" t="s">
        <v>127</v>
      </c>
      <c r="M534" s="71" t="s">
        <v>127</v>
      </c>
      <c r="N534" s="71" t="s">
        <v>141</v>
      </c>
      <c r="O534" s="71" t="s">
        <v>127</v>
      </c>
      <c r="P534" s="77" t="s">
        <v>141</v>
      </c>
      <c r="Q534" s="73" t="s">
        <v>127</v>
      </c>
      <c r="R534" s="71" t="s">
        <v>127</v>
      </c>
      <c r="S534" s="71" t="s">
        <v>127</v>
      </c>
      <c r="T534" s="71" t="s">
        <v>127</v>
      </c>
      <c r="U534" s="71" t="s">
        <v>141</v>
      </c>
      <c r="V534" s="71" t="s">
        <v>127</v>
      </c>
      <c r="W534" s="77" t="s">
        <v>141</v>
      </c>
    </row>
    <row r="535">
      <c r="A535" s="71" t="s">
        <v>10698</v>
      </c>
      <c r="B535" s="72" t="s">
        <v>10699</v>
      </c>
      <c r="C535" s="73" t="s">
        <v>141</v>
      </c>
      <c r="D535" s="71" t="s">
        <v>127</v>
      </c>
      <c r="E535" s="71" t="s">
        <v>141</v>
      </c>
      <c r="F535" s="71" t="s">
        <v>127</v>
      </c>
      <c r="G535" s="71" t="s">
        <v>127</v>
      </c>
      <c r="H535" s="71" t="s">
        <v>127</v>
      </c>
      <c r="I535" s="72" t="s">
        <v>127</v>
      </c>
      <c r="J535" s="73" t="s">
        <v>141</v>
      </c>
      <c r="K535" s="71" t="s">
        <v>127</v>
      </c>
      <c r="L535" s="71" t="s">
        <v>141</v>
      </c>
      <c r="M535" s="71" t="s">
        <v>127</v>
      </c>
      <c r="N535" s="71" t="s">
        <v>127</v>
      </c>
      <c r="O535" s="71" t="s">
        <v>127</v>
      </c>
      <c r="P535" s="72" t="s">
        <v>127</v>
      </c>
      <c r="Q535" s="73" t="s">
        <v>141</v>
      </c>
      <c r="R535" s="71" t="s">
        <v>127</v>
      </c>
      <c r="S535" s="71" t="s">
        <v>141</v>
      </c>
      <c r="T535" s="71" t="s">
        <v>127</v>
      </c>
      <c r="U535" s="71" t="s">
        <v>127</v>
      </c>
      <c r="V535" s="71" t="s">
        <v>127</v>
      </c>
      <c r="W535" s="72" t="s">
        <v>127</v>
      </c>
    </row>
    <row r="536">
      <c r="A536" s="71" t="s">
        <v>10777</v>
      </c>
      <c r="B536" s="72" t="s">
        <v>10778</v>
      </c>
      <c r="C536" s="73">
        <v>4300.0</v>
      </c>
      <c r="D536" s="71">
        <v>4300.0</v>
      </c>
      <c r="E536" s="71" t="s">
        <v>127</v>
      </c>
      <c r="F536" s="71" t="s">
        <v>127</v>
      </c>
      <c r="G536" s="71" t="s">
        <v>141</v>
      </c>
      <c r="H536" s="71" t="s">
        <v>141</v>
      </c>
      <c r="I536" s="72" t="s">
        <v>127</v>
      </c>
      <c r="J536" s="73">
        <v>3400.0</v>
      </c>
      <c r="K536" s="75">
        <v>3400.0</v>
      </c>
      <c r="L536" s="75" t="s">
        <v>127</v>
      </c>
      <c r="M536" s="75" t="s">
        <v>127</v>
      </c>
      <c r="N536" s="71" t="s">
        <v>141</v>
      </c>
      <c r="O536" s="75" t="s">
        <v>141</v>
      </c>
      <c r="P536" s="77" t="s">
        <v>127</v>
      </c>
      <c r="Q536" s="73">
        <v>4100.0</v>
      </c>
      <c r="R536" s="75">
        <v>4100.0</v>
      </c>
      <c r="S536" s="75" t="s">
        <v>127</v>
      </c>
      <c r="T536" s="75" t="s">
        <v>127</v>
      </c>
      <c r="U536" s="71" t="s">
        <v>141</v>
      </c>
      <c r="V536" s="75" t="s">
        <v>141</v>
      </c>
      <c r="W536" s="77" t="s">
        <v>127</v>
      </c>
    </row>
    <row r="537">
      <c r="A537" s="71" t="s">
        <v>10812</v>
      </c>
      <c r="B537" s="72" t="s">
        <v>10813</v>
      </c>
      <c r="C537" s="73" t="s">
        <v>141</v>
      </c>
      <c r="D537" s="71" t="s">
        <v>127</v>
      </c>
      <c r="E537" s="71" t="s">
        <v>141</v>
      </c>
      <c r="F537" s="71" t="s">
        <v>127</v>
      </c>
      <c r="G537" s="71" t="s">
        <v>127</v>
      </c>
      <c r="H537" s="71" t="s">
        <v>127</v>
      </c>
      <c r="I537" s="72" t="s">
        <v>127</v>
      </c>
      <c r="J537" s="73" t="s">
        <v>141</v>
      </c>
      <c r="K537" s="71" t="s">
        <v>127</v>
      </c>
      <c r="L537" s="71" t="s">
        <v>141</v>
      </c>
      <c r="M537" s="71" t="s">
        <v>127</v>
      </c>
      <c r="N537" s="71" t="s">
        <v>127</v>
      </c>
      <c r="O537" s="71" t="s">
        <v>127</v>
      </c>
      <c r="P537" s="72" t="s">
        <v>127</v>
      </c>
      <c r="Q537" s="73" t="s">
        <v>141</v>
      </c>
      <c r="R537" s="71" t="s">
        <v>127</v>
      </c>
      <c r="S537" s="71" t="s">
        <v>141</v>
      </c>
      <c r="T537" s="71" t="s">
        <v>127</v>
      </c>
      <c r="U537" s="71" t="s">
        <v>127</v>
      </c>
      <c r="V537" s="71" t="s">
        <v>127</v>
      </c>
      <c r="W537" s="72" t="s">
        <v>127</v>
      </c>
    </row>
    <row r="538">
      <c r="A538" s="71" t="s">
        <v>10621</v>
      </c>
      <c r="B538" s="72" t="s">
        <v>10622</v>
      </c>
      <c r="C538" s="73" t="s">
        <v>141</v>
      </c>
      <c r="D538" s="71" t="s">
        <v>127</v>
      </c>
      <c r="E538" s="71" t="s">
        <v>141</v>
      </c>
      <c r="F538" s="71" t="s">
        <v>127</v>
      </c>
      <c r="G538" s="71" t="s">
        <v>127</v>
      </c>
      <c r="H538" s="71" t="s">
        <v>127</v>
      </c>
      <c r="I538" s="72" t="s">
        <v>127</v>
      </c>
      <c r="J538" s="73" t="s">
        <v>141</v>
      </c>
      <c r="K538" s="71" t="s">
        <v>127</v>
      </c>
      <c r="L538" s="71" t="s">
        <v>141</v>
      </c>
      <c r="M538" s="71" t="s">
        <v>127</v>
      </c>
      <c r="N538" s="71" t="s">
        <v>127</v>
      </c>
      <c r="O538" s="71" t="s">
        <v>127</v>
      </c>
      <c r="P538" s="72" t="s">
        <v>127</v>
      </c>
      <c r="Q538" s="73" t="s">
        <v>141</v>
      </c>
      <c r="R538" s="71" t="s">
        <v>127</v>
      </c>
      <c r="S538" s="71" t="s">
        <v>141</v>
      </c>
      <c r="T538" s="71" t="s">
        <v>127</v>
      </c>
      <c r="U538" s="71" t="s">
        <v>127</v>
      </c>
      <c r="V538" s="71" t="s">
        <v>127</v>
      </c>
      <c r="W538" s="72" t="s">
        <v>127</v>
      </c>
    </row>
    <row r="539">
      <c r="A539" s="71" t="s">
        <v>10851</v>
      </c>
      <c r="B539" s="72" t="s">
        <v>10852</v>
      </c>
      <c r="C539" s="73" t="s">
        <v>141</v>
      </c>
      <c r="D539" s="71" t="s">
        <v>127</v>
      </c>
      <c r="E539" s="71" t="s">
        <v>141</v>
      </c>
      <c r="F539" s="71" t="s">
        <v>127</v>
      </c>
      <c r="G539" s="71" t="s">
        <v>127</v>
      </c>
      <c r="H539" s="71" t="s">
        <v>127</v>
      </c>
      <c r="I539" s="72" t="s">
        <v>127</v>
      </c>
      <c r="J539" s="73" t="s">
        <v>141</v>
      </c>
      <c r="K539" s="71" t="s">
        <v>127</v>
      </c>
      <c r="L539" s="71" t="s">
        <v>141</v>
      </c>
      <c r="M539" s="71" t="s">
        <v>127</v>
      </c>
      <c r="N539" s="71" t="s">
        <v>127</v>
      </c>
      <c r="O539" s="71" t="s">
        <v>127</v>
      </c>
      <c r="P539" s="72" t="s">
        <v>127</v>
      </c>
      <c r="Q539" s="73" t="s">
        <v>141</v>
      </c>
      <c r="R539" s="71" t="s">
        <v>127</v>
      </c>
      <c r="S539" s="71" t="s">
        <v>141</v>
      </c>
      <c r="T539" s="71" t="s">
        <v>127</v>
      </c>
      <c r="U539" s="71" t="s">
        <v>127</v>
      </c>
      <c r="V539" s="71" t="s">
        <v>127</v>
      </c>
      <c r="W539" s="72" t="s">
        <v>127</v>
      </c>
    </row>
    <row r="540">
      <c r="A540" s="71" t="s">
        <v>10608</v>
      </c>
      <c r="B540" s="72" t="s">
        <v>10609</v>
      </c>
      <c r="C540" s="73" t="s">
        <v>141</v>
      </c>
      <c r="D540" s="71" t="s">
        <v>127</v>
      </c>
      <c r="E540" s="71" t="s">
        <v>141</v>
      </c>
      <c r="F540" s="71" t="s">
        <v>127</v>
      </c>
      <c r="G540" s="71" t="s">
        <v>127</v>
      </c>
      <c r="H540" s="71" t="s">
        <v>127</v>
      </c>
      <c r="I540" s="72" t="s">
        <v>127</v>
      </c>
      <c r="J540" s="73" t="s">
        <v>141</v>
      </c>
      <c r="K540" s="71" t="s">
        <v>127</v>
      </c>
      <c r="L540" s="71" t="s">
        <v>141</v>
      </c>
      <c r="M540" s="71" t="s">
        <v>127</v>
      </c>
      <c r="N540" s="71" t="s">
        <v>127</v>
      </c>
      <c r="O540" s="71" t="s">
        <v>127</v>
      </c>
      <c r="P540" s="72" t="s">
        <v>127</v>
      </c>
      <c r="Q540" s="73" t="s">
        <v>141</v>
      </c>
      <c r="R540" s="71" t="s">
        <v>127</v>
      </c>
      <c r="S540" s="71" t="s">
        <v>141</v>
      </c>
      <c r="T540" s="71" t="s">
        <v>127</v>
      </c>
      <c r="U540" s="71" t="s">
        <v>127</v>
      </c>
      <c r="V540" s="71" t="s">
        <v>127</v>
      </c>
      <c r="W540" s="72" t="s">
        <v>127</v>
      </c>
    </row>
    <row r="541">
      <c r="A541" s="71" t="s">
        <v>10631</v>
      </c>
      <c r="B541" s="72" t="s">
        <v>10632</v>
      </c>
      <c r="C541" s="73">
        <v>1169.0</v>
      </c>
      <c r="D541" s="71" t="s">
        <v>127</v>
      </c>
      <c r="E541" s="75">
        <v>1169.0</v>
      </c>
      <c r="F541" s="71" t="s">
        <v>127</v>
      </c>
      <c r="G541" s="71" t="s">
        <v>127</v>
      </c>
      <c r="H541" s="71" t="s">
        <v>127</v>
      </c>
      <c r="I541" s="72" t="s">
        <v>127</v>
      </c>
      <c r="J541" s="73" t="s">
        <v>141</v>
      </c>
      <c r="K541" s="71" t="s">
        <v>127</v>
      </c>
      <c r="L541" s="71" t="s">
        <v>141</v>
      </c>
      <c r="M541" s="71" t="s">
        <v>127</v>
      </c>
      <c r="N541" s="71" t="s">
        <v>127</v>
      </c>
      <c r="O541" s="71" t="s">
        <v>127</v>
      </c>
      <c r="P541" s="72" t="s">
        <v>127</v>
      </c>
      <c r="Q541" s="73" t="s">
        <v>141</v>
      </c>
      <c r="R541" s="71" t="s">
        <v>127</v>
      </c>
      <c r="S541" s="71" t="s">
        <v>141</v>
      </c>
      <c r="T541" s="71" t="s">
        <v>127</v>
      </c>
      <c r="U541" s="71" t="s">
        <v>127</v>
      </c>
      <c r="V541" s="71" t="s">
        <v>127</v>
      </c>
      <c r="W541" s="72" t="s">
        <v>127</v>
      </c>
    </row>
    <row r="542">
      <c r="A542" s="71" t="s">
        <v>10841</v>
      </c>
      <c r="B542" s="72" t="s">
        <v>10842</v>
      </c>
      <c r="C542" s="73" t="s">
        <v>141</v>
      </c>
      <c r="D542" s="71" t="s">
        <v>127</v>
      </c>
      <c r="E542" s="71" t="s">
        <v>141</v>
      </c>
      <c r="F542" s="71" t="s">
        <v>127</v>
      </c>
      <c r="G542" s="71" t="s">
        <v>127</v>
      </c>
      <c r="H542" s="71" t="s">
        <v>127</v>
      </c>
      <c r="I542" s="72" t="s">
        <v>127</v>
      </c>
      <c r="J542" s="73" t="s">
        <v>141</v>
      </c>
      <c r="K542" s="71" t="s">
        <v>127</v>
      </c>
      <c r="L542" s="71" t="s">
        <v>141</v>
      </c>
      <c r="M542" s="71" t="s">
        <v>127</v>
      </c>
      <c r="N542" s="71" t="s">
        <v>127</v>
      </c>
      <c r="O542" s="71" t="s">
        <v>127</v>
      </c>
      <c r="P542" s="72" t="s">
        <v>127</v>
      </c>
      <c r="Q542" s="73" t="s">
        <v>141</v>
      </c>
      <c r="R542" s="71" t="s">
        <v>127</v>
      </c>
      <c r="S542" s="71" t="s">
        <v>141</v>
      </c>
      <c r="T542" s="71" t="s">
        <v>127</v>
      </c>
      <c r="U542" s="71" t="s">
        <v>127</v>
      </c>
      <c r="V542" s="71" t="s">
        <v>127</v>
      </c>
      <c r="W542" s="72" t="s">
        <v>127</v>
      </c>
    </row>
    <row r="543">
      <c r="A543" s="71" t="s">
        <v>10801</v>
      </c>
      <c r="B543" s="72" t="s">
        <v>10802</v>
      </c>
      <c r="C543" s="73" t="s">
        <v>141</v>
      </c>
      <c r="D543" s="71" t="s">
        <v>127</v>
      </c>
      <c r="E543" s="71" t="s">
        <v>141</v>
      </c>
      <c r="F543" s="71" t="s">
        <v>127</v>
      </c>
      <c r="G543" s="71" t="s">
        <v>127</v>
      </c>
      <c r="H543" s="71" t="s">
        <v>127</v>
      </c>
      <c r="I543" s="72" t="s">
        <v>127</v>
      </c>
      <c r="J543" s="73" t="s">
        <v>141</v>
      </c>
      <c r="K543" s="71" t="s">
        <v>127</v>
      </c>
      <c r="L543" s="71" t="s">
        <v>141</v>
      </c>
      <c r="M543" s="71" t="s">
        <v>127</v>
      </c>
      <c r="N543" s="71" t="s">
        <v>127</v>
      </c>
      <c r="O543" s="71" t="s">
        <v>127</v>
      </c>
      <c r="P543" s="72" t="s">
        <v>127</v>
      </c>
      <c r="Q543" s="73" t="s">
        <v>141</v>
      </c>
      <c r="R543" s="71" t="s">
        <v>127</v>
      </c>
      <c r="S543" s="71" t="s">
        <v>141</v>
      </c>
      <c r="T543" s="71" t="s">
        <v>127</v>
      </c>
      <c r="U543" s="71" t="s">
        <v>127</v>
      </c>
      <c r="V543" s="71" t="s">
        <v>127</v>
      </c>
      <c r="W543" s="72" t="s">
        <v>127</v>
      </c>
    </row>
    <row r="544">
      <c r="A544" s="71" t="s">
        <v>10740</v>
      </c>
      <c r="B544" s="72" t="s">
        <v>10741</v>
      </c>
      <c r="C544" s="73" t="s">
        <v>141</v>
      </c>
      <c r="D544" s="71" t="s">
        <v>127</v>
      </c>
      <c r="E544" s="71" t="s">
        <v>141</v>
      </c>
      <c r="F544" s="71" t="s">
        <v>127</v>
      </c>
      <c r="G544" s="71" t="s">
        <v>127</v>
      </c>
      <c r="H544" s="71" t="s">
        <v>127</v>
      </c>
      <c r="I544" s="72" t="s">
        <v>127</v>
      </c>
      <c r="J544" s="73" t="s">
        <v>141</v>
      </c>
      <c r="K544" s="71" t="s">
        <v>127</v>
      </c>
      <c r="L544" s="71" t="s">
        <v>141</v>
      </c>
      <c r="M544" s="71" t="s">
        <v>127</v>
      </c>
      <c r="N544" s="71" t="s">
        <v>127</v>
      </c>
      <c r="O544" s="71" t="s">
        <v>127</v>
      </c>
      <c r="P544" s="72" t="s">
        <v>127</v>
      </c>
      <c r="Q544" s="73" t="s">
        <v>141</v>
      </c>
      <c r="R544" s="71" t="s">
        <v>127</v>
      </c>
      <c r="S544" s="71" t="s">
        <v>141</v>
      </c>
      <c r="T544" s="71" t="s">
        <v>127</v>
      </c>
      <c r="U544" s="71" t="s">
        <v>127</v>
      </c>
      <c r="V544" s="71" t="s">
        <v>127</v>
      </c>
      <c r="W544" s="72" t="s">
        <v>127</v>
      </c>
    </row>
    <row r="545">
      <c r="A545" s="71" t="s">
        <v>10781</v>
      </c>
      <c r="B545" s="72" t="s">
        <v>10782</v>
      </c>
      <c r="C545" s="73" t="s">
        <v>141</v>
      </c>
      <c r="D545" s="71" t="s">
        <v>127</v>
      </c>
      <c r="E545" s="71" t="s">
        <v>141</v>
      </c>
      <c r="F545" s="71" t="s">
        <v>127</v>
      </c>
      <c r="G545" s="71" t="s">
        <v>127</v>
      </c>
      <c r="H545" s="71" t="s">
        <v>127</v>
      </c>
      <c r="I545" s="72" t="s">
        <v>127</v>
      </c>
      <c r="J545" s="73" t="s">
        <v>141</v>
      </c>
      <c r="K545" s="71" t="s">
        <v>127</v>
      </c>
      <c r="L545" s="71" t="s">
        <v>141</v>
      </c>
      <c r="M545" s="71" t="s">
        <v>127</v>
      </c>
      <c r="N545" s="71" t="s">
        <v>127</v>
      </c>
      <c r="O545" s="71" t="s">
        <v>127</v>
      </c>
      <c r="P545" s="72" t="s">
        <v>127</v>
      </c>
      <c r="Q545" s="73" t="s">
        <v>141</v>
      </c>
      <c r="R545" s="71" t="s">
        <v>127</v>
      </c>
      <c r="S545" s="71" t="s">
        <v>141</v>
      </c>
      <c r="T545" s="71" t="s">
        <v>127</v>
      </c>
      <c r="U545" s="71" t="s">
        <v>127</v>
      </c>
      <c r="V545" s="71" t="s">
        <v>127</v>
      </c>
      <c r="W545" s="72" t="s">
        <v>127</v>
      </c>
    </row>
    <row r="546">
      <c r="A546" s="87" t="s">
        <v>10639</v>
      </c>
      <c r="B546" s="72" t="s">
        <v>10640</v>
      </c>
      <c r="C546" s="73" t="s">
        <v>141</v>
      </c>
      <c r="D546" s="71" t="s">
        <v>127</v>
      </c>
      <c r="E546" s="71" t="s">
        <v>141</v>
      </c>
      <c r="F546" s="71" t="s">
        <v>127</v>
      </c>
      <c r="G546" s="71" t="s">
        <v>127</v>
      </c>
      <c r="H546" s="71" t="s">
        <v>127</v>
      </c>
      <c r="I546" s="72" t="s">
        <v>127</v>
      </c>
      <c r="J546" s="73" t="s">
        <v>141</v>
      </c>
      <c r="K546" s="71" t="s">
        <v>127</v>
      </c>
      <c r="L546" s="71" t="s">
        <v>141</v>
      </c>
      <c r="M546" s="71" t="s">
        <v>127</v>
      </c>
      <c r="N546" s="71" t="s">
        <v>127</v>
      </c>
      <c r="O546" s="71" t="s">
        <v>127</v>
      </c>
      <c r="P546" s="72" t="s">
        <v>127</v>
      </c>
      <c r="Q546" s="73">
        <v>688.0</v>
      </c>
      <c r="R546" s="71" t="s">
        <v>127</v>
      </c>
      <c r="S546" s="75">
        <v>688.0</v>
      </c>
      <c r="T546" s="71" t="s">
        <v>127</v>
      </c>
      <c r="U546" s="71" t="s">
        <v>127</v>
      </c>
      <c r="V546" s="71" t="s">
        <v>127</v>
      </c>
      <c r="W546" s="72" t="s">
        <v>127</v>
      </c>
    </row>
    <row r="547">
      <c r="A547" s="87" t="s">
        <v>10649</v>
      </c>
      <c r="B547" s="72" t="s">
        <v>10650</v>
      </c>
      <c r="C547" s="73">
        <v>422.0</v>
      </c>
      <c r="D547" s="71" t="s">
        <v>127</v>
      </c>
      <c r="E547" s="75">
        <v>422.0</v>
      </c>
      <c r="F547" s="71" t="s">
        <v>127</v>
      </c>
      <c r="G547" s="71" t="s">
        <v>127</v>
      </c>
      <c r="H547" s="71" t="s">
        <v>127</v>
      </c>
      <c r="I547" s="72" t="s">
        <v>127</v>
      </c>
      <c r="J547" s="73" t="s">
        <v>141</v>
      </c>
      <c r="K547" s="71" t="s">
        <v>127</v>
      </c>
      <c r="L547" s="71" t="s">
        <v>141</v>
      </c>
      <c r="M547" s="71" t="s">
        <v>127</v>
      </c>
      <c r="N547" s="71" t="s">
        <v>127</v>
      </c>
      <c r="O547" s="71" t="s">
        <v>127</v>
      </c>
      <c r="P547" s="72" t="s">
        <v>127</v>
      </c>
      <c r="Q547" s="73" t="s">
        <v>141</v>
      </c>
      <c r="R547" s="71" t="s">
        <v>127</v>
      </c>
      <c r="S547" s="71" t="s">
        <v>141</v>
      </c>
      <c r="T547" s="71" t="s">
        <v>127</v>
      </c>
      <c r="U547" s="71" t="s">
        <v>127</v>
      </c>
      <c r="V547" s="71" t="s">
        <v>127</v>
      </c>
      <c r="W547" s="72" t="s">
        <v>127</v>
      </c>
    </row>
    <row r="548">
      <c r="A548" s="87" t="s">
        <v>10821</v>
      </c>
      <c r="B548" s="72" t="s">
        <v>10822</v>
      </c>
      <c r="C548" s="73" t="s">
        <v>141</v>
      </c>
      <c r="D548" s="71" t="s">
        <v>127</v>
      </c>
      <c r="E548" s="71" t="s">
        <v>141</v>
      </c>
      <c r="F548" s="71" t="s">
        <v>127</v>
      </c>
      <c r="G548" s="71" t="s">
        <v>127</v>
      </c>
      <c r="H548" s="71" t="s">
        <v>127</v>
      </c>
      <c r="I548" s="72" t="s">
        <v>127</v>
      </c>
      <c r="J548" s="73" t="s">
        <v>141</v>
      </c>
      <c r="K548" s="71" t="s">
        <v>127</v>
      </c>
      <c r="L548" s="71" t="s">
        <v>141</v>
      </c>
      <c r="M548" s="71" t="s">
        <v>127</v>
      </c>
      <c r="N548" s="71" t="s">
        <v>127</v>
      </c>
      <c r="O548" s="71" t="s">
        <v>127</v>
      </c>
      <c r="P548" s="72" t="s">
        <v>127</v>
      </c>
      <c r="Q548" s="73" t="s">
        <v>141</v>
      </c>
      <c r="R548" s="71" t="s">
        <v>127</v>
      </c>
      <c r="S548" s="71" t="s">
        <v>141</v>
      </c>
      <c r="T548" s="71" t="s">
        <v>127</v>
      </c>
      <c r="U548" s="71" t="s">
        <v>127</v>
      </c>
      <c r="V548" s="71" t="s">
        <v>127</v>
      </c>
      <c r="W548" s="72" t="s">
        <v>127</v>
      </c>
    </row>
    <row r="549">
      <c r="A549" s="87" t="s">
        <v>10794</v>
      </c>
      <c r="B549" s="72" t="s">
        <v>10795</v>
      </c>
      <c r="C549" s="73">
        <v>487.9310344827586</v>
      </c>
      <c r="D549" s="71" t="s">
        <v>127</v>
      </c>
      <c r="E549" s="71">
        <v>487.9310344827586</v>
      </c>
      <c r="F549" s="71" t="s">
        <v>127</v>
      </c>
      <c r="G549" s="71" t="s">
        <v>127</v>
      </c>
      <c r="H549" s="71" t="s">
        <v>127</v>
      </c>
      <c r="I549" s="72" t="s">
        <v>127</v>
      </c>
      <c r="J549" s="73">
        <v>475.17241379310343</v>
      </c>
      <c r="K549" s="71" t="s">
        <v>127</v>
      </c>
      <c r="L549" s="71">
        <v>475.17241379310343</v>
      </c>
      <c r="M549" s="71" t="s">
        <v>127</v>
      </c>
      <c r="N549" s="71" t="s">
        <v>127</v>
      </c>
      <c r="O549" s="71" t="s">
        <v>127</v>
      </c>
      <c r="P549" s="72" t="s">
        <v>127</v>
      </c>
      <c r="Q549" s="73">
        <v>628.9655172413793</v>
      </c>
      <c r="R549" s="71" t="s">
        <v>127</v>
      </c>
      <c r="S549" s="71">
        <v>628.9655172413793</v>
      </c>
      <c r="T549" s="71" t="s">
        <v>127</v>
      </c>
      <c r="U549" s="71" t="s">
        <v>127</v>
      </c>
      <c r="V549" s="71" t="s">
        <v>127</v>
      </c>
      <c r="W549" s="72" t="s">
        <v>127</v>
      </c>
    </row>
    <row r="550">
      <c r="A550" s="87" t="s">
        <v>10687</v>
      </c>
      <c r="B550" s="72" t="s">
        <v>10688</v>
      </c>
      <c r="C550" s="73">
        <v>439.13793103448273</v>
      </c>
      <c r="D550" s="71" t="s">
        <v>127</v>
      </c>
      <c r="E550" s="71">
        <v>439.13793103448273</v>
      </c>
      <c r="F550" s="71" t="s">
        <v>127</v>
      </c>
      <c r="G550" s="71" t="s">
        <v>127</v>
      </c>
      <c r="H550" s="71" t="s">
        <v>127</v>
      </c>
      <c r="I550" s="72" t="s">
        <v>127</v>
      </c>
      <c r="J550" s="73">
        <v>427.6551724137931</v>
      </c>
      <c r="K550" s="71" t="s">
        <v>127</v>
      </c>
      <c r="L550" s="71">
        <v>427.6551724137931</v>
      </c>
      <c r="M550" s="71" t="s">
        <v>127</v>
      </c>
      <c r="N550" s="71" t="s">
        <v>127</v>
      </c>
      <c r="O550" s="71" t="s">
        <v>127</v>
      </c>
      <c r="P550" s="72" t="s">
        <v>127</v>
      </c>
      <c r="Q550" s="73">
        <v>566.0689655172414</v>
      </c>
      <c r="R550" s="71" t="s">
        <v>127</v>
      </c>
      <c r="S550" s="71">
        <v>566.0689655172414</v>
      </c>
      <c r="T550" s="71" t="s">
        <v>127</v>
      </c>
      <c r="U550" s="71" t="s">
        <v>127</v>
      </c>
      <c r="V550" s="71" t="s">
        <v>127</v>
      </c>
      <c r="W550" s="72" t="s">
        <v>127</v>
      </c>
    </row>
    <row r="551">
      <c r="A551" s="87" t="s">
        <v>10732</v>
      </c>
      <c r="B551" s="72" t="s">
        <v>10733</v>
      </c>
      <c r="C551" s="73">
        <v>487.9310344827586</v>
      </c>
      <c r="D551" s="71" t="s">
        <v>127</v>
      </c>
      <c r="E551" s="71">
        <v>487.9310344827586</v>
      </c>
      <c r="F551" s="71" t="s">
        <v>127</v>
      </c>
      <c r="G551" s="71" t="s">
        <v>127</v>
      </c>
      <c r="H551" s="71" t="s">
        <v>127</v>
      </c>
      <c r="I551" s="72" t="s">
        <v>127</v>
      </c>
      <c r="J551" s="73">
        <v>475.17241379310343</v>
      </c>
      <c r="K551" s="71" t="s">
        <v>127</v>
      </c>
      <c r="L551" s="71">
        <v>475.17241379310343</v>
      </c>
      <c r="M551" s="71" t="s">
        <v>127</v>
      </c>
      <c r="N551" s="71" t="s">
        <v>127</v>
      </c>
      <c r="O551" s="71" t="s">
        <v>127</v>
      </c>
      <c r="P551" s="72" t="s">
        <v>127</v>
      </c>
      <c r="Q551" s="73">
        <v>628.9655172413793</v>
      </c>
      <c r="R551" s="71" t="s">
        <v>127</v>
      </c>
      <c r="S551" s="71">
        <v>628.9655172413793</v>
      </c>
      <c r="T551" s="71" t="s">
        <v>127</v>
      </c>
      <c r="U551" s="71" t="s">
        <v>127</v>
      </c>
      <c r="V551" s="71" t="s">
        <v>127</v>
      </c>
      <c r="W551" s="72" t="s">
        <v>127</v>
      </c>
    </row>
    <row r="552">
      <c r="A552" s="87" t="s">
        <v>10751</v>
      </c>
      <c r="B552" s="72" t="s">
        <v>10752</v>
      </c>
      <c r="C552" s="73" t="s">
        <v>141</v>
      </c>
      <c r="D552" s="71" t="s">
        <v>127</v>
      </c>
      <c r="E552" s="71" t="s">
        <v>141</v>
      </c>
      <c r="F552" s="71" t="s">
        <v>127</v>
      </c>
      <c r="G552" s="71" t="s">
        <v>127</v>
      </c>
      <c r="H552" s="71" t="s">
        <v>127</v>
      </c>
      <c r="I552" s="72" t="s">
        <v>127</v>
      </c>
      <c r="J552" s="73" t="s">
        <v>141</v>
      </c>
      <c r="K552" s="71" t="s">
        <v>127</v>
      </c>
      <c r="L552" s="71" t="s">
        <v>141</v>
      </c>
      <c r="M552" s="71" t="s">
        <v>127</v>
      </c>
      <c r="N552" s="71" t="s">
        <v>127</v>
      </c>
      <c r="O552" s="71" t="s">
        <v>127</v>
      </c>
      <c r="P552" s="72" t="s">
        <v>127</v>
      </c>
      <c r="Q552" s="73" t="s">
        <v>141</v>
      </c>
      <c r="R552" s="71" t="s">
        <v>127</v>
      </c>
      <c r="S552" s="71" t="s">
        <v>141</v>
      </c>
      <c r="T552" s="71" t="s">
        <v>127</v>
      </c>
      <c r="U552" s="71" t="s">
        <v>127</v>
      </c>
      <c r="V552" s="71" t="s">
        <v>127</v>
      </c>
      <c r="W552" s="72" t="s">
        <v>127</v>
      </c>
    </row>
    <row r="553">
      <c r="A553" s="87" t="s">
        <v>10658</v>
      </c>
      <c r="B553" s="72" t="s">
        <v>10659</v>
      </c>
      <c r="C553" s="73" t="s">
        <v>141</v>
      </c>
      <c r="D553" s="71" t="s">
        <v>127</v>
      </c>
      <c r="E553" s="71" t="s">
        <v>141</v>
      </c>
      <c r="F553" s="71" t="s">
        <v>127</v>
      </c>
      <c r="G553" s="71" t="s">
        <v>127</v>
      </c>
      <c r="H553" s="71" t="s">
        <v>127</v>
      </c>
      <c r="I553" s="72" t="s">
        <v>127</v>
      </c>
      <c r="J553" s="73" t="s">
        <v>141</v>
      </c>
      <c r="K553" s="71" t="s">
        <v>127</v>
      </c>
      <c r="L553" s="71" t="s">
        <v>141</v>
      </c>
      <c r="M553" s="71" t="s">
        <v>127</v>
      </c>
      <c r="N553" s="71" t="s">
        <v>127</v>
      </c>
      <c r="O553" s="71" t="s">
        <v>127</v>
      </c>
      <c r="P553" s="72" t="s">
        <v>127</v>
      </c>
      <c r="Q553" s="73" t="s">
        <v>141</v>
      </c>
      <c r="R553" s="71" t="s">
        <v>127</v>
      </c>
      <c r="S553" s="71" t="s">
        <v>141</v>
      </c>
      <c r="T553" s="71" t="s">
        <v>127</v>
      </c>
      <c r="U553" s="71" t="s">
        <v>127</v>
      </c>
      <c r="V553" s="71" t="s">
        <v>127</v>
      </c>
      <c r="W553" s="72" t="s">
        <v>127</v>
      </c>
    </row>
    <row r="554">
      <c r="A554" s="87" t="s">
        <v>10667</v>
      </c>
      <c r="B554" s="72" t="s">
        <v>10668</v>
      </c>
      <c r="C554" s="73" t="s">
        <v>141</v>
      </c>
      <c r="D554" s="71" t="s">
        <v>127</v>
      </c>
      <c r="E554" s="71" t="s">
        <v>141</v>
      </c>
      <c r="F554" s="71" t="s">
        <v>127</v>
      </c>
      <c r="G554" s="71" t="s">
        <v>127</v>
      </c>
      <c r="H554" s="71" t="s">
        <v>127</v>
      </c>
      <c r="I554" s="72" t="s">
        <v>127</v>
      </c>
      <c r="J554" s="73" t="s">
        <v>141</v>
      </c>
      <c r="K554" s="71" t="s">
        <v>127</v>
      </c>
      <c r="L554" s="71" t="s">
        <v>141</v>
      </c>
      <c r="M554" s="71" t="s">
        <v>127</v>
      </c>
      <c r="N554" s="71" t="s">
        <v>127</v>
      </c>
      <c r="O554" s="71" t="s">
        <v>127</v>
      </c>
      <c r="P554" s="72" t="s">
        <v>127</v>
      </c>
      <c r="Q554" s="73" t="s">
        <v>141</v>
      </c>
      <c r="R554" s="71" t="s">
        <v>127</v>
      </c>
      <c r="S554" s="71" t="s">
        <v>141</v>
      </c>
      <c r="T554" s="71" t="s">
        <v>127</v>
      </c>
      <c r="U554" s="71" t="s">
        <v>127</v>
      </c>
      <c r="V554" s="71" t="s">
        <v>127</v>
      </c>
      <c r="W554" s="72" t="s">
        <v>127</v>
      </c>
    </row>
    <row r="555">
      <c r="A555" s="87" t="s">
        <v>10676</v>
      </c>
      <c r="B555" s="72" t="s">
        <v>10677</v>
      </c>
      <c r="C555" s="73" t="s">
        <v>141</v>
      </c>
      <c r="D555" s="71" t="s">
        <v>127</v>
      </c>
      <c r="E555" s="71" t="s">
        <v>141</v>
      </c>
      <c r="F555" s="71" t="s">
        <v>127</v>
      </c>
      <c r="G555" s="71" t="s">
        <v>127</v>
      </c>
      <c r="H555" s="71" t="s">
        <v>127</v>
      </c>
      <c r="I555" s="72" t="s">
        <v>127</v>
      </c>
      <c r="J555" s="73" t="s">
        <v>141</v>
      </c>
      <c r="K555" s="71" t="s">
        <v>127</v>
      </c>
      <c r="L555" s="71" t="s">
        <v>141</v>
      </c>
      <c r="M555" s="71" t="s">
        <v>127</v>
      </c>
      <c r="N555" s="71" t="s">
        <v>127</v>
      </c>
      <c r="O555" s="71" t="s">
        <v>127</v>
      </c>
      <c r="P555" s="72" t="s">
        <v>127</v>
      </c>
      <c r="Q555" s="73" t="s">
        <v>141</v>
      </c>
      <c r="R555" s="71" t="s">
        <v>127</v>
      </c>
      <c r="S555" s="71" t="s">
        <v>141</v>
      </c>
      <c r="T555" s="71" t="s">
        <v>127</v>
      </c>
      <c r="U555" s="71" t="s">
        <v>127</v>
      </c>
      <c r="V555" s="71" t="s">
        <v>127</v>
      </c>
      <c r="W555" s="72" t="s">
        <v>127</v>
      </c>
    </row>
    <row r="556">
      <c r="A556" s="87" t="s">
        <v>10832</v>
      </c>
      <c r="B556" s="72" t="s">
        <v>10833</v>
      </c>
      <c r="C556" s="73" t="s">
        <v>141</v>
      </c>
      <c r="D556" s="71" t="s">
        <v>127</v>
      </c>
      <c r="E556" s="71" t="s">
        <v>141</v>
      </c>
      <c r="F556" s="71" t="s">
        <v>127</v>
      </c>
      <c r="G556" s="71" t="s">
        <v>127</v>
      </c>
      <c r="H556" s="71" t="s">
        <v>127</v>
      </c>
      <c r="I556" s="72" t="s">
        <v>127</v>
      </c>
      <c r="J556" s="73" t="s">
        <v>141</v>
      </c>
      <c r="K556" s="71" t="s">
        <v>127</v>
      </c>
      <c r="L556" s="71" t="s">
        <v>141</v>
      </c>
      <c r="M556" s="71" t="s">
        <v>127</v>
      </c>
      <c r="N556" s="71" t="s">
        <v>127</v>
      </c>
      <c r="O556" s="71" t="s">
        <v>127</v>
      </c>
      <c r="P556" s="72" t="s">
        <v>127</v>
      </c>
      <c r="Q556" s="73" t="s">
        <v>141</v>
      </c>
      <c r="R556" s="71" t="s">
        <v>127</v>
      </c>
      <c r="S556" s="71" t="s">
        <v>141</v>
      </c>
      <c r="T556" s="71" t="s">
        <v>127</v>
      </c>
      <c r="U556" s="71" t="s">
        <v>127</v>
      </c>
      <c r="V556" s="71" t="s">
        <v>127</v>
      </c>
      <c r="W556" s="72" t="s">
        <v>127</v>
      </c>
    </row>
    <row r="557">
      <c r="A557" s="87" t="s">
        <v>10711</v>
      </c>
      <c r="B557" s="72" t="s">
        <v>10712</v>
      </c>
      <c r="C557" s="73" t="s">
        <v>141</v>
      </c>
      <c r="D557" s="71" t="s">
        <v>127</v>
      </c>
      <c r="E557" s="71" t="s">
        <v>141</v>
      </c>
      <c r="F557" s="71" t="s">
        <v>127</v>
      </c>
      <c r="G557" s="71" t="s">
        <v>127</v>
      </c>
      <c r="H557" s="71" t="s">
        <v>127</v>
      </c>
      <c r="I557" s="72" t="s">
        <v>127</v>
      </c>
      <c r="J557" s="73" t="s">
        <v>141</v>
      </c>
      <c r="K557" s="71" t="s">
        <v>127</v>
      </c>
      <c r="L557" s="71" t="s">
        <v>141</v>
      </c>
      <c r="M557" s="71" t="s">
        <v>127</v>
      </c>
      <c r="N557" s="71" t="s">
        <v>127</v>
      </c>
      <c r="O557" s="71" t="s">
        <v>127</v>
      </c>
      <c r="P557" s="72" t="s">
        <v>127</v>
      </c>
      <c r="Q557" s="73" t="s">
        <v>141</v>
      </c>
      <c r="R557" s="71" t="s">
        <v>127</v>
      </c>
      <c r="S557" s="71" t="s">
        <v>141</v>
      </c>
      <c r="T557" s="71" t="s">
        <v>127</v>
      </c>
      <c r="U557" s="71" t="s">
        <v>127</v>
      </c>
      <c r="V557" s="71" t="s">
        <v>127</v>
      </c>
      <c r="W557" s="72" t="s">
        <v>127</v>
      </c>
    </row>
    <row r="558">
      <c r="A558" s="71" t="s">
        <v>7393</v>
      </c>
      <c r="B558" s="72" t="s">
        <v>7394</v>
      </c>
      <c r="C558" s="73">
        <v>659.0</v>
      </c>
      <c r="D558" s="71" t="s">
        <v>127</v>
      </c>
      <c r="E558" s="75">
        <v>659.0</v>
      </c>
      <c r="F558" s="71" t="s">
        <v>127</v>
      </c>
      <c r="G558" s="71" t="s">
        <v>127</v>
      </c>
      <c r="H558" s="71" t="s">
        <v>127</v>
      </c>
      <c r="I558" s="72" t="s">
        <v>127</v>
      </c>
      <c r="J558" s="73">
        <v>847.0</v>
      </c>
      <c r="K558" s="71" t="s">
        <v>127</v>
      </c>
      <c r="L558" s="75">
        <v>847.0</v>
      </c>
      <c r="M558" s="71" t="s">
        <v>127</v>
      </c>
      <c r="N558" s="71" t="s">
        <v>127</v>
      </c>
      <c r="O558" s="71" t="s">
        <v>127</v>
      </c>
      <c r="P558" s="72" t="s">
        <v>127</v>
      </c>
      <c r="Q558" s="73">
        <v>1045.0</v>
      </c>
      <c r="R558" s="71" t="s">
        <v>127</v>
      </c>
      <c r="S558" s="75">
        <v>1045.0</v>
      </c>
      <c r="T558" s="71" t="s">
        <v>127</v>
      </c>
      <c r="U558" s="71" t="s">
        <v>127</v>
      </c>
      <c r="V558" s="71" t="s">
        <v>127</v>
      </c>
      <c r="W558" s="72" t="s">
        <v>127</v>
      </c>
    </row>
    <row r="559">
      <c r="A559" s="71" t="s">
        <v>7405</v>
      </c>
      <c r="B559" s="72" t="s">
        <v>7406</v>
      </c>
      <c r="C559" s="73">
        <v>978.0</v>
      </c>
      <c r="D559" s="71" t="s">
        <v>127</v>
      </c>
      <c r="E559" s="75">
        <v>978.0</v>
      </c>
      <c r="F559" s="71" t="s">
        <v>127</v>
      </c>
      <c r="G559" s="71" t="s">
        <v>127</v>
      </c>
      <c r="H559" s="71" t="s">
        <v>127</v>
      </c>
      <c r="I559" s="72" t="s">
        <v>127</v>
      </c>
      <c r="J559" s="73">
        <v>1255.0</v>
      </c>
      <c r="K559" s="75" t="s">
        <v>127</v>
      </c>
      <c r="L559" s="75">
        <v>1255.0</v>
      </c>
      <c r="M559" s="71" t="s">
        <v>127</v>
      </c>
      <c r="N559" s="71" t="s">
        <v>127</v>
      </c>
      <c r="O559" s="71" t="s">
        <v>127</v>
      </c>
      <c r="P559" s="72" t="s">
        <v>127</v>
      </c>
      <c r="Q559" s="73">
        <v>1410.0</v>
      </c>
      <c r="R559" s="75" t="s">
        <v>127</v>
      </c>
      <c r="S559" s="75">
        <v>1410.0</v>
      </c>
      <c r="T559" s="71" t="s">
        <v>127</v>
      </c>
      <c r="U559" s="71" t="s">
        <v>127</v>
      </c>
      <c r="V559" s="71" t="s">
        <v>127</v>
      </c>
      <c r="W559" s="72" t="s">
        <v>127</v>
      </c>
    </row>
    <row r="560">
      <c r="A560" s="71" t="s">
        <v>7465</v>
      </c>
      <c r="B560" s="72" t="s">
        <v>7466</v>
      </c>
      <c r="C560" s="78" t="s">
        <v>141</v>
      </c>
      <c r="D560" s="71" t="s">
        <v>127</v>
      </c>
      <c r="E560" s="71" t="s">
        <v>141</v>
      </c>
      <c r="F560" s="71" t="s">
        <v>127</v>
      </c>
      <c r="G560" s="71" t="s">
        <v>127</v>
      </c>
      <c r="H560" s="71" t="s">
        <v>127</v>
      </c>
      <c r="I560" s="72" t="s">
        <v>127</v>
      </c>
      <c r="J560" s="73">
        <v>300.0</v>
      </c>
      <c r="K560" s="71" t="s">
        <v>127</v>
      </c>
      <c r="L560" s="71">
        <v>300.0</v>
      </c>
      <c r="M560" s="71" t="s">
        <v>127</v>
      </c>
      <c r="N560" s="71" t="s">
        <v>127</v>
      </c>
      <c r="O560" s="71" t="s">
        <v>127</v>
      </c>
      <c r="P560" s="72" t="s">
        <v>127</v>
      </c>
      <c r="Q560" s="73">
        <v>350.0</v>
      </c>
      <c r="R560" s="71" t="s">
        <v>127</v>
      </c>
      <c r="S560" s="71">
        <v>350.0</v>
      </c>
      <c r="T560" s="71" t="s">
        <v>127</v>
      </c>
      <c r="U560" s="71" t="s">
        <v>127</v>
      </c>
      <c r="V560" s="71" t="s">
        <v>127</v>
      </c>
      <c r="W560" s="72" t="s">
        <v>127</v>
      </c>
    </row>
    <row r="561">
      <c r="A561" s="71" t="s">
        <v>7652</v>
      </c>
      <c r="B561" s="72" t="s">
        <v>7653</v>
      </c>
      <c r="C561" s="73">
        <v>3883.3819241982505</v>
      </c>
      <c r="D561" s="71">
        <v>3883.3819241982505</v>
      </c>
      <c r="E561" s="71" t="s">
        <v>127</v>
      </c>
      <c r="F561" s="71" t="s">
        <v>127</v>
      </c>
      <c r="G561" s="71" t="s">
        <v>141</v>
      </c>
      <c r="H561" s="71" t="s">
        <v>141</v>
      </c>
      <c r="I561" s="72" t="s">
        <v>127</v>
      </c>
      <c r="J561" s="73">
        <v>3516.0349854227406</v>
      </c>
      <c r="K561" s="71">
        <v>3516.0349854227406</v>
      </c>
      <c r="L561" s="71" t="s">
        <v>127</v>
      </c>
      <c r="M561" s="71" t="s">
        <v>127</v>
      </c>
      <c r="N561" s="71" t="s">
        <v>141</v>
      </c>
      <c r="O561" s="71" t="s">
        <v>141</v>
      </c>
      <c r="P561" s="72" t="s">
        <v>127</v>
      </c>
      <c r="Q561" s="73">
        <v>3830.9037900874637</v>
      </c>
      <c r="R561" s="71">
        <v>3830.9037900874637</v>
      </c>
      <c r="S561" s="71" t="s">
        <v>127</v>
      </c>
      <c r="T561" s="71" t="s">
        <v>127</v>
      </c>
      <c r="U561" s="71" t="s">
        <v>141</v>
      </c>
      <c r="V561" s="71" t="s">
        <v>141</v>
      </c>
      <c r="W561" s="72" t="s">
        <v>127</v>
      </c>
    </row>
    <row r="562">
      <c r="A562" s="71" t="s">
        <v>7475</v>
      </c>
      <c r="B562" s="72" t="s">
        <v>7476</v>
      </c>
      <c r="C562" s="73">
        <v>8126.086956521739</v>
      </c>
      <c r="D562" s="74">
        <v>8126.086956521739</v>
      </c>
      <c r="E562" s="71" t="s">
        <v>127</v>
      </c>
      <c r="F562" s="71" t="s">
        <v>127</v>
      </c>
      <c r="G562" s="71" t="s">
        <v>141</v>
      </c>
      <c r="H562" s="71" t="s">
        <v>141</v>
      </c>
      <c r="I562" s="72" t="s">
        <v>127</v>
      </c>
      <c r="J562" s="73">
        <v>6782.608695652174</v>
      </c>
      <c r="K562" s="74">
        <v>6782.608695652174</v>
      </c>
      <c r="L562" s="71" t="s">
        <v>127</v>
      </c>
      <c r="M562" s="71" t="s">
        <v>127</v>
      </c>
      <c r="N562" s="71" t="s">
        <v>141</v>
      </c>
      <c r="O562" s="71" t="s">
        <v>141</v>
      </c>
      <c r="P562" s="72" t="s">
        <v>127</v>
      </c>
      <c r="Q562" s="73">
        <v>7826.086956521739</v>
      </c>
      <c r="R562" s="74">
        <v>7826.086956521739</v>
      </c>
      <c r="S562" s="71" t="s">
        <v>127</v>
      </c>
      <c r="T562" s="71" t="s">
        <v>127</v>
      </c>
      <c r="U562" s="71" t="s">
        <v>141</v>
      </c>
      <c r="V562" s="71" t="s">
        <v>141</v>
      </c>
      <c r="W562" s="72" t="s">
        <v>127</v>
      </c>
    </row>
    <row r="563">
      <c r="A563" s="71" t="s">
        <v>7452</v>
      </c>
      <c r="B563" s="72" t="s">
        <v>7453</v>
      </c>
      <c r="C563" s="73">
        <v>10563.91304347826</v>
      </c>
      <c r="D563" s="74">
        <v>10563.91304347826</v>
      </c>
      <c r="E563" s="71" t="s">
        <v>127</v>
      </c>
      <c r="F563" s="71" t="s">
        <v>127</v>
      </c>
      <c r="G563" s="71" t="s">
        <v>141</v>
      </c>
      <c r="H563" s="71" t="s">
        <v>141</v>
      </c>
      <c r="I563" s="72" t="s">
        <v>127</v>
      </c>
      <c r="J563" s="73">
        <v>8817.391304347826</v>
      </c>
      <c r="K563" s="74">
        <v>8817.391304347826</v>
      </c>
      <c r="L563" s="71" t="s">
        <v>127</v>
      </c>
      <c r="M563" s="71" t="s">
        <v>127</v>
      </c>
      <c r="N563" s="71" t="s">
        <v>141</v>
      </c>
      <c r="O563" s="71" t="s">
        <v>141</v>
      </c>
      <c r="P563" s="72" t="s">
        <v>127</v>
      </c>
      <c r="Q563" s="73">
        <v>10173.91304347826</v>
      </c>
      <c r="R563" s="74">
        <v>10173.91304347826</v>
      </c>
      <c r="S563" s="71" t="s">
        <v>127</v>
      </c>
      <c r="T563" s="71" t="s">
        <v>127</v>
      </c>
      <c r="U563" s="71" t="s">
        <v>141</v>
      </c>
      <c r="V563" s="71" t="s">
        <v>141</v>
      </c>
      <c r="W563" s="72" t="s">
        <v>127</v>
      </c>
    </row>
    <row r="564">
      <c r="A564" s="71" t="s">
        <v>7690</v>
      </c>
      <c r="B564" s="72" t="s">
        <v>7691</v>
      </c>
      <c r="C564" s="73">
        <v>3516.618075801749</v>
      </c>
      <c r="D564" s="71">
        <v>3020.408163265306</v>
      </c>
      <c r="E564" s="71">
        <v>496.20991253644314</v>
      </c>
      <c r="F564" s="71" t="s">
        <v>127</v>
      </c>
      <c r="G564" s="71" t="s">
        <v>141</v>
      </c>
      <c r="H564" s="71" t="s">
        <v>141</v>
      </c>
      <c r="I564" s="77" t="s">
        <v>127</v>
      </c>
      <c r="J564" s="73">
        <v>3183.9650145772594</v>
      </c>
      <c r="K564" s="71">
        <v>2734.6938775510203</v>
      </c>
      <c r="L564" s="71">
        <v>449.27113702623905</v>
      </c>
      <c r="M564" s="71" t="s">
        <v>127</v>
      </c>
      <c r="N564" s="71" t="s">
        <v>141</v>
      </c>
      <c r="O564" s="71" t="s">
        <v>141</v>
      </c>
      <c r="P564" s="77" t="s">
        <v>127</v>
      </c>
      <c r="Q564" s="73">
        <v>3469.0962099125363</v>
      </c>
      <c r="R564" s="71">
        <v>2979.591836734694</v>
      </c>
      <c r="S564" s="71">
        <v>489.5043731778426</v>
      </c>
      <c r="T564" s="71" t="s">
        <v>127</v>
      </c>
      <c r="U564" s="71" t="s">
        <v>141</v>
      </c>
      <c r="V564" s="71" t="s">
        <v>141</v>
      </c>
      <c r="W564" s="77" t="s">
        <v>127</v>
      </c>
    </row>
    <row r="565">
      <c r="A565" s="74" t="s">
        <v>7766</v>
      </c>
      <c r="B565" s="72" t="s">
        <v>7767</v>
      </c>
      <c r="C565" s="73">
        <v>640.0</v>
      </c>
      <c r="D565" s="71" t="s">
        <v>127</v>
      </c>
      <c r="E565" s="75">
        <v>640.0</v>
      </c>
      <c r="F565" s="71" t="s">
        <v>127</v>
      </c>
      <c r="G565" s="71" t="s">
        <v>127</v>
      </c>
      <c r="H565" s="71" t="s">
        <v>127</v>
      </c>
      <c r="I565" s="72" t="s">
        <v>127</v>
      </c>
      <c r="J565" s="73">
        <v>500.0</v>
      </c>
      <c r="K565" s="71" t="s">
        <v>127</v>
      </c>
      <c r="L565" s="75">
        <v>500.0</v>
      </c>
      <c r="M565" s="71" t="s">
        <v>127</v>
      </c>
      <c r="N565" s="71" t="s">
        <v>127</v>
      </c>
      <c r="O565" s="71" t="s">
        <v>127</v>
      </c>
      <c r="P565" s="72" t="s">
        <v>127</v>
      </c>
      <c r="Q565" s="73">
        <v>600.0</v>
      </c>
      <c r="R565" s="71" t="s">
        <v>127</v>
      </c>
      <c r="S565" s="75">
        <v>600.0</v>
      </c>
      <c r="T565" s="71" t="s">
        <v>127</v>
      </c>
      <c r="U565" s="71" t="s">
        <v>127</v>
      </c>
      <c r="V565" s="71" t="s">
        <v>127</v>
      </c>
      <c r="W565" s="72" t="s">
        <v>127</v>
      </c>
    </row>
    <row r="566">
      <c r="A566" s="71" t="s">
        <v>7522</v>
      </c>
      <c r="B566" s="72" t="s">
        <v>7523</v>
      </c>
      <c r="C566" s="73" t="s">
        <v>141</v>
      </c>
      <c r="D566" s="71" t="s">
        <v>127</v>
      </c>
      <c r="E566" s="71" t="s">
        <v>141</v>
      </c>
      <c r="F566" s="71" t="s">
        <v>127</v>
      </c>
      <c r="G566" s="71" t="s">
        <v>127</v>
      </c>
      <c r="H566" s="71" t="s">
        <v>127</v>
      </c>
      <c r="I566" s="72" t="s">
        <v>127</v>
      </c>
      <c r="J566" s="73">
        <v>300.0</v>
      </c>
      <c r="K566" s="71" t="s">
        <v>127</v>
      </c>
      <c r="L566" s="71">
        <v>300.0</v>
      </c>
      <c r="M566" s="71" t="s">
        <v>127</v>
      </c>
      <c r="N566" s="71" t="s">
        <v>127</v>
      </c>
      <c r="O566" s="71" t="s">
        <v>127</v>
      </c>
      <c r="P566" s="72" t="s">
        <v>127</v>
      </c>
      <c r="Q566" s="73">
        <v>350.0</v>
      </c>
      <c r="R566" s="71" t="s">
        <v>127</v>
      </c>
      <c r="S566" s="71">
        <v>350.0</v>
      </c>
      <c r="T566" s="71" t="s">
        <v>127</v>
      </c>
      <c r="U566" s="71" t="s">
        <v>127</v>
      </c>
      <c r="V566" s="71" t="s">
        <v>127</v>
      </c>
      <c r="W566" s="72" t="s">
        <v>127</v>
      </c>
    </row>
    <row r="567">
      <c r="A567" s="71" t="s">
        <v>7672</v>
      </c>
      <c r="B567" s="72" t="s">
        <v>7673</v>
      </c>
      <c r="C567" s="73" t="s">
        <v>141</v>
      </c>
      <c r="D567" s="71" t="s">
        <v>127</v>
      </c>
      <c r="E567" s="71" t="s">
        <v>141</v>
      </c>
      <c r="F567" s="71" t="s">
        <v>127</v>
      </c>
      <c r="G567" s="71" t="s">
        <v>127</v>
      </c>
      <c r="H567" s="71" t="s">
        <v>127</v>
      </c>
      <c r="I567" s="72" t="s">
        <v>127</v>
      </c>
      <c r="J567" s="73">
        <v>300.0</v>
      </c>
      <c r="K567" s="71" t="s">
        <v>127</v>
      </c>
      <c r="L567" s="71">
        <v>300.0</v>
      </c>
      <c r="M567" s="71" t="s">
        <v>127</v>
      </c>
      <c r="N567" s="71" t="s">
        <v>127</v>
      </c>
      <c r="O567" s="71" t="s">
        <v>127</v>
      </c>
      <c r="P567" s="72" t="s">
        <v>127</v>
      </c>
      <c r="Q567" s="73">
        <v>350.0</v>
      </c>
      <c r="R567" s="71" t="s">
        <v>127</v>
      </c>
      <c r="S567" s="71">
        <v>350.0</v>
      </c>
      <c r="T567" s="71" t="s">
        <v>127</v>
      </c>
      <c r="U567" s="71" t="s">
        <v>127</v>
      </c>
      <c r="V567" s="71" t="s">
        <v>127</v>
      </c>
      <c r="W567" s="72" t="s">
        <v>127</v>
      </c>
    </row>
    <row r="568">
      <c r="A568" s="71" t="s">
        <v>7712</v>
      </c>
      <c r="B568" s="72" t="s">
        <v>7713</v>
      </c>
      <c r="C568" s="73" t="s">
        <v>141</v>
      </c>
      <c r="D568" s="71" t="s">
        <v>127</v>
      </c>
      <c r="E568" s="71" t="s">
        <v>141</v>
      </c>
      <c r="F568" s="71" t="s">
        <v>127</v>
      </c>
      <c r="G568" s="71" t="s">
        <v>127</v>
      </c>
      <c r="H568" s="71" t="s">
        <v>127</v>
      </c>
      <c r="I568" s="72" t="s">
        <v>127</v>
      </c>
      <c r="J568" s="73">
        <v>300.0</v>
      </c>
      <c r="K568" s="71" t="s">
        <v>127</v>
      </c>
      <c r="L568" s="71">
        <v>300.0</v>
      </c>
      <c r="M568" s="71" t="s">
        <v>127</v>
      </c>
      <c r="N568" s="71" t="s">
        <v>127</v>
      </c>
      <c r="O568" s="71" t="s">
        <v>127</v>
      </c>
      <c r="P568" s="72" t="s">
        <v>127</v>
      </c>
      <c r="Q568" s="73">
        <v>350.0</v>
      </c>
      <c r="R568" s="71" t="s">
        <v>127</v>
      </c>
      <c r="S568" s="71">
        <v>350.0</v>
      </c>
      <c r="T568" s="71" t="s">
        <v>127</v>
      </c>
      <c r="U568" s="71" t="s">
        <v>127</v>
      </c>
      <c r="V568" s="71" t="s">
        <v>127</v>
      </c>
      <c r="W568" s="72" t="s">
        <v>127</v>
      </c>
    </row>
    <row r="569">
      <c r="A569" s="71" t="s">
        <v>7575</v>
      </c>
      <c r="B569" s="72" t="s">
        <v>7576</v>
      </c>
      <c r="C569" s="73">
        <v>4683.823529411765</v>
      </c>
      <c r="D569" s="71">
        <v>4683.823529411765</v>
      </c>
      <c r="E569" s="71" t="s">
        <v>127</v>
      </c>
      <c r="F569" s="71" t="s">
        <v>127</v>
      </c>
      <c r="G569" s="71" t="s">
        <v>141</v>
      </c>
      <c r="H569" s="71" t="s">
        <v>141</v>
      </c>
      <c r="I569" s="72" t="s">
        <v>127</v>
      </c>
      <c r="J569" s="73" t="s">
        <v>141</v>
      </c>
      <c r="K569" s="75" t="s">
        <v>141</v>
      </c>
      <c r="L569" s="75" t="s">
        <v>127</v>
      </c>
      <c r="M569" s="75" t="s">
        <v>127</v>
      </c>
      <c r="N569" s="71" t="s">
        <v>141</v>
      </c>
      <c r="O569" s="75" t="s">
        <v>141</v>
      </c>
      <c r="P569" s="77" t="s">
        <v>127</v>
      </c>
      <c r="Q569" s="73" t="s">
        <v>141</v>
      </c>
      <c r="R569" s="75" t="s">
        <v>141</v>
      </c>
      <c r="S569" s="75" t="s">
        <v>127</v>
      </c>
      <c r="T569" s="75" t="s">
        <v>127</v>
      </c>
      <c r="U569" s="71" t="s">
        <v>141</v>
      </c>
      <c r="V569" s="75" t="s">
        <v>141</v>
      </c>
      <c r="W569" s="77" t="s">
        <v>127</v>
      </c>
    </row>
    <row r="570">
      <c r="A570" s="71" t="s">
        <v>7587</v>
      </c>
      <c r="B570" s="72" t="s">
        <v>7588</v>
      </c>
      <c r="C570" s="73">
        <v>1686.1764705882354</v>
      </c>
      <c r="D570" s="71">
        <v>1686.1764705882354</v>
      </c>
      <c r="E570" s="71" t="s">
        <v>127</v>
      </c>
      <c r="F570" s="71" t="s">
        <v>127</v>
      </c>
      <c r="G570" s="71" t="s">
        <v>141</v>
      </c>
      <c r="H570" s="71" t="s">
        <v>141</v>
      </c>
      <c r="I570" s="72" t="s">
        <v>127</v>
      </c>
      <c r="J570" s="73" t="s">
        <v>141</v>
      </c>
      <c r="K570" s="75" t="s">
        <v>141</v>
      </c>
      <c r="L570" s="75" t="s">
        <v>127</v>
      </c>
      <c r="M570" s="75" t="s">
        <v>127</v>
      </c>
      <c r="N570" s="71" t="s">
        <v>141</v>
      </c>
      <c r="O570" s="75" t="s">
        <v>141</v>
      </c>
      <c r="P570" s="77" t="s">
        <v>127</v>
      </c>
      <c r="Q570" s="73" t="s">
        <v>141</v>
      </c>
      <c r="R570" s="75" t="s">
        <v>141</v>
      </c>
      <c r="S570" s="75" t="s">
        <v>127</v>
      </c>
      <c r="T570" s="75" t="s">
        <v>127</v>
      </c>
      <c r="U570" s="71" t="s">
        <v>141</v>
      </c>
      <c r="V570" s="75" t="s">
        <v>141</v>
      </c>
      <c r="W570" s="77" t="s">
        <v>127</v>
      </c>
    </row>
    <row r="571">
      <c r="A571" s="71" t="s">
        <v>7492</v>
      </c>
      <c r="B571" s="72" t="s">
        <v>7493</v>
      </c>
      <c r="C571" s="73" t="s">
        <v>141</v>
      </c>
      <c r="D571" s="71" t="s">
        <v>141</v>
      </c>
      <c r="E571" s="71" t="s">
        <v>141</v>
      </c>
      <c r="F571" s="71" t="s">
        <v>127</v>
      </c>
      <c r="G571" s="71" t="s">
        <v>141</v>
      </c>
      <c r="H571" s="71" t="s">
        <v>141</v>
      </c>
      <c r="I571" s="72" t="s">
        <v>127</v>
      </c>
      <c r="J571" s="73">
        <v>1304.0</v>
      </c>
      <c r="K571" s="75">
        <v>1304.0</v>
      </c>
      <c r="L571" s="75" t="s">
        <v>127</v>
      </c>
      <c r="M571" s="75" t="s">
        <v>127</v>
      </c>
      <c r="N571" s="71" t="s">
        <v>141</v>
      </c>
      <c r="O571" s="75" t="s">
        <v>141</v>
      </c>
      <c r="P571" s="77" t="s">
        <v>127</v>
      </c>
      <c r="Q571" s="73">
        <v>808.0</v>
      </c>
      <c r="R571" s="75">
        <v>808.0</v>
      </c>
      <c r="S571" s="75" t="s">
        <v>127</v>
      </c>
      <c r="T571" s="75" t="s">
        <v>127</v>
      </c>
      <c r="U571" s="71" t="s">
        <v>141</v>
      </c>
      <c r="V571" s="75" t="s">
        <v>141</v>
      </c>
      <c r="W571" s="77" t="s">
        <v>127</v>
      </c>
    </row>
    <row r="572">
      <c r="A572" s="71" t="s">
        <v>7531</v>
      </c>
      <c r="B572" s="72" t="s">
        <v>7532</v>
      </c>
      <c r="C572" s="73" t="s">
        <v>127</v>
      </c>
      <c r="D572" s="75" t="s">
        <v>127</v>
      </c>
      <c r="E572" s="71" t="s">
        <v>127</v>
      </c>
      <c r="F572" s="71" t="s">
        <v>127</v>
      </c>
      <c r="G572" s="71" t="s">
        <v>127</v>
      </c>
      <c r="H572" s="71" t="s">
        <v>127</v>
      </c>
      <c r="I572" s="72" t="s">
        <v>127</v>
      </c>
      <c r="J572" s="73">
        <v>505.0</v>
      </c>
      <c r="K572" s="75">
        <v>505.0</v>
      </c>
      <c r="L572" s="75" t="s">
        <v>127</v>
      </c>
      <c r="M572" s="75" t="s">
        <v>127</v>
      </c>
      <c r="N572" s="71" t="s">
        <v>127</v>
      </c>
      <c r="O572" s="75" t="s">
        <v>127</v>
      </c>
      <c r="P572" s="77" t="s">
        <v>127</v>
      </c>
      <c r="Q572" s="73">
        <v>529.0</v>
      </c>
      <c r="R572" s="75">
        <v>529.0</v>
      </c>
      <c r="S572" s="75" t="s">
        <v>127</v>
      </c>
      <c r="T572" s="75" t="s">
        <v>127</v>
      </c>
      <c r="U572" s="71" t="s">
        <v>127</v>
      </c>
      <c r="V572" s="75" t="s">
        <v>127</v>
      </c>
      <c r="W572" s="77" t="s">
        <v>127</v>
      </c>
    </row>
    <row r="573">
      <c r="A573" s="71" t="s">
        <v>7702</v>
      </c>
      <c r="B573" s="72" t="s">
        <v>7703</v>
      </c>
      <c r="C573" s="73">
        <v>8019.0</v>
      </c>
      <c r="D573" s="71">
        <v>8019.0</v>
      </c>
      <c r="E573" s="71" t="s">
        <v>127</v>
      </c>
      <c r="F573" s="71" t="s">
        <v>127</v>
      </c>
      <c r="G573" s="71" t="s">
        <v>141</v>
      </c>
      <c r="H573" s="71" t="s">
        <v>141</v>
      </c>
      <c r="I573" s="72" t="s">
        <v>127</v>
      </c>
      <c r="J573" s="73">
        <v>5703.0</v>
      </c>
      <c r="K573" s="75">
        <v>5703.0</v>
      </c>
      <c r="L573" s="75" t="s">
        <v>127</v>
      </c>
      <c r="M573" s="75" t="s">
        <v>127</v>
      </c>
      <c r="N573" s="71" t="s">
        <v>141</v>
      </c>
      <c r="O573" s="75" t="s">
        <v>141</v>
      </c>
      <c r="P573" s="77" t="s">
        <v>127</v>
      </c>
      <c r="Q573" s="73">
        <v>7801.0</v>
      </c>
      <c r="R573" s="75">
        <v>7801.0</v>
      </c>
      <c r="S573" s="75" t="s">
        <v>127</v>
      </c>
      <c r="T573" s="75" t="s">
        <v>127</v>
      </c>
      <c r="U573" s="71" t="s">
        <v>141</v>
      </c>
      <c r="V573" s="75" t="s">
        <v>141</v>
      </c>
      <c r="W573" s="77" t="s">
        <v>127</v>
      </c>
    </row>
    <row r="574">
      <c r="A574" s="71" t="s">
        <v>7510</v>
      </c>
      <c r="B574" s="72" t="s">
        <v>7511</v>
      </c>
      <c r="C574" s="78">
        <v>1433.0</v>
      </c>
      <c r="D574" s="71" t="s">
        <v>141</v>
      </c>
      <c r="E574" s="71" t="s">
        <v>141</v>
      </c>
      <c r="F574" s="71" t="s">
        <v>127</v>
      </c>
      <c r="G574" s="71" t="s">
        <v>141</v>
      </c>
      <c r="H574" s="71" t="s">
        <v>141</v>
      </c>
      <c r="I574" s="77" t="s">
        <v>127</v>
      </c>
      <c r="J574" s="73">
        <v>791.0</v>
      </c>
      <c r="K574" s="75">
        <v>667.40625</v>
      </c>
      <c r="L574" s="71">
        <v>123.59375</v>
      </c>
      <c r="M574" s="75" t="s">
        <v>127</v>
      </c>
      <c r="N574" s="71" t="s">
        <v>141</v>
      </c>
      <c r="O574" s="75" t="s">
        <v>141</v>
      </c>
      <c r="P574" s="77" t="s">
        <v>127</v>
      </c>
      <c r="Q574" s="73">
        <v>1448.0</v>
      </c>
      <c r="R574" s="75">
        <v>1221.75</v>
      </c>
      <c r="S574" s="71">
        <v>226.25</v>
      </c>
      <c r="T574" s="75" t="s">
        <v>127</v>
      </c>
      <c r="U574" s="71" t="s">
        <v>141</v>
      </c>
      <c r="V574" s="75" t="s">
        <v>141</v>
      </c>
      <c r="W574" s="77" t="s">
        <v>127</v>
      </c>
    </row>
    <row r="575">
      <c r="A575" s="71" t="s">
        <v>7418</v>
      </c>
      <c r="B575" s="72" t="s">
        <v>7419</v>
      </c>
      <c r="C575" s="73">
        <v>5848.0</v>
      </c>
      <c r="D575" s="71">
        <v>5848.0</v>
      </c>
      <c r="E575" s="71" t="s">
        <v>127</v>
      </c>
      <c r="F575" s="71" t="s">
        <v>127</v>
      </c>
      <c r="G575" s="71" t="s">
        <v>141</v>
      </c>
      <c r="H575" s="71" t="s">
        <v>141</v>
      </c>
      <c r="I575" s="72" t="s">
        <v>127</v>
      </c>
      <c r="J575" s="73">
        <v>5569.0</v>
      </c>
      <c r="K575" s="75">
        <v>5569.0</v>
      </c>
      <c r="L575" s="75" t="s">
        <v>127</v>
      </c>
      <c r="M575" s="75" t="s">
        <v>127</v>
      </c>
      <c r="N575" s="71" t="s">
        <v>127</v>
      </c>
      <c r="O575" s="75" t="s">
        <v>127</v>
      </c>
      <c r="P575" s="77" t="s">
        <v>127</v>
      </c>
      <c r="Q575" s="73">
        <v>5657.0</v>
      </c>
      <c r="R575" s="75">
        <v>5657.0</v>
      </c>
      <c r="S575" s="75" t="s">
        <v>127</v>
      </c>
      <c r="T575" s="75" t="s">
        <v>127</v>
      </c>
      <c r="U575" s="71" t="s">
        <v>127</v>
      </c>
      <c r="V575" s="75" t="s">
        <v>127</v>
      </c>
      <c r="W575" s="77" t="s">
        <v>127</v>
      </c>
    </row>
    <row r="576">
      <c r="A576" s="71" t="s">
        <v>7755</v>
      </c>
      <c r="B576" s="72" t="s">
        <v>7756</v>
      </c>
      <c r="C576" s="73">
        <v>8753.0</v>
      </c>
      <c r="D576" s="71">
        <v>8753.0</v>
      </c>
      <c r="E576" s="71" t="s">
        <v>127</v>
      </c>
      <c r="F576" s="71" t="s">
        <v>127</v>
      </c>
      <c r="G576" s="71" t="s">
        <v>141</v>
      </c>
      <c r="H576" s="71" t="s">
        <v>141</v>
      </c>
      <c r="I576" s="72" t="s">
        <v>127</v>
      </c>
      <c r="J576" s="73">
        <v>8391.0</v>
      </c>
      <c r="K576" s="75">
        <v>8391.0</v>
      </c>
      <c r="L576" s="75" t="s">
        <v>127</v>
      </c>
      <c r="M576" s="75" t="s">
        <v>127</v>
      </c>
      <c r="N576" s="71" t="s">
        <v>141</v>
      </c>
      <c r="O576" s="75" t="s">
        <v>141</v>
      </c>
      <c r="P576" s="77" t="s">
        <v>127</v>
      </c>
      <c r="Q576" s="73">
        <v>8969.0</v>
      </c>
      <c r="R576" s="75">
        <v>8969.0</v>
      </c>
      <c r="S576" s="75" t="s">
        <v>127</v>
      </c>
      <c r="T576" s="75" t="s">
        <v>127</v>
      </c>
      <c r="U576" s="71" t="s">
        <v>141</v>
      </c>
      <c r="V576" s="75" t="s">
        <v>141</v>
      </c>
      <c r="W576" s="77" t="s">
        <v>127</v>
      </c>
    </row>
    <row r="577">
      <c r="A577" s="71" t="s">
        <v>7727</v>
      </c>
      <c r="B577" s="72" t="s">
        <v>7728</v>
      </c>
      <c r="C577" s="73">
        <v>3599.0</v>
      </c>
      <c r="D577" s="71">
        <v>3599.0</v>
      </c>
      <c r="E577" s="71" t="s">
        <v>127</v>
      </c>
      <c r="F577" s="71" t="s">
        <v>127</v>
      </c>
      <c r="G577" s="71" t="s">
        <v>141</v>
      </c>
      <c r="H577" s="71" t="s">
        <v>141</v>
      </c>
      <c r="I577" s="72" t="s">
        <v>127</v>
      </c>
      <c r="J577" s="73">
        <v>3254.0</v>
      </c>
      <c r="K577" s="75">
        <v>3254.0</v>
      </c>
      <c r="L577" s="75" t="s">
        <v>127</v>
      </c>
      <c r="M577" s="75" t="s">
        <v>127</v>
      </c>
      <c r="N577" s="71" t="s">
        <v>141</v>
      </c>
      <c r="O577" s="75" t="s">
        <v>141</v>
      </c>
      <c r="P577" s="77" t="s">
        <v>127</v>
      </c>
      <c r="Q577" s="73">
        <v>3727.0</v>
      </c>
      <c r="R577" s="75">
        <v>3727.0</v>
      </c>
      <c r="S577" s="75" t="s">
        <v>127</v>
      </c>
      <c r="T577" s="75" t="s">
        <v>127</v>
      </c>
      <c r="U577" s="71" t="s">
        <v>141</v>
      </c>
      <c r="V577" s="75" t="s">
        <v>141</v>
      </c>
      <c r="W577" s="77" t="s">
        <v>127</v>
      </c>
    </row>
    <row r="578">
      <c r="A578" s="71" t="s">
        <v>7679</v>
      </c>
      <c r="B578" s="72" t="s">
        <v>7680</v>
      </c>
      <c r="C578" s="73">
        <v>7162.0</v>
      </c>
      <c r="D578" s="71">
        <v>7162.0</v>
      </c>
      <c r="E578" s="71" t="s">
        <v>127</v>
      </c>
      <c r="F578" s="71" t="s">
        <v>127</v>
      </c>
      <c r="G578" s="71" t="s">
        <v>141</v>
      </c>
      <c r="H578" s="71" t="s">
        <v>141</v>
      </c>
      <c r="I578" s="72" t="s">
        <v>127</v>
      </c>
      <c r="J578" s="73">
        <v>4447.0</v>
      </c>
      <c r="K578" s="75">
        <v>4447.0</v>
      </c>
      <c r="L578" s="75" t="s">
        <v>127</v>
      </c>
      <c r="M578" s="75" t="s">
        <v>127</v>
      </c>
      <c r="N578" s="71" t="s">
        <v>141</v>
      </c>
      <c r="O578" s="75" t="s">
        <v>141</v>
      </c>
      <c r="P578" s="77" t="s">
        <v>127</v>
      </c>
      <c r="Q578" s="73">
        <v>6985.0</v>
      </c>
      <c r="R578" s="75">
        <v>6985.0</v>
      </c>
      <c r="S578" s="75" t="s">
        <v>127</v>
      </c>
      <c r="T578" s="75" t="s">
        <v>127</v>
      </c>
      <c r="U578" s="71" t="s">
        <v>141</v>
      </c>
      <c r="V578" s="75" t="s">
        <v>141</v>
      </c>
      <c r="W578" s="77" t="s">
        <v>127</v>
      </c>
    </row>
    <row r="579">
      <c r="A579" s="71" t="s">
        <v>7739</v>
      </c>
      <c r="B579" s="72" t="s">
        <v>7740</v>
      </c>
      <c r="C579" s="73">
        <v>1269.0</v>
      </c>
      <c r="D579" s="71">
        <v>1269.0</v>
      </c>
      <c r="E579" s="71" t="s">
        <v>127</v>
      </c>
      <c r="F579" s="71" t="s">
        <v>127</v>
      </c>
      <c r="G579" s="71" t="s">
        <v>141</v>
      </c>
      <c r="H579" s="71" t="s">
        <v>141</v>
      </c>
      <c r="I579" s="72" t="s">
        <v>127</v>
      </c>
      <c r="J579" s="73">
        <v>305.0</v>
      </c>
      <c r="K579" s="75">
        <v>305.0</v>
      </c>
      <c r="L579" s="75" t="s">
        <v>127</v>
      </c>
      <c r="M579" s="75" t="s">
        <v>127</v>
      </c>
      <c r="N579" s="71" t="s">
        <v>127</v>
      </c>
      <c r="O579" s="75" t="s">
        <v>127</v>
      </c>
      <c r="P579" s="77" t="s">
        <v>127</v>
      </c>
      <c r="Q579" s="73">
        <v>0.0</v>
      </c>
      <c r="R579" s="75">
        <v>0.0</v>
      </c>
      <c r="S579" s="75" t="s">
        <v>127</v>
      </c>
      <c r="T579" s="75" t="s">
        <v>127</v>
      </c>
      <c r="U579" s="71" t="s">
        <v>127</v>
      </c>
      <c r="V579" s="75" t="s">
        <v>127</v>
      </c>
      <c r="W579" s="77" t="s">
        <v>127</v>
      </c>
    </row>
    <row r="580">
      <c r="A580" s="71" t="s">
        <v>7642</v>
      </c>
      <c r="B580" s="72" t="s">
        <v>7643</v>
      </c>
      <c r="C580" s="78">
        <v>4324.0</v>
      </c>
      <c r="D580" s="71">
        <v>4324.0</v>
      </c>
      <c r="E580" s="71" t="s">
        <v>141</v>
      </c>
      <c r="F580" s="71" t="s">
        <v>127</v>
      </c>
      <c r="G580" s="71" t="s">
        <v>141</v>
      </c>
      <c r="H580" s="71" t="s">
        <v>141</v>
      </c>
      <c r="I580" s="72" t="s">
        <v>127</v>
      </c>
      <c r="J580" s="73">
        <v>2694.0</v>
      </c>
      <c r="K580" s="71">
        <v>2443.3953488372094</v>
      </c>
      <c r="L580" s="71">
        <v>250.6046511627907</v>
      </c>
      <c r="M580" s="75" t="s">
        <v>127</v>
      </c>
      <c r="N580" s="71" t="s">
        <v>141</v>
      </c>
      <c r="O580" s="75" t="s">
        <v>141</v>
      </c>
      <c r="P580" s="77" t="s">
        <v>127</v>
      </c>
      <c r="Q580" s="73">
        <v>2732.0</v>
      </c>
      <c r="R580" s="71">
        <v>2477.860465116279</v>
      </c>
      <c r="S580" s="71">
        <v>254.13953488372093</v>
      </c>
      <c r="T580" s="75" t="s">
        <v>127</v>
      </c>
      <c r="U580" s="71" t="s">
        <v>141</v>
      </c>
      <c r="V580" s="75" t="s">
        <v>141</v>
      </c>
      <c r="W580" s="77" t="s">
        <v>127</v>
      </c>
    </row>
    <row r="581">
      <c r="A581" s="71" t="s">
        <v>7542</v>
      </c>
      <c r="B581" s="72" t="s">
        <v>7543</v>
      </c>
      <c r="C581" s="73" t="s">
        <v>141</v>
      </c>
      <c r="D581" s="71" t="s">
        <v>127</v>
      </c>
      <c r="E581" s="71" t="s">
        <v>141</v>
      </c>
      <c r="F581" s="71" t="s">
        <v>127</v>
      </c>
      <c r="G581" s="71" t="s">
        <v>127</v>
      </c>
      <c r="H581" s="71" t="s">
        <v>127</v>
      </c>
      <c r="I581" s="72" t="s">
        <v>127</v>
      </c>
      <c r="J581" s="73" t="s">
        <v>141</v>
      </c>
      <c r="K581" s="71" t="s">
        <v>127</v>
      </c>
      <c r="L581" s="71" t="s">
        <v>141</v>
      </c>
      <c r="M581" s="71" t="s">
        <v>127</v>
      </c>
      <c r="N581" s="71" t="s">
        <v>127</v>
      </c>
      <c r="O581" s="71" t="s">
        <v>127</v>
      </c>
      <c r="P581" s="72" t="s">
        <v>127</v>
      </c>
      <c r="Q581" s="73" t="s">
        <v>141</v>
      </c>
      <c r="R581" s="71" t="s">
        <v>127</v>
      </c>
      <c r="S581" s="71" t="s">
        <v>141</v>
      </c>
      <c r="T581" s="71" t="s">
        <v>127</v>
      </c>
      <c r="U581" s="71" t="s">
        <v>127</v>
      </c>
      <c r="V581" s="71" t="s">
        <v>127</v>
      </c>
      <c r="W581" s="72" t="s">
        <v>127</v>
      </c>
    </row>
    <row r="582">
      <c r="A582" s="71" t="s">
        <v>7746</v>
      </c>
      <c r="B582" s="72" t="s">
        <v>7747</v>
      </c>
      <c r="C582" s="73" t="s">
        <v>141</v>
      </c>
      <c r="D582" s="71" t="s">
        <v>127</v>
      </c>
      <c r="E582" s="71" t="s">
        <v>141</v>
      </c>
      <c r="F582" s="71" t="s">
        <v>127</v>
      </c>
      <c r="G582" s="71" t="s">
        <v>127</v>
      </c>
      <c r="H582" s="71" t="s">
        <v>127</v>
      </c>
      <c r="I582" s="72" t="s">
        <v>127</v>
      </c>
      <c r="J582" s="73">
        <v>459.04761904761904</v>
      </c>
      <c r="K582" s="71" t="s">
        <v>127</v>
      </c>
      <c r="L582" s="71">
        <v>459.04761904761904</v>
      </c>
      <c r="M582" s="71" t="s">
        <v>127</v>
      </c>
      <c r="N582" s="71" t="s">
        <v>127</v>
      </c>
      <c r="O582" s="71" t="s">
        <v>127</v>
      </c>
      <c r="P582" s="72" t="s">
        <v>127</v>
      </c>
      <c r="Q582" s="73">
        <v>382.85714285714283</v>
      </c>
      <c r="R582" s="71" t="s">
        <v>127</v>
      </c>
      <c r="S582" s="71">
        <v>382.85714285714283</v>
      </c>
      <c r="T582" s="71" t="s">
        <v>127</v>
      </c>
      <c r="U582" s="71" t="s">
        <v>127</v>
      </c>
      <c r="V582" s="71" t="s">
        <v>127</v>
      </c>
      <c r="W582" s="72" t="s">
        <v>127</v>
      </c>
    </row>
    <row r="583">
      <c r="A583" s="71" t="s">
        <v>7482</v>
      </c>
      <c r="B583" s="72" t="s">
        <v>7483</v>
      </c>
      <c r="C583" s="73" t="s">
        <v>141</v>
      </c>
      <c r="D583" s="71" t="s">
        <v>127</v>
      </c>
      <c r="E583" s="71" t="s">
        <v>141</v>
      </c>
      <c r="F583" s="71" t="s">
        <v>127</v>
      </c>
      <c r="G583" s="71" t="s">
        <v>127</v>
      </c>
      <c r="H583" s="71" t="s">
        <v>127</v>
      </c>
      <c r="I583" s="72" t="s">
        <v>127</v>
      </c>
      <c r="J583" s="73">
        <v>497.3015873015873</v>
      </c>
      <c r="K583" s="71" t="s">
        <v>127</v>
      </c>
      <c r="L583" s="71">
        <v>497.3015873015873</v>
      </c>
      <c r="M583" s="71" t="s">
        <v>127</v>
      </c>
      <c r="N583" s="71" t="s">
        <v>127</v>
      </c>
      <c r="O583" s="71" t="s">
        <v>127</v>
      </c>
      <c r="P583" s="72" t="s">
        <v>127</v>
      </c>
      <c r="Q583" s="73">
        <v>414.76190476190476</v>
      </c>
      <c r="R583" s="71" t="s">
        <v>127</v>
      </c>
      <c r="S583" s="71">
        <v>414.76190476190476</v>
      </c>
      <c r="T583" s="71" t="s">
        <v>127</v>
      </c>
      <c r="U583" s="71" t="s">
        <v>127</v>
      </c>
      <c r="V583" s="71" t="s">
        <v>127</v>
      </c>
      <c r="W583" s="72" t="s">
        <v>127</v>
      </c>
    </row>
    <row r="584">
      <c r="A584" s="71" t="s">
        <v>7381</v>
      </c>
      <c r="B584" s="72" t="s">
        <v>7382</v>
      </c>
      <c r="C584" s="73" t="s">
        <v>141</v>
      </c>
      <c r="D584" s="71" t="s">
        <v>127</v>
      </c>
      <c r="E584" s="71" t="s">
        <v>141</v>
      </c>
      <c r="F584" s="71" t="s">
        <v>127</v>
      </c>
      <c r="G584" s="71" t="s">
        <v>127</v>
      </c>
      <c r="H584" s="71" t="s">
        <v>127</v>
      </c>
      <c r="I584" s="72" t="s">
        <v>127</v>
      </c>
      <c r="J584" s="73">
        <v>956.3492063492064</v>
      </c>
      <c r="K584" s="71" t="s">
        <v>127</v>
      </c>
      <c r="L584" s="71">
        <v>956.3492063492064</v>
      </c>
      <c r="M584" s="71" t="s">
        <v>127</v>
      </c>
      <c r="N584" s="71" t="s">
        <v>127</v>
      </c>
      <c r="O584" s="71" t="s">
        <v>127</v>
      </c>
      <c r="P584" s="72" t="s">
        <v>127</v>
      </c>
      <c r="Q584" s="73">
        <v>797.6190476190476</v>
      </c>
      <c r="R584" s="71" t="s">
        <v>127</v>
      </c>
      <c r="S584" s="71">
        <v>797.6190476190476</v>
      </c>
      <c r="T584" s="71" t="s">
        <v>127</v>
      </c>
      <c r="U584" s="71" t="s">
        <v>127</v>
      </c>
      <c r="V584" s="71" t="s">
        <v>127</v>
      </c>
      <c r="W584" s="72" t="s">
        <v>127</v>
      </c>
    </row>
    <row r="585">
      <c r="A585" s="71" t="s">
        <v>7719</v>
      </c>
      <c r="B585" s="72" t="s">
        <v>7720</v>
      </c>
      <c r="C585" s="73" t="s">
        <v>141</v>
      </c>
      <c r="D585" s="71" t="s">
        <v>127</v>
      </c>
      <c r="E585" s="71" t="s">
        <v>141</v>
      </c>
      <c r="F585" s="71" t="s">
        <v>127</v>
      </c>
      <c r="G585" s="71" t="s">
        <v>127</v>
      </c>
      <c r="H585" s="71" t="s">
        <v>127</v>
      </c>
      <c r="I585" s="72" t="s">
        <v>127</v>
      </c>
      <c r="J585" s="73">
        <v>497.3015873015873</v>
      </c>
      <c r="K585" s="71" t="s">
        <v>127</v>
      </c>
      <c r="L585" s="71">
        <v>497.3015873015873</v>
      </c>
      <c r="M585" s="71" t="s">
        <v>127</v>
      </c>
      <c r="N585" s="71" t="s">
        <v>127</v>
      </c>
      <c r="O585" s="71" t="s">
        <v>127</v>
      </c>
      <c r="P585" s="72" t="s">
        <v>127</v>
      </c>
      <c r="Q585" s="73">
        <v>414.76190476190476</v>
      </c>
      <c r="R585" s="71" t="s">
        <v>127</v>
      </c>
      <c r="S585" s="71">
        <v>414.76190476190476</v>
      </c>
      <c r="T585" s="71" t="s">
        <v>127</v>
      </c>
      <c r="U585" s="71" t="s">
        <v>127</v>
      </c>
      <c r="V585" s="71" t="s">
        <v>127</v>
      </c>
      <c r="W585" s="72" t="s">
        <v>127</v>
      </c>
    </row>
    <row r="586">
      <c r="A586" s="71" t="s">
        <v>7441</v>
      </c>
      <c r="B586" s="72" t="s">
        <v>7442</v>
      </c>
      <c r="C586" s="73" t="s">
        <v>141</v>
      </c>
      <c r="D586" s="71" t="s">
        <v>127</v>
      </c>
      <c r="E586" s="71" t="s">
        <v>141</v>
      </c>
      <c r="F586" s="71" t="s">
        <v>127</v>
      </c>
      <c r="G586" s="71" t="s">
        <v>127</v>
      </c>
      <c r="H586" s="71" t="s">
        <v>127</v>
      </c>
      <c r="I586" s="72" t="s">
        <v>127</v>
      </c>
      <c r="J586" s="73" t="s">
        <v>141</v>
      </c>
      <c r="K586" s="71" t="s">
        <v>127</v>
      </c>
      <c r="L586" s="71" t="s">
        <v>141</v>
      </c>
      <c r="M586" s="71" t="s">
        <v>127</v>
      </c>
      <c r="N586" s="71" t="s">
        <v>127</v>
      </c>
      <c r="O586" s="71" t="s">
        <v>127</v>
      </c>
      <c r="P586" s="72" t="s">
        <v>127</v>
      </c>
      <c r="Q586" s="73" t="s">
        <v>141</v>
      </c>
      <c r="R586" s="71" t="s">
        <v>127</v>
      </c>
      <c r="S586" s="71" t="s">
        <v>141</v>
      </c>
      <c r="T586" s="71" t="s">
        <v>127</v>
      </c>
      <c r="U586" s="71" t="s">
        <v>127</v>
      </c>
      <c r="V586" s="71" t="s">
        <v>127</v>
      </c>
      <c r="W586" s="72" t="s">
        <v>127</v>
      </c>
    </row>
    <row r="587">
      <c r="A587" s="71" t="s">
        <v>7553</v>
      </c>
      <c r="B587" s="72" t="s">
        <v>7554</v>
      </c>
      <c r="C587" s="80" t="s">
        <v>141</v>
      </c>
      <c r="D587" s="75" t="s">
        <v>127</v>
      </c>
      <c r="E587" s="75" t="s">
        <v>141</v>
      </c>
      <c r="F587" s="75" t="s">
        <v>127</v>
      </c>
      <c r="G587" s="75" t="s">
        <v>127</v>
      </c>
      <c r="H587" s="75" t="s">
        <v>127</v>
      </c>
      <c r="I587" s="77" t="s">
        <v>127</v>
      </c>
      <c r="J587" s="80" t="s">
        <v>141</v>
      </c>
      <c r="K587" s="75" t="s">
        <v>127</v>
      </c>
      <c r="L587" s="75" t="s">
        <v>141</v>
      </c>
      <c r="M587" s="75" t="s">
        <v>127</v>
      </c>
      <c r="N587" s="75" t="s">
        <v>127</v>
      </c>
      <c r="O587" s="75" t="s">
        <v>127</v>
      </c>
      <c r="P587" s="77" t="s">
        <v>127</v>
      </c>
      <c r="Q587" s="80" t="s">
        <v>141</v>
      </c>
      <c r="R587" s="75" t="s">
        <v>127</v>
      </c>
      <c r="S587" s="75" t="s">
        <v>141</v>
      </c>
      <c r="T587" s="75" t="s">
        <v>127</v>
      </c>
      <c r="U587" s="75" t="s">
        <v>127</v>
      </c>
      <c r="V587" s="75" t="s">
        <v>127</v>
      </c>
      <c r="W587" s="77" t="s">
        <v>127</v>
      </c>
    </row>
    <row r="588">
      <c r="A588" s="74" t="s">
        <v>7594</v>
      </c>
      <c r="B588" s="72" t="s">
        <v>7595</v>
      </c>
      <c r="C588" s="73" t="s">
        <v>141</v>
      </c>
      <c r="D588" s="71" t="s">
        <v>127</v>
      </c>
      <c r="E588" s="71" t="s">
        <v>141</v>
      </c>
      <c r="F588" s="71" t="s">
        <v>127</v>
      </c>
      <c r="G588" s="71" t="s">
        <v>127</v>
      </c>
      <c r="H588" s="71" t="s">
        <v>127</v>
      </c>
      <c r="I588" s="72" t="s">
        <v>127</v>
      </c>
      <c r="J588" s="73">
        <v>445.6666666666667</v>
      </c>
      <c r="K588" s="71" t="s">
        <v>127</v>
      </c>
      <c r="L588" s="71">
        <v>445.6666666666667</v>
      </c>
      <c r="M588" s="71" t="s">
        <v>127</v>
      </c>
      <c r="N588" s="71" t="s">
        <v>127</v>
      </c>
      <c r="O588" s="71" t="s">
        <v>127</v>
      </c>
      <c r="P588" s="72" t="s">
        <v>127</v>
      </c>
      <c r="Q588" s="73" t="s">
        <v>141</v>
      </c>
      <c r="R588" s="71" t="s">
        <v>127</v>
      </c>
      <c r="S588" s="75" t="s">
        <v>141</v>
      </c>
      <c r="T588" s="71" t="s">
        <v>127</v>
      </c>
      <c r="U588" s="71" t="s">
        <v>127</v>
      </c>
      <c r="V588" s="71" t="s">
        <v>127</v>
      </c>
      <c r="W588" s="72" t="s">
        <v>127</v>
      </c>
    </row>
    <row r="589">
      <c r="A589" s="74" t="s">
        <v>7565</v>
      </c>
      <c r="B589" s="72" t="s">
        <v>7566</v>
      </c>
      <c r="C589" s="73" t="s">
        <v>141</v>
      </c>
      <c r="D589" s="71" t="s">
        <v>127</v>
      </c>
      <c r="E589" s="71" t="s">
        <v>141</v>
      </c>
      <c r="F589" s="71" t="s">
        <v>127</v>
      </c>
      <c r="G589" s="71" t="s">
        <v>127</v>
      </c>
      <c r="H589" s="71" t="s">
        <v>127</v>
      </c>
      <c r="I589" s="72" t="s">
        <v>127</v>
      </c>
      <c r="J589" s="73">
        <v>445.6666666666667</v>
      </c>
      <c r="K589" s="71" t="s">
        <v>127</v>
      </c>
      <c r="L589" s="71">
        <v>445.6666666666667</v>
      </c>
      <c r="M589" s="71" t="s">
        <v>127</v>
      </c>
      <c r="N589" s="71" t="s">
        <v>127</v>
      </c>
      <c r="O589" s="71" t="s">
        <v>127</v>
      </c>
      <c r="P589" s="72" t="s">
        <v>127</v>
      </c>
      <c r="Q589" s="73" t="s">
        <v>141</v>
      </c>
      <c r="R589" s="71" t="s">
        <v>127</v>
      </c>
      <c r="S589" s="75" t="s">
        <v>141</v>
      </c>
      <c r="T589" s="71" t="s">
        <v>127</v>
      </c>
      <c r="U589" s="71" t="s">
        <v>127</v>
      </c>
      <c r="V589" s="71" t="s">
        <v>127</v>
      </c>
      <c r="W589" s="72" t="s">
        <v>127</v>
      </c>
    </row>
    <row r="590">
      <c r="A590" s="74" t="s">
        <v>7663</v>
      </c>
      <c r="B590" s="72" t="s">
        <v>7664</v>
      </c>
      <c r="C590" s="73" t="s">
        <v>141</v>
      </c>
      <c r="D590" s="71" t="s">
        <v>127</v>
      </c>
      <c r="E590" s="71" t="s">
        <v>141</v>
      </c>
      <c r="F590" s="71" t="s">
        <v>127</v>
      </c>
      <c r="G590" s="71" t="s">
        <v>127</v>
      </c>
      <c r="H590" s="71" t="s">
        <v>127</v>
      </c>
      <c r="I590" s="72" t="s">
        <v>127</v>
      </c>
      <c r="J590" s="73">
        <v>636.6666666666666</v>
      </c>
      <c r="K590" s="71" t="s">
        <v>127</v>
      </c>
      <c r="L590" s="71">
        <v>636.6666666666666</v>
      </c>
      <c r="M590" s="71" t="s">
        <v>127</v>
      </c>
      <c r="N590" s="71" t="s">
        <v>127</v>
      </c>
      <c r="O590" s="71" t="s">
        <v>127</v>
      </c>
      <c r="P590" s="72" t="s">
        <v>127</v>
      </c>
      <c r="Q590" s="73" t="s">
        <v>141</v>
      </c>
      <c r="R590" s="71" t="s">
        <v>127</v>
      </c>
      <c r="S590" s="75" t="s">
        <v>141</v>
      </c>
      <c r="T590" s="71" t="s">
        <v>127</v>
      </c>
      <c r="U590" s="71" t="s">
        <v>127</v>
      </c>
      <c r="V590" s="71" t="s">
        <v>127</v>
      </c>
      <c r="W590" s="72" t="s">
        <v>127</v>
      </c>
    </row>
    <row r="591">
      <c r="A591" s="74" t="s">
        <v>7601</v>
      </c>
      <c r="B591" s="72" t="s">
        <v>7602</v>
      </c>
      <c r="C591" s="73">
        <v>1200.0</v>
      </c>
      <c r="D591" s="71" t="s">
        <v>127</v>
      </c>
      <c r="E591" s="75">
        <v>1200.0</v>
      </c>
      <c r="F591" s="71" t="s">
        <v>127</v>
      </c>
      <c r="G591" s="71" t="s">
        <v>127</v>
      </c>
      <c r="H591" s="71" t="s">
        <v>127</v>
      </c>
      <c r="I591" s="72" t="s">
        <v>127</v>
      </c>
      <c r="J591" s="73">
        <v>1090.0</v>
      </c>
      <c r="K591" s="71" t="s">
        <v>127</v>
      </c>
      <c r="L591" s="75">
        <v>1090.0</v>
      </c>
      <c r="M591" s="71" t="s">
        <v>127</v>
      </c>
      <c r="N591" s="71" t="s">
        <v>127</v>
      </c>
      <c r="O591" s="71" t="s">
        <v>127</v>
      </c>
      <c r="P591" s="72" t="s">
        <v>127</v>
      </c>
      <c r="Q591" s="73">
        <v>0.0</v>
      </c>
      <c r="R591" s="71" t="s">
        <v>127</v>
      </c>
      <c r="S591" s="75">
        <v>0.0</v>
      </c>
      <c r="T591" s="71" t="s">
        <v>127</v>
      </c>
      <c r="U591" s="71" t="s">
        <v>127</v>
      </c>
      <c r="V591" s="71" t="s">
        <v>127</v>
      </c>
      <c r="W591" s="72" t="s">
        <v>127</v>
      </c>
    </row>
    <row r="592">
      <c r="A592" s="74" t="s">
        <v>7613</v>
      </c>
      <c r="B592" s="72" t="s">
        <v>7614</v>
      </c>
      <c r="C592" s="73" t="s">
        <v>141</v>
      </c>
      <c r="D592" s="71" t="s">
        <v>127</v>
      </c>
      <c r="E592" s="71" t="s">
        <v>141</v>
      </c>
      <c r="F592" s="71" t="s">
        <v>127</v>
      </c>
      <c r="G592" s="71" t="s">
        <v>127</v>
      </c>
      <c r="H592" s="71" t="s">
        <v>127</v>
      </c>
      <c r="I592" s="72" t="s">
        <v>127</v>
      </c>
      <c r="J592" s="73" t="s">
        <v>141</v>
      </c>
      <c r="K592" s="71" t="s">
        <v>127</v>
      </c>
      <c r="L592" s="71" t="s">
        <v>141</v>
      </c>
      <c r="M592" s="71" t="s">
        <v>127</v>
      </c>
      <c r="N592" s="71" t="s">
        <v>127</v>
      </c>
      <c r="O592" s="71" t="s">
        <v>127</v>
      </c>
      <c r="P592" s="72" t="s">
        <v>127</v>
      </c>
      <c r="Q592" s="73" t="s">
        <v>141</v>
      </c>
      <c r="R592" s="71" t="s">
        <v>127</v>
      </c>
      <c r="S592" s="71" t="s">
        <v>141</v>
      </c>
      <c r="T592" s="71" t="s">
        <v>127</v>
      </c>
      <c r="U592" s="71" t="s">
        <v>127</v>
      </c>
      <c r="V592" s="71" t="s">
        <v>127</v>
      </c>
      <c r="W592" s="72" t="s">
        <v>127</v>
      </c>
    </row>
    <row r="593">
      <c r="A593" s="74" t="s">
        <v>7624</v>
      </c>
      <c r="B593" s="72" t="s">
        <v>7625</v>
      </c>
      <c r="C593" s="73">
        <v>542.0</v>
      </c>
      <c r="D593" s="71" t="s">
        <v>127</v>
      </c>
      <c r="E593" s="74">
        <v>542.0</v>
      </c>
      <c r="F593" s="75" t="s">
        <v>127</v>
      </c>
      <c r="G593" s="71" t="s">
        <v>127</v>
      </c>
      <c r="H593" s="75" t="s">
        <v>127</v>
      </c>
      <c r="I593" s="77" t="s">
        <v>127</v>
      </c>
      <c r="J593" s="73">
        <v>497.0</v>
      </c>
      <c r="K593" s="71" t="s">
        <v>127</v>
      </c>
      <c r="L593" s="74">
        <v>497.0</v>
      </c>
      <c r="M593" s="75" t="s">
        <v>127</v>
      </c>
      <c r="N593" s="71" t="s">
        <v>127</v>
      </c>
      <c r="O593" s="75" t="s">
        <v>127</v>
      </c>
      <c r="P593" s="77" t="s">
        <v>127</v>
      </c>
      <c r="Q593" s="73" t="s">
        <v>141</v>
      </c>
      <c r="R593" s="71" t="s">
        <v>127</v>
      </c>
      <c r="S593" s="75" t="s">
        <v>141</v>
      </c>
      <c r="T593" s="75" t="s">
        <v>127</v>
      </c>
      <c r="U593" s="71" t="s">
        <v>127</v>
      </c>
      <c r="V593" s="75" t="s">
        <v>127</v>
      </c>
      <c r="W593" s="77" t="s">
        <v>127</v>
      </c>
    </row>
    <row r="594">
      <c r="A594" s="74" t="s">
        <v>7635</v>
      </c>
      <c r="B594" s="72" t="s">
        <v>7636</v>
      </c>
      <c r="C594" s="73" t="s">
        <v>141</v>
      </c>
      <c r="D594" s="71" t="s">
        <v>127</v>
      </c>
      <c r="E594" s="71" t="s">
        <v>141</v>
      </c>
      <c r="F594" s="71" t="s">
        <v>127</v>
      </c>
      <c r="G594" s="71" t="s">
        <v>127</v>
      </c>
      <c r="H594" s="71" t="s">
        <v>127</v>
      </c>
      <c r="I594" s="72" t="s">
        <v>127</v>
      </c>
      <c r="J594" s="73" t="s">
        <v>141</v>
      </c>
      <c r="K594" s="71" t="s">
        <v>127</v>
      </c>
      <c r="L594" s="71" t="s">
        <v>141</v>
      </c>
      <c r="M594" s="71" t="s">
        <v>127</v>
      </c>
      <c r="N594" s="71" t="s">
        <v>127</v>
      </c>
      <c r="O594" s="71" t="s">
        <v>127</v>
      </c>
      <c r="P594" s="72" t="s">
        <v>127</v>
      </c>
      <c r="Q594" s="73" t="s">
        <v>141</v>
      </c>
      <c r="R594" s="71" t="s">
        <v>127</v>
      </c>
      <c r="S594" s="71" t="s">
        <v>141</v>
      </c>
      <c r="T594" s="71" t="s">
        <v>127</v>
      </c>
      <c r="U594" s="71" t="s">
        <v>127</v>
      </c>
      <c r="V594" s="71" t="s">
        <v>127</v>
      </c>
      <c r="W594" s="72" t="s">
        <v>127</v>
      </c>
    </row>
    <row r="595">
      <c r="A595" s="74" t="s">
        <v>7502</v>
      </c>
      <c r="B595" s="72" t="s">
        <v>7503</v>
      </c>
      <c r="C595" s="73" t="s">
        <v>141</v>
      </c>
      <c r="D595" s="71" t="s">
        <v>127</v>
      </c>
      <c r="E595" s="71" t="s">
        <v>141</v>
      </c>
      <c r="F595" s="71" t="s">
        <v>127</v>
      </c>
      <c r="G595" s="71" t="s">
        <v>127</v>
      </c>
      <c r="H595" s="71" t="s">
        <v>127</v>
      </c>
      <c r="I595" s="72" t="s">
        <v>127</v>
      </c>
      <c r="J595" s="73" t="s">
        <v>141</v>
      </c>
      <c r="K595" s="71" t="s">
        <v>127</v>
      </c>
      <c r="L595" s="71" t="s">
        <v>141</v>
      </c>
      <c r="M595" s="71" t="s">
        <v>127</v>
      </c>
      <c r="N595" s="71" t="s">
        <v>127</v>
      </c>
      <c r="O595" s="71" t="s">
        <v>127</v>
      </c>
      <c r="P595" s="72" t="s">
        <v>127</v>
      </c>
      <c r="Q595" s="73" t="s">
        <v>141</v>
      </c>
      <c r="R595" s="71" t="s">
        <v>127</v>
      </c>
      <c r="S595" s="71" t="s">
        <v>141</v>
      </c>
      <c r="T595" s="71" t="s">
        <v>127</v>
      </c>
      <c r="U595" s="71" t="s">
        <v>127</v>
      </c>
      <c r="V595" s="71" t="s">
        <v>127</v>
      </c>
      <c r="W595" s="72" t="s">
        <v>127</v>
      </c>
    </row>
    <row r="596">
      <c r="A596" s="74" t="s">
        <v>7431</v>
      </c>
      <c r="B596" s="72" t="s">
        <v>7432</v>
      </c>
      <c r="C596" s="73" t="s">
        <v>141</v>
      </c>
      <c r="D596" s="71" t="s">
        <v>127</v>
      </c>
      <c r="E596" s="71" t="s">
        <v>141</v>
      </c>
      <c r="F596" s="71" t="s">
        <v>127</v>
      </c>
      <c r="G596" s="71" t="s">
        <v>127</v>
      </c>
      <c r="H596" s="71" t="s">
        <v>127</v>
      </c>
      <c r="I596" s="72" t="s">
        <v>127</v>
      </c>
      <c r="J596" s="73" t="s">
        <v>141</v>
      </c>
      <c r="K596" s="71" t="s">
        <v>127</v>
      </c>
      <c r="L596" s="71" t="s">
        <v>141</v>
      </c>
      <c r="M596" s="71" t="s">
        <v>127</v>
      </c>
      <c r="N596" s="71" t="s">
        <v>127</v>
      </c>
      <c r="O596" s="71" t="s">
        <v>127</v>
      </c>
      <c r="P596" s="72" t="s">
        <v>127</v>
      </c>
      <c r="Q596" s="73" t="s">
        <v>141</v>
      </c>
      <c r="R596" s="71" t="s">
        <v>127</v>
      </c>
      <c r="S596" s="71" t="s">
        <v>141</v>
      </c>
      <c r="T596" s="71" t="s">
        <v>127</v>
      </c>
      <c r="U596" s="71" t="s">
        <v>127</v>
      </c>
      <c r="V596" s="71" t="s">
        <v>127</v>
      </c>
      <c r="W596" s="72" t="s">
        <v>127</v>
      </c>
    </row>
    <row r="597">
      <c r="A597" s="71" t="s">
        <v>7973</v>
      </c>
      <c r="B597" s="72" t="s">
        <v>7974</v>
      </c>
      <c r="C597" s="73" t="s">
        <v>141</v>
      </c>
      <c r="D597" s="71" t="s">
        <v>141</v>
      </c>
      <c r="E597" s="71" t="s">
        <v>141</v>
      </c>
      <c r="F597" s="71" t="s">
        <v>127</v>
      </c>
      <c r="G597" s="71" t="s">
        <v>141</v>
      </c>
      <c r="H597" s="71" t="s">
        <v>127</v>
      </c>
      <c r="I597" s="72" t="s">
        <v>141</v>
      </c>
      <c r="J597" s="73" t="s">
        <v>141</v>
      </c>
      <c r="K597" s="71" t="s">
        <v>141</v>
      </c>
      <c r="L597" s="71" t="s">
        <v>141</v>
      </c>
      <c r="M597" s="71" t="s">
        <v>127</v>
      </c>
      <c r="N597" s="71" t="s">
        <v>141</v>
      </c>
      <c r="O597" s="71" t="s">
        <v>127</v>
      </c>
      <c r="P597" s="72" t="s">
        <v>141</v>
      </c>
      <c r="Q597" s="73" t="s">
        <v>141</v>
      </c>
      <c r="R597" s="71" t="s">
        <v>141</v>
      </c>
      <c r="S597" s="71" t="s">
        <v>141</v>
      </c>
      <c r="T597" s="71" t="s">
        <v>127</v>
      </c>
      <c r="U597" s="71" t="s">
        <v>141</v>
      </c>
      <c r="V597" s="71" t="s">
        <v>127</v>
      </c>
      <c r="W597" s="72" t="s">
        <v>141</v>
      </c>
    </row>
    <row r="598">
      <c r="A598" s="71" t="s">
        <v>8001</v>
      </c>
      <c r="B598" s="72" t="s">
        <v>8002</v>
      </c>
      <c r="C598" s="73" t="s">
        <v>141</v>
      </c>
      <c r="D598" s="71" t="s">
        <v>127</v>
      </c>
      <c r="E598" s="71" t="s">
        <v>141</v>
      </c>
      <c r="F598" s="71" t="s">
        <v>141</v>
      </c>
      <c r="G598" s="71" t="s">
        <v>141</v>
      </c>
      <c r="H598" s="71" t="s">
        <v>141</v>
      </c>
      <c r="I598" s="72" t="s">
        <v>141</v>
      </c>
      <c r="J598" s="73" t="s">
        <v>141</v>
      </c>
      <c r="K598" s="71" t="s">
        <v>127</v>
      </c>
      <c r="L598" s="71" t="s">
        <v>141</v>
      </c>
      <c r="M598" s="71" t="s">
        <v>141</v>
      </c>
      <c r="N598" s="71" t="s">
        <v>141</v>
      </c>
      <c r="O598" s="71" t="s">
        <v>141</v>
      </c>
      <c r="P598" s="72" t="s">
        <v>141</v>
      </c>
      <c r="Q598" s="73" t="s">
        <v>141</v>
      </c>
      <c r="R598" s="71" t="s">
        <v>127</v>
      </c>
      <c r="S598" s="71" t="s">
        <v>141</v>
      </c>
      <c r="T598" s="71" t="s">
        <v>141</v>
      </c>
      <c r="U598" s="71" t="s">
        <v>141</v>
      </c>
      <c r="V598" s="71" t="s">
        <v>141</v>
      </c>
      <c r="W598" s="72" t="s">
        <v>141</v>
      </c>
    </row>
    <row r="599">
      <c r="A599" s="71" t="s">
        <v>8016</v>
      </c>
      <c r="B599" s="72" t="s">
        <v>8017</v>
      </c>
      <c r="C599" s="73" t="s">
        <v>141</v>
      </c>
      <c r="D599" s="71" t="s">
        <v>141</v>
      </c>
      <c r="E599" s="71" t="s">
        <v>141</v>
      </c>
      <c r="F599" s="71" t="s">
        <v>127</v>
      </c>
      <c r="G599" s="71" t="s">
        <v>141</v>
      </c>
      <c r="H599" s="71" t="s">
        <v>127</v>
      </c>
      <c r="I599" s="72" t="s">
        <v>141</v>
      </c>
      <c r="J599" s="73" t="s">
        <v>141</v>
      </c>
      <c r="K599" s="71" t="s">
        <v>141</v>
      </c>
      <c r="L599" s="71" t="s">
        <v>141</v>
      </c>
      <c r="M599" s="71" t="s">
        <v>127</v>
      </c>
      <c r="N599" s="71" t="s">
        <v>141</v>
      </c>
      <c r="O599" s="71" t="s">
        <v>127</v>
      </c>
      <c r="P599" s="72" t="s">
        <v>141</v>
      </c>
      <c r="Q599" s="73" t="s">
        <v>141</v>
      </c>
      <c r="R599" s="71" t="s">
        <v>141</v>
      </c>
      <c r="S599" s="71" t="s">
        <v>141</v>
      </c>
      <c r="T599" s="71" t="s">
        <v>127</v>
      </c>
      <c r="U599" s="71" t="s">
        <v>141</v>
      </c>
      <c r="V599" s="71" t="s">
        <v>127</v>
      </c>
      <c r="W599" s="72" t="s">
        <v>141</v>
      </c>
    </row>
    <row r="600">
      <c r="A600" s="71" t="s">
        <v>8025</v>
      </c>
      <c r="B600" s="72" t="s">
        <v>8026</v>
      </c>
      <c r="C600" s="73" t="s">
        <v>141</v>
      </c>
      <c r="D600" s="71" t="s">
        <v>141</v>
      </c>
      <c r="E600" s="71" t="s">
        <v>141</v>
      </c>
      <c r="F600" s="71" t="s">
        <v>141</v>
      </c>
      <c r="G600" s="71" t="s">
        <v>141</v>
      </c>
      <c r="H600" s="71" t="s">
        <v>141</v>
      </c>
      <c r="I600" s="72" t="s">
        <v>141</v>
      </c>
      <c r="J600" s="73" t="s">
        <v>141</v>
      </c>
      <c r="K600" s="71" t="s">
        <v>141</v>
      </c>
      <c r="L600" s="71" t="s">
        <v>141</v>
      </c>
      <c r="M600" s="71" t="s">
        <v>141</v>
      </c>
      <c r="N600" s="71" t="s">
        <v>141</v>
      </c>
      <c r="O600" s="71" t="s">
        <v>141</v>
      </c>
      <c r="P600" s="72" t="s">
        <v>141</v>
      </c>
      <c r="Q600" s="73" t="s">
        <v>141</v>
      </c>
      <c r="R600" s="71" t="s">
        <v>141</v>
      </c>
      <c r="S600" s="71" t="s">
        <v>141</v>
      </c>
      <c r="T600" s="71" t="s">
        <v>141</v>
      </c>
      <c r="U600" s="71" t="s">
        <v>141</v>
      </c>
      <c r="V600" s="71" t="s">
        <v>141</v>
      </c>
      <c r="W600" s="72" t="s">
        <v>141</v>
      </c>
    </row>
    <row r="601">
      <c r="A601" s="71" t="s">
        <v>7989</v>
      </c>
      <c r="B601" s="72" t="s">
        <v>7990</v>
      </c>
      <c r="C601" s="73" t="s">
        <v>141</v>
      </c>
      <c r="D601" s="71" t="s">
        <v>141</v>
      </c>
      <c r="E601" s="71" t="s">
        <v>141</v>
      </c>
      <c r="F601" s="71" t="s">
        <v>141</v>
      </c>
      <c r="G601" s="71" t="s">
        <v>141</v>
      </c>
      <c r="H601" s="71" t="s">
        <v>141</v>
      </c>
      <c r="I601" s="72" t="s">
        <v>141</v>
      </c>
      <c r="J601" s="73" t="s">
        <v>141</v>
      </c>
      <c r="K601" s="71" t="s">
        <v>141</v>
      </c>
      <c r="L601" s="71" t="s">
        <v>141</v>
      </c>
      <c r="M601" s="71" t="s">
        <v>141</v>
      </c>
      <c r="N601" s="71" t="s">
        <v>141</v>
      </c>
      <c r="O601" s="71" t="s">
        <v>141</v>
      </c>
      <c r="P601" s="72" t="s">
        <v>141</v>
      </c>
      <c r="Q601" s="73" t="s">
        <v>141</v>
      </c>
      <c r="R601" s="71" t="s">
        <v>141</v>
      </c>
      <c r="S601" s="71" t="s">
        <v>141</v>
      </c>
      <c r="T601" s="71" t="s">
        <v>141</v>
      </c>
      <c r="U601" s="71" t="s">
        <v>141</v>
      </c>
      <c r="V601" s="71" t="s">
        <v>141</v>
      </c>
      <c r="W601" s="72" t="s">
        <v>141</v>
      </c>
    </row>
    <row r="602">
      <c r="A602" s="71" t="s">
        <v>8287</v>
      </c>
      <c r="B602" s="72" t="s">
        <v>8288</v>
      </c>
      <c r="C602" s="73" t="s">
        <v>141</v>
      </c>
      <c r="D602" s="71" t="s">
        <v>127</v>
      </c>
      <c r="E602" s="71" t="s">
        <v>141</v>
      </c>
      <c r="F602" s="71" t="s">
        <v>127</v>
      </c>
      <c r="G602" s="71" t="s">
        <v>127</v>
      </c>
      <c r="H602" s="71" t="s">
        <v>127</v>
      </c>
      <c r="I602" s="72" t="s">
        <v>127</v>
      </c>
      <c r="J602" s="73" t="s">
        <v>141</v>
      </c>
      <c r="K602" s="71" t="s">
        <v>127</v>
      </c>
      <c r="L602" s="71" t="s">
        <v>141</v>
      </c>
      <c r="M602" s="71" t="s">
        <v>127</v>
      </c>
      <c r="N602" s="71" t="s">
        <v>127</v>
      </c>
      <c r="O602" s="71" t="s">
        <v>127</v>
      </c>
      <c r="P602" s="72" t="s">
        <v>127</v>
      </c>
      <c r="Q602" s="73" t="s">
        <v>141</v>
      </c>
      <c r="R602" s="71" t="s">
        <v>127</v>
      </c>
      <c r="S602" s="71" t="s">
        <v>141</v>
      </c>
      <c r="T602" s="71" t="s">
        <v>127</v>
      </c>
      <c r="U602" s="71" t="s">
        <v>127</v>
      </c>
      <c r="V602" s="71" t="s">
        <v>127</v>
      </c>
      <c r="W602" s="72" t="s">
        <v>127</v>
      </c>
    </row>
    <row r="603">
      <c r="A603" s="71" t="s">
        <v>8261</v>
      </c>
      <c r="B603" s="72" t="s">
        <v>8262</v>
      </c>
      <c r="C603" s="73" t="s">
        <v>141</v>
      </c>
      <c r="D603" s="71" t="s">
        <v>127</v>
      </c>
      <c r="E603" s="71" t="s">
        <v>141</v>
      </c>
      <c r="F603" s="71" t="s">
        <v>127</v>
      </c>
      <c r="G603" s="71" t="s">
        <v>127</v>
      </c>
      <c r="H603" s="71" t="s">
        <v>127</v>
      </c>
      <c r="I603" s="72" t="s">
        <v>127</v>
      </c>
      <c r="J603" s="73" t="s">
        <v>141</v>
      </c>
      <c r="K603" s="71" t="s">
        <v>127</v>
      </c>
      <c r="L603" s="71" t="s">
        <v>141</v>
      </c>
      <c r="M603" s="71" t="s">
        <v>127</v>
      </c>
      <c r="N603" s="71" t="s">
        <v>127</v>
      </c>
      <c r="O603" s="71" t="s">
        <v>127</v>
      </c>
      <c r="P603" s="72" t="s">
        <v>127</v>
      </c>
      <c r="Q603" s="73" t="s">
        <v>141</v>
      </c>
      <c r="R603" s="71" t="s">
        <v>127</v>
      </c>
      <c r="S603" s="71" t="s">
        <v>141</v>
      </c>
      <c r="T603" s="71" t="s">
        <v>127</v>
      </c>
      <c r="U603" s="71" t="s">
        <v>127</v>
      </c>
      <c r="V603" s="71" t="s">
        <v>127</v>
      </c>
      <c r="W603" s="72" t="s">
        <v>127</v>
      </c>
    </row>
    <row r="604">
      <c r="A604" s="71" t="s">
        <v>8197</v>
      </c>
      <c r="B604" s="72" t="s">
        <v>8198</v>
      </c>
      <c r="C604" s="73" t="s">
        <v>141</v>
      </c>
      <c r="D604" s="71" t="s">
        <v>127</v>
      </c>
      <c r="E604" s="71" t="s">
        <v>141</v>
      </c>
      <c r="F604" s="71" t="s">
        <v>127</v>
      </c>
      <c r="G604" s="71" t="s">
        <v>127</v>
      </c>
      <c r="H604" s="71" t="s">
        <v>127</v>
      </c>
      <c r="I604" s="72" t="s">
        <v>127</v>
      </c>
      <c r="J604" s="73" t="s">
        <v>141</v>
      </c>
      <c r="K604" s="71" t="s">
        <v>127</v>
      </c>
      <c r="L604" s="71" t="s">
        <v>141</v>
      </c>
      <c r="M604" s="71" t="s">
        <v>127</v>
      </c>
      <c r="N604" s="71" t="s">
        <v>127</v>
      </c>
      <c r="O604" s="71" t="s">
        <v>127</v>
      </c>
      <c r="P604" s="72" t="s">
        <v>127</v>
      </c>
      <c r="Q604" s="73" t="s">
        <v>141</v>
      </c>
      <c r="R604" s="71" t="s">
        <v>127</v>
      </c>
      <c r="S604" s="71" t="s">
        <v>141</v>
      </c>
      <c r="T604" s="71" t="s">
        <v>127</v>
      </c>
      <c r="U604" s="71" t="s">
        <v>127</v>
      </c>
      <c r="V604" s="71" t="s">
        <v>127</v>
      </c>
      <c r="W604" s="72" t="s">
        <v>127</v>
      </c>
    </row>
    <row r="605">
      <c r="A605" s="71" t="s">
        <v>8295</v>
      </c>
      <c r="B605" s="72" t="s">
        <v>8296</v>
      </c>
      <c r="C605" s="73">
        <v>15724.788617886177</v>
      </c>
      <c r="D605" s="75">
        <v>11935.682926829268</v>
      </c>
      <c r="E605" s="75">
        <v>3789.1056910569105</v>
      </c>
      <c r="F605" s="71" t="s">
        <v>127</v>
      </c>
      <c r="G605" s="71" t="s">
        <v>141</v>
      </c>
      <c r="H605" s="71" t="s">
        <v>141</v>
      </c>
      <c r="I605" s="72" t="s">
        <v>127</v>
      </c>
      <c r="J605" s="73">
        <v>12871.073170731708</v>
      </c>
      <c r="K605" s="71">
        <v>9769.609756097561</v>
      </c>
      <c r="L605" s="71">
        <v>3101.4634146341464</v>
      </c>
      <c r="M605" s="75" t="s">
        <v>127</v>
      </c>
      <c r="N605" s="71" t="s">
        <v>141</v>
      </c>
      <c r="O605" s="71" t="s">
        <v>141</v>
      </c>
      <c r="P605" s="77" t="s">
        <v>127</v>
      </c>
      <c r="Q605" s="73">
        <v>12436.50406504065</v>
      </c>
      <c r="R605" s="71">
        <v>9439.756097560976</v>
      </c>
      <c r="S605" s="71">
        <v>2996.7479674796746</v>
      </c>
      <c r="T605" s="75" t="s">
        <v>127</v>
      </c>
      <c r="U605" s="71" t="s">
        <v>141</v>
      </c>
      <c r="V605" s="71" t="s">
        <v>141</v>
      </c>
      <c r="W605" s="77" t="s">
        <v>127</v>
      </c>
    </row>
    <row r="606">
      <c r="A606" s="71" t="s">
        <v>8269</v>
      </c>
      <c r="B606" s="72" t="s">
        <v>8270</v>
      </c>
      <c r="C606" s="73">
        <v>4546.926829268293</v>
      </c>
      <c r="D606" s="71" t="s">
        <v>127</v>
      </c>
      <c r="E606" s="75">
        <v>4546.926829268293</v>
      </c>
      <c r="F606" s="71" t="s">
        <v>127</v>
      </c>
      <c r="G606" s="71" t="s">
        <v>127</v>
      </c>
      <c r="H606" s="71" t="s">
        <v>127</v>
      </c>
      <c r="I606" s="72" t="s">
        <v>127</v>
      </c>
      <c r="J606" s="73">
        <v>3721.756097560976</v>
      </c>
      <c r="K606" s="75" t="s">
        <v>127</v>
      </c>
      <c r="L606" s="71">
        <v>3721.756097560976</v>
      </c>
      <c r="M606" s="75" t="s">
        <v>127</v>
      </c>
      <c r="N606" s="71" t="s">
        <v>127</v>
      </c>
      <c r="O606" s="75" t="s">
        <v>127</v>
      </c>
      <c r="P606" s="77" t="s">
        <v>127</v>
      </c>
      <c r="Q606" s="73">
        <v>3596.0975609756097</v>
      </c>
      <c r="R606" s="75" t="s">
        <v>127</v>
      </c>
      <c r="S606" s="71">
        <v>3596.0975609756097</v>
      </c>
      <c r="T606" s="75" t="s">
        <v>127</v>
      </c>
      <c r="U606" s="71" t="s">
        <v>127</v>
      </c>
      <c r="V606" s="75" t="s">
        <v>127</v>
      </c>
      <c r="W606" s="77" t="s">
        <v>127</v>
      </c>
    </row>
    <row r="607">
      <c r="A607" s="71" t="s">
        <v>8209</v>
      </c>
      <c r="B607" s="72" t="s">
        <v>8210</v>
      </c>
      <c r="C607" s="73">
        <v>3031.2845528455287</v>
      </c>
      <c r="D607" s="71" t="s">
        <v>127</v>
      </c>
      <c r="E607" s="75">
        <v>3031.2845528455287</v>
      </c>
      <c r="F607" s="71" t="s">
        <v>127</v>
      </c>
      <c r="G607" s="71" t="s">
        <v>127</v>
      </c>
      <c r="H607" s="71" t="s">
        <v>127</v>
      </c>
      <c r="I607" s="72" t="s">
        <v>127</v>
      </c>
      <c r="J607" s="73">
        <v>2481.170731707317</v>
      </c>
      <c r="K607" s="75" t="s">
        <v>127</v>
      </c>
      <c r="L607" s="71">
        <v>2481.170731707317</v>
      </c>
      <c r="M607" s="75" t="s">
        <v>127</v>
      </c>
      <c r="N607" s="71" t="s">
        <v>127</v>
      </c>
      <c r="O607" s="75" t="s">
        <v>127</v>
      </c>
      <c r="P607" s="77" t="s">
        <v>127</v>
      </c>
      <c r="Q607" s="73">
        <v>2397.39837398374</v>
      </c>
      <c r="R607" s="75" t="s">
        <v>127</v>
      </c>
      <c r="S607" s="71">
        <v>2397.39837398374</v>
      </c>
      <c r="T607" s="75" t="s">
        <v>127</v>
      </c>
      <c r="U607" s="71" t="s">
        <v>127</v>
      </c>
      <c r="V607" s="75" t="s">
        <v>127</v>
      </c>
      <c r="W607" s="77" t="s">
        <v>127</v>
      </c>
    </row>
    <row r="608">
      <c r="A608" s="71" t="s">
        <v>8314</v>
      </c>
      <c r="B608" s="72" t="s">
        <v>8315</v>
      </c>
      <c r="C608" s="73" t="s">
        <v>141</v>
      </c>
      <c r="D608" s="71" t="s">
        <v>127</v>
      </c>
      <c r="E608" s="71" t="s">
        <v>141</v>
      </c>
      <c r="F608" s="71" t="s">
        <v>127</v>
      </c>
      <c r="G608" s="71" t="s">
        <v>127</v>
      </c>
      <c r="H608" s="71" t="s">
        <v>127</v>
      </c>
      <c r="I608" s="77" t="s">
        <v>127</v>
      </c>
      <c r="J608" s="73" t="s">
        <v>141</v>
      </c>
      <c r="K608" s="71" t="s">
        <v>127</v>
      </c>
      <c r="L608" s="71" t="s">
        <v>141</v>
      </c>
      <c r="M608" s="71" t="s">
        <v>127</v>
      </c>
      <c r="N608" s="71" t="s">
        <v>127</v>
      </c>
      <c r="O608" s="71" t="s">
        <v>127</v>
      </c>
      <c r="P608" s="77" t="s">
        <v>127</v>
      </c>
      <c r="Q608" s="73" t="s">
        <v>141</v>
      </c>
      <c r="R608" s="71" t="s">
        <v>127</v>
      </c>
      <c r="S608" s="71" t="s">
        <v>141</v>
      </c>
      <c r="T608" s="71" t="s">
        <v>127</v>
      </c>
      <c r="U608" s="71" t="s">
        <v>127</v>
      </c>
      <c r="V608" s="71" t="s">
        <v>127</v>
      </c>
      <c r="W608" s="77" t="s">
        <v>127</v>
      </c>
    </row>
    <row r="609">
      <c r="A609" s="71" t="s">
        <v>8336</v>
      </c>
      <c r="B609" s="72" t="s">
        <v>8337</v>
      </c>
      <c r="C609" s="79">
        <v>21170.0</v>
      </c>
      <c r="D609" s="71" t="s">
        <v>141</v>
      </c>
      <c r="E609" s="71" t="s">
        <v>141</v>
      </c>
      <c r="F609" s="71" t="s">
        <v>127</v>
      </c>
      <c r="G609" s="71" t="s">
        <v>141</v>
      </c>
      <c r="H609" s="71" t="s">
        <v>141</v>
      </c>
      <c r="I609" s="72" t="s">
        <v>127</v>
      </c>
      <c r="J609" s="73" t="s">
        <v>141</v>
      </c>
      <c r="K609" s="75" t="s">
        <v>141</v>
      </c>
      <c r="L609" s="75" t="s">
        <v>141</v>
      </c>
      <c r="M609" s="75" t="s">
        <v>127</v>
      </c>
      <c r="N609" s="71" t="s">
        <v>141</v>
      </c>
      <c r="O609" s="75" t="s">
        <v>141</v>
      </c>
      <c r="P609" s="72" t="s">
        <v>127</v>
      </c>
      <c r="Q609" s="73" t="s">
        <v>141</v>
      </c>
      <c r="R609" s="75" t="s">
        <v>141</v>
      </c>
      <c r="S609" s="75" t="s">
        <v>141</v>
      </c>
      <c r="T609" s="75" t="s">
        <v>127</v>
      </c>
      <c r="U609" s="71" t="s">
        <v>141</v>
      </c>
      <c r="V609" s="75" t="s">
        <v>141</v>
      </c>
      <c r="W609" s="72" t="s">
        <v>127</v>
      </c>
    </row>
    <row r="610">
      <c r="A610" s="71" t="s">
        <v>8219</v>
      </c>
      <c r="B610" s="72" t="s">
        <v>8220</v>
      </c>
      <c r="C610" s="73">
        <v>16840.0</v>
      </c>
      <c r="D610" s="75">
        <v>16840.0</v>
      </c>
      <c r="E610" s="71" t="s">
        <v>127</v>
      </c>
      <c r="F610" s="71" t="s">
        <v>127</v>
      </c>
      <c r="G610" s="71" t="s">
        <v>141</v>
      </c>
      <c r="H610" s="71" t="s">
        <v>141</v>
      </c>
      <c r="I610" s="72" t="s">
        <v>141</v>
      </c>
      <c r="J610" s="73" t="s">
        <v>141</v>
      </c>
      <c r="K610" s="75" t="s">
        <v>141</v>
      </c>
      <c r="L610" s="75" t="s">
        <v>127</v>
      </c>
      <c r="M610" s="75" t="s">
        <v>127</v>
      </c>
      <c r="N610" s="71" t="s">
        <v>141</v>
      </c>
      <c r="O610" s="75" t="s">
        <v>141</v>
      </c>
      <c r="P610" s="72" t="s">
        <v>127</v>
      </c>
      <c r="Q610" s="73">
        <v>16900.0</v>
      </c>
      <c r="R610" s="75">
        <v>16900.0</v>
      </c>
      <c r="S610" s="75" t="s">
        <v>127</v>
      </c>
      <c r="T610" s="75" t="s">
        <v>127</v>
      </c>
      <c r="U610" s="71" t="s">
        <v>141</v>
      </c>
      <c r="V610" s="75" t="s">
        <v>141</v>
      </c>
      <c r="W610" s="72" t="s">
        <v>127</v>
      </c>
    </row>
    <row r="611">
      <c r="A611" s="71" t="s">
        <v>8234</v>
      </c>
      <c r="B611" s="72" t="s">
        <v>8235</v>
      </c>
      <c r="C611" s="73">
        <v>2000.0</v>
      </c>
      <c r="D611" s="71" t="s">
        <v>127</v>
      </c>
      <c r="E611" s="75">
        <v>2000.0</v>
      </c>
      <c r="F611" s="71" t="s">
        <v>127</v>
      </c>
      <c r="G611" s="71" t="s">
        <v>127</v>
      </c>
      <c r="H611" s="71" t="s">
        <v>127</v>
      </c>
      <c r="I611" s="77" t="s">
        <v>127</v>
      </c>
      <c r="J611" s="73">
        <v>2000.0</v>
      </c>
      <c r="K611" s="75" t="s">
        <v>127</v>
      </c>
      <c r="L611" s="75">
        <v>2000.0</v>
      </c>
      <c r="M611" s="75" t="s">
        <v>127</v>
      </c>
      <c r="N611" s="71" t="s">
        <v>127</v>
      </c>
      <c r="O611" s="75" t="s">
        <v>127</v>
      </c>
      <c r="P611" s="77" t="s">
        <v>127</v>
      </c>
      <c r="Q611" s="73">
        <v>2000.0</v>
      </c>
      <c r="R611" s="75" t="s">
        <v>127</v>
      </c>
      <c r="S611" s="75">
        <v>2000.0</v>
      </c>
      <c r="T611" s="75" t="s">
        <v>127</v>
      </c>
      <c r="U611" s="71" t="s">
        <v>127</v>
      </c>
      <c r="V611" s="75" t="s">
        <v>127</v>
      </c>
      <c r="W611" s="77" t="s">
        <v>127</v>
      </c>
    </row>
    <row r="612">
      <c r="A612" s="71" t="s">
        <v>8325</v>
      </c>
      <c r="B612" s="72" t="s">
        <v>8326</v>
      </c>
      <c r="C612" s="73" t="s">
        <v>141</v>
      </c>
      <c r="D612" s="71" t="s">
        <v>127</v>
      </c>
      <c r="E612" s="71" t="s">
        <v>141</v>
      </c>
      <c r="F612" s="71" t="s">
        <v>127</v>
      </c>
      <c r="G612" s="71" t="s">
        <v>127</v>
      </c>
      <c r="H612" s="71" t="s">
        <v>127</v>
      </c>
      <c r="I612" s="72" t="s">
        <v>127</v>
      </c>
      <c r="J612" s="73" t="s">
        <v>141</v>
      </c>
      <c r="K612" s="71" t="s">
        <v>127</v>
      </c>
      <c r="L612" s="71" t="s">
        <v>141</v>
      </c>
      <c r="M612" s="71" t="s">
        <v>127</v>
      </c>
      <c r="N612" s="71" t="s">
        <v>127</v>
      </c>
      <c r="O612" s="71" t="s">
        <v>127</v>
      </c>
      <c r="P612" s="72" t="s">
        <v>127</v>
      </c>
      <c r="Q612" s="73" t="s">
        <v>141</v>
      </c>
      <c r="R612" s="71" t="s">
        <v>127</v>
      </c>
      <c r="S612" s="71" t="s">
        <v>141</v>
      </c>
      <c r="T612" s="71" t="s">
        <v>127</v>
      </c>
      <c r="U612" s="71" t="s">
        <v>127</v>
      </c>
      <c r="V612" s="71" t="s">
        <v>127</v>
      </c>
      <c r="W612" s="72" t="s">
        <v>127</v>
      </c>
    </row>
    <row r="613">
      <c r="A613" s="71" t="s">
        <v>8302</v>
      </c>
      <c r="B613" s="72" t="s">
        <v>8303</v>
      </c>
      <c r="C613" s="73" t="s">
        <v>141</v>
      </c>
      <c r="D613" s="71" t="s">
        <v>127</v>
      </c>
      <c r="E613" s="71" t="s">
        <v>141</v>
      </c>
      <c r="F613" s="71" t="s">
        <v>127</v>
      </c>
      <c r="G613" s="71" t="s">
        <v>127</v>
      </c>
      <c r="H613" s="71" t="s">
        <v>127</v>
      </c>
      <c r="I613" s="72" t="s">
        <v>127</v>
      </c>
      <c r="J613" s="73" t="s">
        <v>141</v>
      </c>
      <c r="K613" s="71" t="s">
        <v>127</v>
      </c>
      <c r="L613" s="71" t="s">
        <v>141</v>
      </c>
      <c r="M613" s="71" t="s">
        <v>127</v>
      </c>
      <c r="N613" s="71" t="s">
        <v>127</v>
      </c>
      <c r="O613" s="71" t="s">
        <v>127</v>
      </c>
      <c r="P613" s="72" t="s">
        <v>127</v>
      </c>
      <c r="Q613" s="73" t="s">
        <v>141</v>
      </c>
      <c r="R613" s="71" t="s">
        <v>127</v>
      </c>
      <c r="S613" s="71" t="s">
        <v>141</v>
      </c>
      <c r="T613" s="71" t="s">
        <v>127</v>
      </c>
      <c r="U613" s="71" t="s">
        <v>127</v>
      </c>
      <c r="V613" s="71" t="s">
        <v>127</v>
      </c>
      <c r="W613" s="72" t="s">
        <v>127</v>
      </c>
    </row>
    <row r="614">
      <c r="A614" s="74" t="s">
        <v>8248</v>
      </c>
      <c r="B614" s="72" t="s">
        <v>8249</v>
      </c>
      <c r="C614" s="73" t="s">
        <v>141</v>
      </c>
      <c r="D614" s="71" t="s">
        <v>127</v>
      </c>
      <c r="E614" s="71" t="s">
        <v>141</v>
      </c>
      <c r="F614" s="71" t="s">
        <v>127</v>
      </c>
      <c r="G614" s="71" t="s">
        <v>141</v>
      </c>
      <c r="H614" s="71" t="s">
        <v>127</v>
      </c>
      <c r="I614" s="72" t="s">
        <v>141</v>
      </c>
      <c r="J614" s="73" t="s">
        <v>141</v>
      </c>
      <c r="K614" s="71" t="s">
        <v>127</v>
      </c>
      <c r="L614" s="71" t="s">
        <v>141</v>
      </c>
      <c r="M614" s="71" t="s">
        <v>127</v>
      </c>
      <c r="N614" s="71" t="s">
        <v>141</v>
      </c>
      <c r="O614" s="71" t="s">
        <v>127</v>
      </c>
      <c r="P614" s="72" t="s">
        <v>141</v>
      </c>
      <c r="Q614" s="73" t="s">
        <v>141</v>
      </c>
      <c r="R614" s="71" t="s">
        <v>127</v>
      </c>
      <c r="S614" s="71" t="s">
        <v>141</v>
      </c>
      <c r="T614" s="71" t="s">
        <v>127</v>
      </c>
      <c r="U614" s="71" t="s">
        <v>141</v>
      </c>
      <c r="V614" s="71" t="s">
        <v>127</v>
      </c>
      <c r="W614" s="72" t="s">
        <v>141</v>
      </c>
    </row>
    <row r="615">
      <c r="A615" s="74" t="s">
        <v>8276</v>
      </c>
      <c r="B615" s="72" t="s">
        <v>8277</v>
      </c>
      <c r="C615" s="73">
        <v>737.0</v>
      </c>
      <c r="D615" s="75" t="s">
        <v>127</v>
      </c>
      <c r="E615" s="71">
        <v>737.0</v>
      </c>
      <c r="F615" s="75" t="s">
        <v>127</v>
      </c>
      <c r="G615" s="71" t="s">
        <v>127</v>
      </c>
      <c r="H615" s="71" t="s">
        <v>127</v>
      </c>
      <c r="I615" s="72" t="s">
        <v>127</v>
      </c>
      <c r="J615" s="73" t="s">
        <v>141</v>
      </c>
      <c r="K615" s="75" t="s">
        <v>127</v>
      </c>
      <c r="L615" s="75" t="s">
        <v>141</v>
      </c>
      <c r="M615" s="75" t="s">
        <v>127</v>
      </c>
      <c r="N615" s="71" t="s">
        <v>127</v>
      </c>
      <c r="O615" s="75" t="s">
        <v>127</v>
      </c>
      <c r="P615" s="77" t="s">
        <v>127</v>
      </c>
      <c r="Q615" s="73" t="s">
        <v>141</v>
      </c>
      <c r="R615" s="75" t="s">
        <v>127</v>
      </c>
      <c r="S615" s="75" t="s">
        <v>141</v>
      </c>
      <c r="T615" s="75" t="s">
        <v>127</v>
      </c>
      <c r="U615" s="71" t="s">
        <v>127</v>
      </c>
      <c r="V615" s="75" t="s">
        <v>127</v>
      </c>
      <c r="W615" s="77" t="s">
        <v>127</v>
      </c>
    </row>
    <row r="616">
      <c r="A616" s="74" t="s">
        <v>8185</v>
      </c>
      <c r="B616" s="72" t="s">
        <v>8186</v>
      </c>
      <c r="C616" s="73" t="s">
        <v>141</v>
      </c>
      <c r="D616" s="71" t="s">
        <v>127</v>
      </c>
      <c r="E616" s="71" t="s">
        <v>141</v>
      </c>
      <c r="F616" s="71" t="s">
        <v>127</v>
      </c>
      <c r="G616" s="71" t="s">
        <v>127</v>
      </c>
      <c r="H616" s="71" t="s">
        <v>127</v>
      </c>
      <c r="I616" s="72" t="s">
        <v>127</v>
      </c>
      <c r="J616" s="73" t="s">
        <v>141</v>
      </c>
      <c r="K616" s="71" t="s">
        <v>127</v>
      </c>
      <c r="L616" s="71" t="s">
        <v>141</v>
      </c>
      <c r="M616" s="71" t="s">
        <v>127</v>
      </c>
      <c r="N616" s="71" t="s">
        <v>127</v>
      </c>
      <c r="O616" s="71" t="s">
        <v>127</v>
      </c>
      <c r="P616" s="72" t="s">
        <v>127</v>
      </c>
      <c r="Q616" s="73" t="s">
        <v>141</v>
      </c>
      <c r="R616" s="71" t="s">
        <v>127</v>
      </c>
      <c r="S616" s="71" t="s">
        <v>141</v>
      </c>
      <c r="T616" s="71" t="s">
        <v>127</v>
      </c>
      <c r="U616" s="71" t="s">
        <v>127</v>
      </c>
      <c r="V616" s="71" t="s">
        <v>127</v>
      </c>
      <c r="W616" s="72" t="s">
        <v>127</v>
      </c>
    </row>
    <row r="617">
      <c r="A617" s="71" t="s">
        <v>12530</v>
      </c>
      <c r="B617" s="72" t="s">
        <v>12531</v>
      </c>
      <c r="C617" s="73" t="s">
        <v>141</v>
      </c>
      <c r="D617" s="71" t="s">
        <v>127</v>
      </c>
      <c r="E617" s="71" t="s">
        <v>141</v>
      </c>
      <c r="F617" s="71" t="s">
        <v>127</v>
      </c>
      <c r="G617" s="71" t="s">
        <v>127</v>
      </c>
      <c r="H617" s="71" t="s">
        <v>127</v>
      </c>
      <c r="I617" s="72" t="s">
        <v>127</v>
      </c>
      <c r="J617" s="73" t="s">
        <v>141</v>
      </c>
      <c r="K617" s="71" t="s">
        <v>127</v>
      </c>
      <c r="L617" s="71" t="s">
        <v>141</v>
      </c>
      <c r="M617" s="71" t="s">
        <v>127</v>
      </c>
      <c r="N617" s="71" t="s">
        <v>127</v>
      </c>
      <c r="O617" s="71" t="s">
        <v>127</v>
      </c>
      <c r="P617" s="72" t="s">
        <v>127</v>
      </c>
      <c r="Q617" s="73" t="s">
        <v>141</v>
      </c>
      <c r="R617" s="71" t="s">
        <v>127</v>
      </c>
      <c r="S617" s="71" t="s">
        <v>141</v>
      </c>
      <c r="T617" s="71" t="s">
        <v>127</v>
      </c>
      <c r="U617" s="71" t="s">
        <v>127</v>
      </c>
      <c r="V617" s="71" t="s">
        <v>127</v>
      </c>
      <c r="W617" s="72" t="s">
        <v>127</v>
      </c>
    </row>
    <row r="618">
      <c r="A618" s="71" t="s">
        <v>9350</v>
      </c>
      <c r="B618" s="72" t="s">
        <v>9351</v>
      </c>
      <c r="C618" s="73">
        <v>3400.0</v>
      </c>
      <c r="D618" s="71">
        <v>3400.0</v>
      </c>
      <c r="E618" s="71" t="s">
        <v>127</v>
      </c>
      <c r="F618" s="71" t="s">
        <v>127</v>
      </c>
      <c r="G618" s="71" t="s">
        <v>141</v>
      </c>
      <c r="H618" s="71" t="s">
        <v>141</v>
      </c>
      <c r="I618" s="72" t="s">
        <v>127</v>
      </c>
      <c r="J618" s="73">
        <v>3200.0</v>
      </c>
      <c r="K618" s="75">
        <v>3200.0</v>
      </c>
      <c r="L618" s="71" t="s">
        <v>127</v>
      </c>
      <c r="M618" s="71" t="s">
        <v>127</v>
      </c>
      <c r="N618" s="71">
        <v>3100.0</v>
      </c>
      <c r="O618" s="75">
        <v>3100.0</v>
      </c>
      <c r="P618" s="72" t="s">
        <v>127</v>
      </c>
      <c r="Q618" s="73">
        <v>3400.0</v>
      </c>
      <c r="R618" s="75">
        <v>3400.0</v>
      </c>
      <c r="S618" s="71" t="s">
        <v>127</v>
      </c>
      <c r="T618" s="71" t="s">
        <v>127</v>
      </c>
      <c r="U618" s="71">
        <v>3200.0</v>
      </c>
      <c r="V618" s="75">
        <v>3200.0</v>
      </c>
      <c r="W618" s="72" t="s">
        <v>127</v>
      </c>
    </row>
    <row r="619">
      <c r="A619" s="71" t="s">
        <v>9378</v>
      </c>
      <c r="B619" s="72" t="s">
        <v>9379</v>
      </c>
      <c r="C619" s="73" t="s">
        <v>141</v>
      </c>
      <c r="D619" s="75" t="s">
        <v>141</v>
      </c>
      <c r="E619" s="75" t="s">
        <v>141</v>
      </c>
      <c r="F619" s="75" t="s">
        <v>141</v>
      </c>
      <c r="G619" s="71" t="s">
        <v>141</v>
      </c>
      <c r="H619" s="75" t="s">
        <v>141</v>
      </c>
      <c r="I619" s="77" t="s">
        <v>141</v>
      </c>
      <c r="J619" s="73" t="s">
        <v>141</v>
      </c>
      <c r="K619" s="75" t="s">
        <v>141</v>
      </c>
      <c r="L619" s="75" t="s">
        <v>141</v>
      </c>
      <c r="M619" s="75" t="s">
        <v>141</v>
      </c>
      <c r="N619" s="71" t="s">
        <v>141</v>
      </c>
      <c r="O619" s="75" t="s">
        <v>141</v>
      </c>
      <c r="P619" s="77" t="s">
        <v>141</v>
      </c>
      <c r="Q619" s="73" t="s">
        <v>141</v>
      </c>
      <c r="R619" s="71" t="s">
        <v>127</v>
      </c>
      <c r="S619" s="75" t="s">
        <v>141</v>
      </c>
      <c r="T619" s="71" t="s">
        <v>127</v>
      </c>
      <c r="U619" s="71" t="s">
        <v>127</v>
      </c>
      <c r="V619" s="71" t="s">
        <v>127</v>
      </c>
      <c r="W619" s="72" t="s">
        <v>127</v>
      </c>
    </row>
    <row r="620">
      <c r="A620" s="71" t="s">
        <v>9366</v>
      </c>
      <c r="B620" s="72" t="s">
        <v>9367</v>
      </c>
      <c r="C620" s="73" t="s">
        <v>141</v>
      </c>
      <c r="D620" s="75" t="s">
        <v>141</v>
      </c>
      <c r="E620" s="75" t="s">
        <v>141</v>
      </c>
      <c r="F620" s="75" t="s">
        <v>141</v>
      </c>
      <c r="G620" s="71" t="s">
        <v>141</v>
      </c>
      <c r="H620" s="75" t="s">
        <v>141</v>
      </c>
      <c r="I620" s="77" t="s">
        <v>141</v>
      </c>
      <c r="J620" s="73" t="s">
        <v>141</v>
      </c>
      <c r="K620" s="75" t="s">
        <v>141</v>
      </c>
      <c r="L620" s="75" t="s">
        <v>141</v>
      </c>
      <c r="M620" s="75" t="s">
        <v>141</v>
      </c>
      <c r="N620" s="71" t="s">
        <v>141</v>
      </c>
      <c r="O620" s="75" t="s">
        <v>141</v>
      </c>
      <c r="P620" s="77" t="s">
        <v>141</v>
      </c>
      <c r="Q620" s="73" t="s">
        <v>468</v>
      </c>
      <c r="R620" s="71" t="s">
        <v>127</v>
      </c>
      <c r="S620" s="75" t="s">
        <v>468</v>
      </c>
      <c r="T620" s="71" t="s">
        <v>127</v>
      </c>
      <c r="U620" s="71" t="s">
        <v>127</v>
      </c>
      <c r="V620" s="71" t="s">
        <v>127</v>
      </c>
      <c r="W620" s="72" t="s">
        <v>127</v>
      </c>
    </row>
    <row r="621">
      <c r="A621" s="71" t="s">
        <v>10877</v>
      </c>
      <c r="B621" s="72" t="s">
        <v>10878</v>
      </c>
      <c r="C621" s="73">
        <v>1235.2941176470588</v>
      </c>
      <c r="D621" s="71" t="s">
        <v>127</v>
      </c>
      <c r="E621" s="71">
        <v>1235.2941176470588</v>
      </c>
      <c r="F621" s="71" t="s">
        <v>127</v>
      </c>
      <c r="G621" s="71" t="s">
        <v>127</v>
      </c>
      <c r="H621" s="71" t="s">
        <v>127</v>
      </c>
      <c r="I621" s="72" t="s">
        <v>127</v>
      </c>
      <c r="J621" s="73">
        <v>1085.7142857142858</v>
      </c>
      <c r="K621" s="75" t="s">
        <v>127</v>
      </c>
      <c r="L621" s="71">
        <v>1085.7142857142858</v>
      </c>
      <c r="M621" s="75" t="s">
        <v>127</v>
      </c>
      <c r="N621" s="71" t="s">
        <v>127</v>
      </c>
      <c r="O621" s="75" t="s">
        <v>127</v>
      </c>
      <c r="P621" s="77" t="s">
        <v>127</v>
      </c>
      <c r="Q621" s="73">
        <v>1200.0</v>
      </c>
      <c r="R621" s="75" t="s">
        <v>127</v>
      </c>
      <c r="S621" s="75">
        <v>1200.0</v>
      </c>
      <c r="T621" s="75" t="s">
        <v>127</v>
      </c>
      <c r="U621" s="71" t="s">
        <v>127</v>
      </c>
      <c r="V621" s="75" t="s">
        <v>127</v>
      </c>
      <c r="W621" s="77" t="s">
        <v>127</v>
      </c>
    </row>
    <row r="622">
      <c r="A622" s="71" t="s">
        <v>10893</v>
      </c>
      <c r="B622" s="72" t="s">
        <v>10888</v>
      </c>
      <c r="C622" s="73">
        <v>864.7058823529412</v>
      </c>
      <c r="D622" s="71" t="s">
        <v>127</v>
      </c>
      <c r="E622" s="71">
        <v>864.7058823529412</v>
      </c>
      <c r="F622" s="71" t="s">
        <v>127</v>
      </c>
      <c r="G622" s="71" t="s">
        <v>127</v>
      </c>
      <c r="H622" s="71" t="s">
        <v>127</v>
      </c>
      <c r="I622" s="72" t="s">
        <v>127</v>
      </c>
      <c r="J622" s="73">
        <v>814.2857142857143</v>
      </c>
      <c r="K622" s="75" t="s">
        <v>127</v>
      </c>
      <c r="L622" s="71">
        <v>814.2857142857143</v>
      </c>
      <c r="M622" s="75" t="s">
        <v>127</v>
      </c>
      <c r="N622" s="71" t="s">
        <v>127</v>
      </c>
      <c r="O622" s="75" t="s">
        <v>127</v>
      </c>
      <c r="P622" s="77" t="s">
        <v>127</v>
      </c>
      <c r="Q622" s="73">
        <v>900.0</v>
      </c>
      <c r="R622" s="75" t="s">
        <v>127</v>
      </c>
      <c r="S622" s="75">
        <v>900.0</v>
      </c>
      <c r="T622" s="75" t="s">
        <v>127</v>
      </c>
      <c r="U622" s="71" t="s">
        <v>127</v>
      </c>
      <c r="V622" s="75" t="s">
        <v>127</v>
      </c>
      <c r="W622" s="77" t="s">
        <v>127</v>
      </c>
    </row>
    <row r="623">
      <c r="A623" s="74" t="s">
        <v>10860</v>
      </c>
      <c r="B623" s="72" t="s">
        <v>10861</v>
      </c>
      <c r="C623" s="73" t="s">
        <v>127</v>
      </c>
      <c r="D623" s="71" t="s">
        <v>127</v>
      </c>
      <c r="E623" s="71" t="s">
        <v>127</v>
      </c>
      <c r="F623" s="71" t="s">
        <v>127</v>
      </c>
      <c r="G623" s="71" t="s">
        <v>127</v>
      </c>
      <c r="H623" s="71" t="s">
        <v>127</v>
      </c>
      <c r="I623" s="72" t="s">
        <v>127</v>
      </c>
      <c r="J623" s="73" t="s">
        <v>127</v>
      </c>
      <c r="K623" s="71" t="s">
        <v>127</v>
      </c>
      <c r="L623" s="71" t="s">
        <v>127</v>
      </c>
      <c r="M623" s="71" t="s">
        <v>127</v>
      </c>
      <c r="N623" s="71" t="s">
        <v>127</v>
      </c>
      <c r="O623" s="71" t="s">
        <v>127</v>
      </c>
      <c r="P623" s="72" t="s">
        <v>127</v>
      </c>
      <c r="Q623" s="73" t="s">
        <v>127</v>
      </c>
      <c r="R623" s="71" t="s">
        <v>127</v>
      </c>
      <c r="S623" s="71" t="s">
        <v>127</v>
      </c>
      <c r="T623" s="71" t="s">
        <v>127</v>
      </c>
      <c r="U623" s="71" t="s">
        <v>127</v>
      </c>
      <c r="V623" s="71" t="s">
        <v>127</v>
      </c>
      <c r="W623" s="72" t="s">
        <v>127</v>
      </c>
    </row>
    <row r="624">
      <c r="A624" s="71" t="s">
        <v>365</v>
      </c>
      <c r="B624" s="72" t="s">
        <v>366</v>
      </c>
      <c r="C624" s="73" t="s">
        <v>141</v>
      </c>
      <c r="D624" s="71" t="s">
        <v>127</v>
      </c>
      <c r="E624" s="71" t="s">
        <v>141</v>
      </c>
      <c r="F624" s="71" t="s">
        <v>127</v>
      </c>
      <c r="G624" s="71" t="s">
        <v>141</v>
      </c>
      <c r="H624" s="71" t="s">
        <v>127</v>
      </c>
      <c r="I624" s="72" t="s">
        <v>141</v>
      </c>
      <c r="J624" s="73" t="s">
        <v>141</v>
      </c>
      <c r="K624" s="75" t="s">
        <v>127</v>
      </c>
      <c r="L624" s="75" t="s">
        <v>141</v>
      </c>
      <c r="M624" s="75" t="s">
        <v>127</v>
      </c>
      <c r="N624" s="71" t="s">
        <v>141</v>
      </c>
      <c r="O624" s="75" t="s">
        <v>127</v>
      </c>
      <c r="P624" s="77" t="s">
        <v>141</v>
      </c>
      <c r="Q624" s="73" t="s">
        <v>141</v>
      </c>
      <c r="R624" s="75" t="s">
        <v>127</v>
      </c>
      <c r="S624" s="75" t="s">
        <v>141</v>
      </c>
      <c r="T624" s="75" t="s">
        <v>127</v>
      </c>
      <c r="U624" s="71" t="s">
        <v>141</v>
      </c>
      <c r="V624" s="75" t="s">
        <v>127</v>
      </c>
      <c r="W624" s="77" t="s">
        <v>141</v>
      </c>
    </row>
    <row r="625">
      <c r="A625" s="71" t="s">
        <v>405</v>
      </c>
      <c r="B625" s="72" t="s">
        <v>406</v>
      </c>
      <c r="C625" s="73" t="s">
        <v>141</v>
      </c>
      <c r="D625" s="71" t="s">
        <v>127</v>
      </c>
      <c r="E625" s="71" t="s">
        <v>141</v>
      </c>
      <c r="F625" s="71" t="s">
        <v>127</v>
      </c>
      <c r="G625" s="71" t="s">
        <v>127</v>
      </c>
      <c r="H625" s="71" t="s">
        <v>127</v>
      </c>
      <c r="I625" s="72" t="s">
        <v>127</v>
      </c>
      <c r="J625" s="73" t="s">
        <v>141</v>
      </c>
      <c r="K625" s="71" t="s">
        <v>127</v>
      </c>
      <c r="L625" s="71" t="s">
        <v>141</v>
      </c>
      <c r="M625" s="71" t="s">
        <v>127</v>
      </c>
      <c r="N625" s="71" t="s">
        <v>127</v>
      </c>
      <c r="O625" s="71" t="s">
        <v>127</v>
      </c>
      <c r="P625" s="72" t="s">
        <v>127</v>
      </c>
      <c r="Q625" s="73" t="s">
        <v>141</v>
      </c>
      <c r="R625" s="71" t="s">
        <v>127</v>
      </c>
      <c r="S625" s="71" t="s">
        <v>141</v>
      </c>
      <c r="T625" s="71" t="s">
        <v>127</v>
      </c>
      <c r="U625" s="71" t="s">
        <v>127</v>
      </c>
      <c r="V625" s="71" t="s">
        <v>127</v>
      </c>
      <c r="W625" s="72" t="s">
        <v>127</v>
      </c>
    </row>
    <row r="626">
      <c r="A626" s="71" t="s">
        <v>380</v>
      </c>
      <c r="B626" s="72" t="s">
        <v>381</v>
      </c>
      <c r="C626" s="73">
        <v>500.0</v>
      </c>
      <c r="D626" s="71" t="s">
        <v>127</v>
      </c>
      <c r="E626" s="75">
        <v>500.0</v>
      </c>
      <c r="F626" s="71" t="s">
        <v>127</v>
      </c>
      <c r="G626" s="71" t="s">
        <v>127</v>
      </c>
      <c r="H626" s="71" t="s">
        <v>127</v>
      </c>
      <c r="I626" s="72" t="s">
        <v>127</v>
      </c>
      <c r="J626" s="73">
        <v>500.0</v>
      </c>
      <c r="K626" s="71" t="s">
        <v>127</v>
      </c>
      <c r="L626" s="75">
        <v>500.0</v>
      </c>
      <c r="M626" s="71" t="s">
        <v>127</v>
      </c>
      <c r="N626" s="71" t="s">
        <v>127</v>
      </c>
      <c r="O626" s="71" t="s">
        <v>127</v>
      </c>
      <c r="P626" s="72" t="s">
        <v>127</v>
      </c>
      <c r="Q626" s="73">
        <v>600.0</v>
      </c>
      <c r="R626" s="71" t="s">
        <v>127</v>
      </c>
      <c r="S626" s="75">
        <v>600.0</v>
      </c>
      <c r="T626" s="71" t="s">
        <v>127</v>
      </c>
      <c r="U626" s="71" t="s">
        <v>127</v>
      </c>
      <c r="V626" s="71" t="s">
        <v>127</v>
      </c>
      <c r="W626" s="72" t="s">
        <v>127</v>
      </c>
    </row>
    <row r="627">
      <c r="A627" s="71" t="s">
        <v>10894</v>
      </c>
      <c r="B627" s="72" t="s">
        <v>10895</v>
      </c>
      <c r="C627" s="73" t="s">
        <v>141</v>
      </c>
      <c r="D627" s="71" t="s">
        <v>127</v>
      </c>
      <c r="E627" s="71" t="s">
        <v>141</v>
      </c>
      <c r="F627" s="71" t="s">
        <v>127</v>
      </c>
      <c r="G627" s="71" t="s">
        <v>127</v>
      </c>
      <c r="H627" s="71" t="s">
        <v>127</v>
      </c>
      <c r="I627" s="72" t="s">
        <v>127</v>
      </c>
      <c r="J627" s="73" t="s">
        <v>141</v>
      </c>
      <c r="K627" s="71" t="s">
        <v>127</v>
      </c>
      <c r="L627" s="71" t="s">
        <v>141</v>
      </c>
      <c r="M627" s="71" t="s">
        <v>127</v>
      </c>
      <c r="N627" s="71" t="s">
        <v>127</v>
      </c>
      <c r="O627" s="71" t="s">
        <v>127</v>
      </c>
      <c r="P627" s="72" t="s">
        <v>127</v>
      </c>
      <c r="Q627" s="73" t="s">
        <v>141</v>
      </c>
      <c r="R627" s="71" t="s">
        <v>127</v>
      </c>
      <c r="S627" s="71" t="s">
        <v>141</v>
      </c>
      <c r="T627" s="71" t="s">
        <v>127</v>
      </c>
      <c r="U627" s="71" t="s">
        <v>127</v>
      </c>
      <c r="V627" s="71" t="s">
        <v>127</v>
      </c>
      <c r="W627" s="72" t="s">
        <v>127</v>
      </c>
    </row>
    <row r="628">
      <c r="A628" s="71" t="s">
        <v>12892</v>
      </c>
      <c r="B628" s="72" t="s">
        <v>12893</v>
      </c>
      <c r="C628" s="73">
        <v>3550.0</v>
      </c>
      <c r="D628" s="71">
        <v>3121.0</v>
      </c>
      <c r="E628" s="75">
        <v>429.0</v>
      </c>
      <c r="F628" s="71" t="s">
        <v>127</v>
      </c>
      <c r="G628" s="71">
        <v>2990.0</v>
      </c>
      <c r="H628" s="75">
        <v>2990.0</v>
      </c>
      <c r="I628" s="72" t="s">
        <v>127</v>
      </c>
      <c r="J628" s="73">
        <v>1890.0</v>
      </c>
      <c r="K628" s="75">
        <v>1667.0</v>
      </c>
      <c r="L628" s="75">
        <v>223.0</v>
      </c>
      <c r="M628" s="75" t="s">
        <v>127</v>
      </c>
      <c r="N628" s="71">
        <v>1561.0</v>
      </c>
      <c r="O628" s="71">
        <v>1561.0</v>
      </c>
      <c r="P628" s="77" t="s">
        <v>127</v>
      </c>
      <c r="Q628" s="73">
        <v>2000.0</v>
      </c>
      <c r="R628" s="75">
        <v>1760.0</v>
      </c>
      <c r="S628" s="75">
        <v>240.0</v>
      </c>
      <c r="T628" s="71" t="s">
        <v>127</v>
      </c>
      <c r="U628" s="71">
        <v>1541.0</v>
      </c>
      <c r="V628" s="75">
        <v>1541.0</v>
      </c>
      <c r="W628" s="77" t="s">
        <v>127</v>
      </c>
    </row>
    <row r="629">
      <c r="A629" s="71" t="s">
        <v>12950</v>
      </c>
      <c r="B629" s="72" t="s">
        <v>12951</v>
      </c>
      <c r="C629" s="73">
        <v>3700.0</v>
      </c>
      <c r="D629" s="71">
        <v>1503.125</v>
      </c>
      <c r="E629" s="71">
        <v>2196.875</v>
      </c>
      <c r="F629" s="71" t="s">
        <v>127</v>
      </c>
      <c r="G629" s="71">
        <v>1039.0</v>
      </c>
      <c r="H629" s="75">
        <v>1039.0</v>
      </c>
      <c r="I629" s="72" t="s">
        <v>141</v>
      </c>
      <c r="J629" s="73">
        <v>3600.0</v>
      </c>
      <c r="K629" s="71">
        <v>1462.5</v>
      </c>
      <c r="L629" s="71">
        <v>2137.5</v>
      </c>
      <c r="M629" s="75" t="s">
        <v>127</v>
      </c>
      <c r="N629" s="71">
        <v>1140.0</v>
      </c>
      <c r="O629" s="75">
        <v>1140.0</v>
      </c>
      <c r="P629" s="77" t="s">
        <v>141</v>
      </c>
      <c r="Q629" s="73">
        <v>3700.0</v>
      </c>
      <c r="R629" s="71">
        <v>1503.125</v>
      </c>
      <c r="S629" s="71">
        <v>2196.875</v>
      </c>
      <c r="T629" s="71" t="s">
        <v>127</v>
      </c>
      <c r="U629" s="71">
        <v>1206.0</v>
      </c>
      <c r="V629" s="75">
        <v>1206.0</v>
      </c>
      <c r="W629" s="77" t="s">
        <v>468</v>
      </c>
    </row>
    <row r="630">
      <c r="A630" s="71" t="s">
        <v>12926</v>
      </c>
      <c r="B630" s="72" t="s">
        <v>12927</v>
      </c>
      <c r="C630" s="73" t="s">
        <v>141</v>
      </c>
      <c r="D630" s="71" t="s">
        <v>127</v>
      </c>
      <c r="E630" s="71" t="s">
        <v>141</v>
      </c>
      <c r="F630" s="71" t="s">
        <v>127</v>
      </c>
      <c r="G630" s="71" t="s">
        <v>127</v>
      </c>
      <c r="H630" s="71" t="s">
        <v>127</v>
      </c>
      <c r="I630" s="72" t="s">
        <v>127</v>
      </c>
      <c r="J630" s="73" t="s">
        <v>141</v>
      </c>
      <c r="K630" s="75" t="s">
        <v>127</v>
      </c>
      <c r="L630" s="75" t="s">
        <v>141</v>
      </c>
      <c r="M630" s="75" t="s">
        <v>127</v>
      </c>
      <c r="N630" s="71" t="s">
        <v>127</v>
      </c>
      <c r="O630" s="75" t="s">
        <v>127</v>
      </c>
      <c r="P630" s="77" t="s">
        <v>127</v>
      </c>
      <c r="Q630" s="73" t="s">
        <v>141</v>
      </c>
      <c r="R630" s="75" t="s">
        <v>127</v>
      </c>
      <c r="S630" s="75" t="s">
        <v>141</v>
      </c>
      <c r="T630" s="75" t="s">
        <v>127</v>
      </c>
      <c r="U630" s="71" t="s">
        <v>127</v>
      </c>
      <c r="V630" s="75" t="s">
        <v>127</v>
      </c>
      <c r="W630" s="77" t="s">
        <v>127</v>
      </c>
    </row>
    <row r="631">
      <c r="A631" s="71" t="s">
        <v>12936</v>
      </c>
      <c r="B631" s="72" t="s">
        <v>12937</v>
      </c>
      <c r="C631" s="73">
        <v>490.0</v>
      </c>
      <c r="D631" s="71" t="s">
        <v>127</v>
      </c>
      <c r="E631" s="71">
        <v>490.0</v>
      </c>
      <c r="F631" s="71" t="s">
        <v>127</v>
      </c>
      <c r="G631" s="71" t="s">
        <v>127</v>
      </c>
      <c r="H631" s="71" t="s">
        <v>127</v>
      </c>
      <c r="I631" s="72" t="s">
        <v>127</v>
      </c>
      <c r="J631" s="73">
        <v>590.0</v>
      </c>
      <c r="K631" s="75" t="s">
        <v>127</v>
      </c>
      <c r="L631" s="75">
        <v>590.0</v>
      </c>
      <c r="M631" s="75" t="s">
        <v>127</v>
      </c>
      <c r="N631" s="71" t="s">
        <v>127</v>
      </c>
      <c r="O631" s="75" t="s">
        <v>127</v>
      </c>
      <c r="P631" s="77" t="s">
        <v>127</v>
      </c>
      <c r="Q631" s="73">
        <v>670.0</v>
      </c>
      <c r="R631" s="75" t="s">
        <v>127</v>
      </c>
      <c r="S631" s="75">
        <v>670.0</v>
      </c>
      <c r="T631" s="75" t="s">
        <v>127</v>
      </c>
      <c r="U631" s="71" t="s">
        <v>127</v>
      </c>
      <c r="V631" s="75" t="s">
        <v>127</v>
      </c>
      <c r="W631" s="77" t="s">
        <v>127</v>
      </c>
    </row>
    <row r="632">
      <c r="A632" s="71" t="s">
        <v>12998</v>
      </c>
      <c r="B632" s="72" t="s">
        <v>12999</v>
      </c>
      <c r="C632" s="73">
        <v>680.0</v>
      </c>
      <c r="D632" s="71" t="s">
        <v>127</v>
      </c>
      <c r="E632" s="71">
        <v>680.0</v>
      </c>
      <c r="F632" s="71" t="s">
        <v>127</v>
      </c>
      <c r="G632" s="71" t="s">
        <v>141</v>
      </c>
      <c r="H632" s="71" t="s">
        <v>127</v>
      </c>
      <c r="I632" s="72" t="s">
        <v>141</v>
      </c>
      <c r="J632" s="73" t="s">
        <v>141</v>
      </c>
      <c r="K632" s="75" t="s">
        <v>127</v>
      </c>
      <c r="L632" s="75" t="s">
        <v>141</v>
      </c>
      <c r="M632" s="75" t="s">
        <v>127</v>
      </c>
      <c r="N632" s="71" t="s">
        <v>141</v>
      </c>
      <c r="O632" s="75" t="s">
        <v>127</v>
      </c>
      <c r="P632" s="77" t="s">
        <v>141</v>
      </c>
      <c r="Q632" s="73">
        <v>830.0</v>
      </c>
      <c r="R632" s="75" t="s">
        <v>127</v>
      </c>
      <c r="S632" s="75">
        <v>830.0</v>
      </c>
      <c r="T632" s="75" t="s">
        <v>127</v>
      </c>
      <c r="U632" s="71" t="s">
        <v>468</v>
      </c>
      <c r="V632" s="75" t="s">
        <v>127</v>
      </c>
      <c r="W632" s="77" t="s">
        <v>468</v>
      </c>
    </row>
    <row r="633">
      <c r="A633" s="71" t="s">
        <v>12986</v>
      </c>
      <c r="B633" s="72" t="s">
        <v>12987</v>
      </c>
      <c r="C633" s="73">
        <v>2124.8246844319774</v>
      </c>
      <c r="D633" s="71" t="s">
        <v>127</v>
      </c>
      <c r="E633" s="71">
        <v>2124.8246844319774</v>
      </c>
      <c r="F633" s="71" t="s">
        <v>127</v>
      </c>
      <c r="G633" s="71" t="s">
        <v>141</v>
      </c>
      <c r="H633" s="71" t="s">
        <v>127</v>
      </c>
      <c r="I633" s="72" t="s">
        <v>141</v>
      </c>
      <c r="J633" s="73" t="s">
        <v>468</v>
      </c>
      <c r="K633" s="75" t="s">
        <v>127</v>
      </c>
      <c r="L633" s="75" t="s">
        <v>468</v>
      </c>
      <c r="M633" s="75" t="s">
        <v>127</v>
      </c>
      <c r="N633" s="71" t="s">
        <v>141</v>
      </c>
      <c r="O633" s="75" t="s">
        <v>127</v>
      </c>
      <c r="P633" s="77" t="s">
        <v>141</v>
      </c>
      <c r="Q633" s="73" t="s">
        <v>468</v>
      </c>
      <c r="R633" s="75" t="s">
        <v>127</v>
      </c>
      <c r="S633" s="75" t="s">
        <v>468</v>
      </c>
      <c r="T633" s="75" t="s">
        <v>127</v>
      </c>
      <c r="U633" s="71" t="s">
        <v>468</v>
      </c>
      <c r="V633" s="75" t="s">
        <v>127</v>
      </c>
      <c r="W633" s="77" t="s">
        <v>468</v>
      </c>
    </row>
    <row r="634">
      <c r="A634" s="71" t="s">
        <v>12924</v>
      </c>
      <c r="B634" s="72" t="s">
        <v>12912</v>
      </c>
      <c r="C634" s="73" t="s">
        <v>141</v>
      </c>
      <c r="D634" s="71" t="s">
        <v>127</v>
      </c>
      <c r="E634" s="71" t="s">
        <v>141</v>
      </c>
      <c r="F634" s="71" t="s">
        <v>127</v>
      </c>
      <c r="G634" s="71" t="s">
        <v>127</v>
      </c>
      <c r="H634" s="71" t="s">
        <v>127</v>
      </c>
      <c r="I634" s="72" t="s">
        <v>127</v>
      </c>
      <c r="J634" s="73" t="s">
        <v>141</v>
      </c>
      <c r="K634" s="75" t="s">
        <v>127</v>
      </c>
      <c r="L634" s="75" t="s">
        <v>141</v>
      </c>
      <c r="M634" s="75" t="s">
        <v>127</v>
      </c>
      <c r="N634" s="71" t="s">
        <v>127</v>
      </c>
      <c r="O634" s="75" t="s">
        <v>127</v>
      </c>
      <c r="P634" s="77" t="s">
        <v>127</v>
      </c>
      <c r="Q634" s="73" t="s">
        <v>141</v>
      </c>
      <c r="R634" s="75" t="s">
        <v>127</v>
      </c>
      <c r="S634" s="75" t="s">
        <v>141</v>
      </c>
      <c r="T634" s="75" t="s">
        <v>127</v>
      </c>
      <c r="U634" s="71" t="s">
        <v>127</v>
      </c>
      <c r="V634" s="75" t="s">
        <v>127</v>
      </c>
      <c r="W634" s="77" t="s">
        <v>127</v>
      </c>
    </row>
    <row r="635">
      <c r="A635" s="75" t="s">
        <v>13073</v>
      </c>
      <c r="B635" s="72" t="s">
        <v>13074</v>
      </c>
      <c r="C635" s="73">
        <v>747.3958333333333</v>
      </c>
      <c r="D635" s="71" t="s">
        <v>127</v>
      </c>
      <c r="E635" s="71">
        <v>747.3958333333333</v>
      </c>
      <c r="F635" s="71" t="s">
        <v>127</v>
      </c>
      <c r="G635" s="71" t="s">
        <v>127</v>
      </c>
      <c r="H635" s="71" t="s">
        <v>127</v>
      </c>
      <c r="I635" s="72" t="s">
        <v>127</v>
      </c>
      <c r="J635" s="73" t="s">
        <v>141</v>
      </c>
      <c r="K635" s="75" t="s">
        <v>127</v>
      </c>
      <c r="L635" s="75" t="s">
        <v>141</v>
      </c>
      <c r="M635" s="75" t="s">
        <v>127</v>
      </c>
      <c r="N635" s="71" t="s">
        <v>127</v>
      </c>
      <c r="O635" s="75" t="s">
        <v>127</v>
      </c>
      <c r="P635" s="77" t="s">
        <v>127</v>
      </c>
      <c r="Q635" s="73">
        <v>676.0</v>
      </c>
      <c r="R635" s="75" t="s">
        <v>127</v>
      </c>
      <c r="S635" s="75">
        <v>676.0</v>
      </c>
      <c r="T635" s="75" t="s">
        <v>127</v>
      </c>
      <c r="U635" s="71" t="s">
        <v>127</v>
      </c>
      <c r="V635" s="75" t="s">
        <v>127</v>
      </c>
      <c r="W635" s="77" t="s">
        <v>127</v>
      </c>
    </row>
    <row r="636">
      <c r="A636" s="71" t="s">
        <v>13058</v>
      </c>
      <c r="B636" s="72" t="s">
        <v>13059</v>
      </c>
      <c r="C636" s="73">
        <v>1002.6041666666666</v>
      </c>
      <c r="D636" s="71" t="s">
        <v>127</v>
      </c>
      <c r="E636" s="71">
        <v>1002.6041666666666</v>
      </c>
      <c r="F636" s="71" t="s">
        <v>127</v>
      </c>
      <c r="G636" s="71" t="s">
        <v>127</v>
      </c>
      <c r="H636" s="71" t="s">
        <v>127</v>
      </c>
      <c r="I636" s="72" t="s">
        <v>127</v>
      </c>
      <c r="J636" s="73" t="s">
        <v>141</v>
      </c>
      <c r="K636" s="75" t="s">
        <v>127</v>
      </c>
      <c r="L636" s="75" t="s">
        <v>141</v>
      </c>
      <c r="M636" s="75" t="s">
        <v>127</v>
      </c>
      <c r="N636" s="71" t="s">
        <v>127</v>
      </c>
      <c r="O636" s="75" t="s">
        <v>127</v>
      </c>
      <c r="P636" s="77" t="s">
        <v>127</v>
      </c>
      <c r="Q636" s="73">
        <v>1394.0</v>
      </c>
      <c r="R636" s="75" t="s">
        <v>127</v>
      </c>
      <c r="S636" s="75">
        <v>1394.0</v>
      </c>
      <c r="T636" s="75" t="s">
        <v>127</v>
      </c>
      <c r="U636" s="71" t="s">
        <v>127</v>
      </c>
      <c r="V636" s="75" t="s">
        <v>127</v>
      </c>
      <c r="W636" s="77" t="s">
        <v>127</v>
      </c>
    </row>
    <row r="637">
      <c r="A637" s="71" t="s">
        <v>7864</v>
      </c>
      <c r="B637" s="72" t="s">
        <v>7865</v>
      </c>
      <c r="C637" s="73" t="s">
        <v>141</v>
      </c>
      <c r="D637" s="71" t="s">
        <v>127</v>
      </c>
      <c r="E637" s="71" t="s">
        <v>141</v>
      </c>
      <c r="F637" s="71" t="s">
        <v>127</v>
      </c>
      <c r="G637" s="71" t="s">
        <v>127</v>
      </c>
      <c r="H637" s="71" t="s">
        <v>127</v>
      </c>
      <c r="I637" s="72" t="s">
        <v>127</v>
      </c>
      <c r="J637" s="73" t="s">
        <v>141</v>
      </c>
      <c r="K637" s="71" t="s">
        <v>127</v>
      </c>
      <c r="L637" s="71" t="s">
        <v>141</v>
      </c>
      <c r="M637" s="71" t="s">
        <v>127</v>
      </c>
      <c r="N637" s="71" t="s">
        <v>127</v>
      </c>
      <c r="O637" s="71" t="s">
        <v>127</v>
      </c>
      <c r="P637" s="72" t="s">
        <v>127</v>
      </c>
      <c r="Q637" s="73" t="s">
        <v>141</v>
      </c>
      <c r="R637" s="71" t="s">
        <v>127</v>
      </c>
      <c r="S637" s="71" t="s">
        <v>141</v>
      </c>
      <c r="T637" s="71" t="s">
        <v>127</v>
      </c>
      <c r="U637" s="71" t="s">
        <v>127</v>
      </c>
      <c r="V637" s="71" t="s">
        <v>127</v>
      </c>
      <c r="W637" s="72" t="s">
        <v>127</v>
      </c>
    </row>
    <row r="638">
      <c r="A638" s="71" t="s">
        <v>7886</v>
      </c>
      <c r="B638" s="72" t="s">
        <v>7887</v>
      </c>
      <c r="C638" s="73" t="s">
        <v>141</v>
      </c>
      <c r="D638" s="71" t="s">
        <v>127</v>
      </c>
      <c r="E638" s="71" t="s">
        <v>141</v>
      </c>
      <c r="F638" s="71" t="s">
        <v>127</v>
      </c>
      <c r="G638" s="71" t="s">
        <v>127</v>
      </c>
      <c r="H638" s="71" t="s">
        <v>127</v>
      </c>
      <c r="I638" s="72" t="s">
        <v>127</v>
      </c>
      <c r="J638" s="73" t="s">
        <v>141</v>
      </c>
      <c r="K638" s="71" t="s">
        <v>127</v>
      </c>
      <c r="L638" s="71" t="s">
        <v>141</v>
      </c>
      <c r="M638" s="71" t="s">
        <v>127</v>
      </c>
      <c r="N638" s="71" t="s">
        <v>127</v>
      </c>
      <c r="O638" s="71" t="s">
        <v>127</v>
      </c>
      <c r="P638" s="72" t="s">
        <v>127</v>
      </c>
      <c r="Q638" s="73" t="s">
        <v>141</v>
      </c>
      <c r="R638" s="71" t="s">
        <v>127</v>
      </c>
      <c r="S638" s="71" t="s">
        <v>141</v>
      </c>
      <c r="T638" s="71" t="s">
        <v>127</v>
      </c>
      <c r="U638" s="71" t="s">
        <v>127</v>
      </c>
      <c r="V638" s="71" t="s">
        <v>127</v>
      </c>
      <c r="W638" s="72" t="s">
        <v>127</v>
      </c>
    </row>
    <row r="639">
      <c r="A639" s="71" t="s">
        <v>7877</v>
      </c>
      <c r="B639" s="72" t="s">
        <v>7878</v>
      </c>
      <c r="C639" s="73" t="s">
        <v>141</v>
      </c>
      <c r="D639" s="71" t="s">
        <v>127</v>
      </c>
      <c r="E639" s="71" t="s">
        <v>141</v>
      </c>
      <c r="F639" s="71" t="s">
        <v>127</v>
      </c>
      <c r="G639" s="71" t="s">
        <v>141</v>
      </c>
      <c r="H639" s="71" t="s">
        <v>127</v>
      </c>
      <c r="I639" s="72" t="s">
        <v>141</v>
      </c>
      <c r="J639" s="73" t="s">
        <v>141</v>
      </c>
      <c r="K639" s="71" t="s">
        <v>127</v>
      </c>
      <c r="L639" s="71" t="s">
        <v>141</v>
      </c>
      <c r="M639" s="71" t="s">
        <v>127</v>
      </c>
      <c r="N639" s="71" t="s">
        <v>141</v>
      </c>
      <c r="O639" s="71" t="s">
        <v>127</v>
      </c>
      <c r="P639" s="72" t="s">
        <v>141</v>
      </c>
      <c r="Q639" s="73" t="s">
        <v>141</v>
      </c>
      <c r="R639" s="71" t="s">
        <v>127</v>
      </c>
      <c r="S639" s="71" t="s">
        <v>141</v>
      </c>
      <c r="T639" s="71" t="s">
        <v>127</v>
      </c>
      <c r="U639" s="71" t="s">
        <v>141</v>
      </c>
      <c r="V639" s="71" t="s">
        <v>127</v>
      </c>
      <c r="W639" s="72" t="s">
        <v>141</v>
      </c>
    </row>
    <row r="640">
      <c r="A640" s="71" t="s">
        <v>7939</v>
      </c>
      <c r="B640" s="72" t="s">
        <v>7940</v>
      </c>
      <c r="C640" s="73">
        <v>900.0</v>
      </c>
      <c r="D640" s="71" t="s">
        <v>127</v>
      </c>
      <c r="E640" s="71">
        <v>900.0</v>
      </c>
      <c r="F640" s="71" t="s">
        <v>127</v>
      </c>
      <c r="G640" s="71" t="s">
        <v>141</v>
      </c>
      <c r="H640" s="71" t="s">
        <v>127</v>
      </c>
      <c r="I640" s="72" t="s">
        <v>141</v>
      </c>
      <c r="J640" s="73" t="s">
        <v>141</v>
      </c>
      <c r="K640" s="75" t="s">
        <v>127</v>
      </c>
      <c r="L640" s="75" t="s">
        <v>141</v>
      </c>
      <c r="M640" s="75" t="s">
        <v>127</v>
      </c>
      <c r="N640" s="71" t="s">
        <v>141</v>
      </c>
      <c r="O640" s="75" t="s">
        <v>127</v>
      </c>
      <c r="P640" s="77" t="s">
        <v>141</v>
      </c>
      <c r="Q640" s="73" t="s">
        <v>141</v>
      </c>
      <c r="R640" s="75" t="s">
        <v>127</v>
      </c>
      <c r="S640" s="75" t="s">
        <v>141</v>
      </c>
      <c r="T640" s="75" t="s">
        <v>127</v>
      </c>
      <c r="U640" s="71" t="s">
        <v>141</v>
      </c>
      <c r="V640" s="75" t="s">
        <v>127</v>
      </c>
      <c r="W640" s="77" t="s">
        <v>141</v>
      </c>
    </row>
    <row r="641">
      <c r="A641" s="74" t="s">
        <v>7775</v>
      </c>
      <c r="B641" s="72" t="s">
        <v>7776</v>
      </c>
      <c r="C641" s="73" t="s">
        <v>141</v>
      </c>
      <c r="D641" s="71" t="s">
        <v>127</v>
      </c>
      <c r="E641" s="71" t="s">
        <v>141</v>
      </c>
      <c r="F641" s="71" t="s">
        <v>127</v>
      </c>
      <c r="G641" s="71" t="s">
        <v>127</v>
      </c>
      <c r="H641" s="71" t="s">
        <v>127</v>
      </c>
      <c r="I641" s="72" t="s">
        <v>127</v>
      </c>
      <c r="J641" s="73" t="s">
        <v>141</v>
      </c>
      <c r="K641" s="71" t="s">
        <v>127</v>
      </c>
      <c r="L641" s="71" t="s">
        <v>141</v>
      </c>
      <c r="M641" s="71" t="s">
        <v>127</v>
      </c>
      <c r="N641" s="71" t="s">
        <v>127</v>
      </c>
      <c r="O641" s="71" t="s">
        <v>127</v>
      </c>
      <c r="P641" s="72" t="s">
        <v>127</v>
      </c>
      <c r="Q641" s="73" t="s">
        <v>141</v>
      </c>
      <c r="R641" s="71" t="s">
        <v>127</v>
      </c>
      <c r="S641" s="71" t="s">
        <v>141</v>
      </c>
      <c r="T641" s="71" t="s">
        <v>127</v>
      </c>
      <c r="U641" s="71" t="s">
        <v>127</v>
      </c>
      <c r="V641" s="71" t="s">
        <v>127</v>
      </c>
      <c r="W641" s="72" t="s">
        <v>127</v>
      </c>
    </row>
    <row r="642">
      <c r="A642" s="74" t="s">
        <v>7802</v>
      </c>
      <c r="B642" s="72" t="s">
        <v>7803</v>
      </c>
      <c r="C642" s="73" t="s">
        <v>127</v>
      </c>
      <c r="D642" s="71" t="s">
        <v>127</v>
      </c>
      <c r="E642" s="71" t="s">
        <v>127</v>
      </c>
      <c r="F642" s="71" t="s">
        <v>127</v>
      </c>
      <c r="G642" s="71" t="s">
        <v>141</v>
      </c>
      <c r="H642" s="71" t="s">
        <v>127</v>
      </c>
      <c r="I642" s="72" t="s">
        <v>141</v>
      </c>
      <c r="J642" s="73" t="s">
        <v>127</v>
      </c>
      <c r="K642" s="71" t="s">
        <v>127</v>
      </c>
      <c r="L642" s="71" t="s">
        <v>127</v>
      </c>
      <c r="M642" s="71" t="s">
        <v>127</v>
      </c>
      <c r="N642" s="71" t="s">
        <v>141</v>
      </c>
      <c r="O642" s="71" t="s">
        <v>127</v>
      </c>
      <c r="P642" s="72" t="s">
        <v>141</v>
      </c>
      <c r="Q642" s="73" t="s">
        <v>127</v>
      </c>
      <c r="R642" s="71" t="s">
        <v>127</v>
      </c>
      <c r="S642" s="71" t="s">
        <v>127</v>
      </c>
      <c r="T642" s="71" t="s">
        <v>127</v>
      </c>
      <c r="U642" s="71" t="s">
        <v>141</v>
      </c>
      <c r="V642" s="71" t="s">
        <v>127</v>
      </c>
      <c r="W642" s="72" t="s">
        <v>141</v>
      </c>
    </row>
    <row r="643">
      <c r="A643" s="74" t="s">
        <v>7897</v>
      </c>
      <c r="B643" s="72" t="s">
        <v>7898</v>
      </c>
      <c r="C643" s="73">
        <v>780.0</v>
      </c>
      <c r="D643" s="75" t="s">
        <v>127</v>
      </c>
      <c r="E643" s="75">
        <v>780.0</v>
      </c>
      <c r="F643" s="75" t="s">
        <v>127</v>
      </c>
      <c r="G643" s="71" t="s">
        <v>127</v>
      </c>
      <c r="H643" s="75" t="s">
        <v>127</v>
      </c>
      <c r="I643" s="77" t="s">
        <v>127</v>
      </c>
      <c r="J643" s="73">
        <v>780.0</v>
      </c>
      <c r="K643" s="75" t="s">
        <v>127</v>
      </c>
      <c r="L643" s="75">
        <v>780.0</v>
      </c>
      <c r="M643" s="75" t="s">
        <v>127</v>
      </c>
      <c r="N643" s="71" t="s">
        <v>127</v>
      </c>
      <c r="O643" s="71" t="s">
        <v>127</v>
      </c>
      <c r="P643" s="72" t="s">
        <v>127</v>
      </c>
      <c r="Q643" s="73">
        <v>780.0</v>
      </c>
      <c r="R643" s="75" t="s">
        <v>127</v>
      </c>
      <c r="S643" s="75">
        <v>780.0</v>
      </c>
      <c r="T643" s="75" t="s">
        <v>127</v>
      </c>
      <c r="U643" s="71" t="s">
        <v>127</v>
      </c>
      <c r="V643" s="71" t="s">
        <v>127</v>
      </c>
      <c r="W643" s="72" t="s">
        <v>127</v>
      </c>
    </row>
    <row r="644">
      <c r="A644" s="74" t="s">
        <v>7923</v>
      </c>
      <c r="B644" s="72" t="s">
        <v>7924</v>
      </c>
      <c r="C644" s="73" t="s">
        <v>141</v>
      </c>
      <c r="D644" s="75" t="s">
        <v>141</v>
      </c>
      <c r="E644" s="75" t="s">
        <v>141</v>
      </c>
      <c r="F644" s="75" t="s">
        <v>127</v>
      </c>
      <c r="G644" s="71" t="s">
        <v>141</v>
      </c>
      <c r="H644" s="75" t="s">
        <v>141</v>
      </c>
      <c r="I644" s="77" t="s">
        <v>127</v>
      </c>
      <c r="J644" s="73" t="s">
        <v>141</v>
      </c>
      <c r="K644" s="75" t="s">
        <v>141</v>
      </c>
      <c r="L644" s="75" t="s">
        <v>141</v>
      </c>
      <c r="M644" s="75" t="s">
        <v>127</v>
      </c>
      <c r="N644" s="71" t="s">
        <v>141</v>
      </c>
      <c r="O644" s="75" t="s">
        <v>141</v>
      </c>
      <c r="P644" s="77" t="s">
        <v>127</v>
      </c>
      <c r="Q644" s="73" t="s">
        <v>141</v>
      </c>
      <c r="R644" s="75" t="s">
        <v>141</v>
      </c>
      <c r="S644" s="75" t="s">
        <v>141</v>
      </c>
      <c r="T644" s="75" t="s">
        <v>127</v>
      </c>
      <c r="U644" s="71" t="s">
        <v>141</v>
      </c>
      <c r="V644" s="75" t="s">
        <v>141</v>
      </c>
      <c r="W644" s="77" t="s">
        <v>127</v>
      </c>
    </row>
    <row r="645">
      <c r="A645" s="74" t="s">
        <v>7826</v>
      </c>
      <c r="B645" s="72" t="s">
        <v>7827</v>
      </c>
      <c r="C645" s="73" t="s">
        <v>141</v>
      </c>
      <c r="D645" s="75" t="s">
        <v>127</v>
      </c>
      <c r="E645" s="75" t="s">
        <v>141</v>
      </c>
      <c r="F645" s="75" t="s">
        <v>127</v>
      </c>
      <c r="G645" s="71" t="s">
        <v>141</v>
      </c>
      <c r="H645" s="75" t="s">
        <v>141</v>
      </c>
      <c r="I645" s="77" t="s">
        <v>127</v>
      </c>
      <c r="J645" s="73" t="s">
        <v>141</v>
      </c>
      <c r="K645" s="75" t="s">
        <v>127</v>
      </c>
      <c r="L645" s="75" t="s">
        <v>141</v>
      </c>
      <c r="M645" s="75" t="s">
        <v>127</v>
      </c>
      <c r="N645" s="71" t="s">
        <v>141</v>
      </c>
      <c r="O645" s="75" t="s">
        <v>141</v>
      </c>
      <c r="P645" s="77" t="s">
        <v>127</v>
      </c>
      <c r="Q645" s="73" t="s">
        <v>141</v>
      </c>
      <c r="R645" s="75" t="s">
        <v>127</v>
      </c>
      <c r="S645" s="75" t="s">
        <v>141</v>
      </c>
      <c r="T645" s="75" t="s">
        <v>127</v>
      </c>
      <c r="U645" s="71" t="s">
        <v>141</v>
      </c>
      <c r="V645" s="75" t="s">
        <v>141</v>
      </c>
      <c r="W645" s="77" t="s">
        <v>127</v>
      </c>
    </row>
    <row r="646">
      <c r="A646" s="74" t="s">
        <v>7914</v>
      </c>
      <c r="B646" s="72" t="s">
        <v>7915</v>
      </c>
      <c r="C646" s="73" t="s">
        <v>141</v>
      </c>
      <c r="D646" s="75" t="s">
        <v>127</v>
      </c>
      <c r="E646" s="75" t="s">
        <v>141</v>
      </c>
      <c r="F646" s="75" t="s">
        <v>127</v>
      </c>
      <c r="G646" s="71" t="s">
        <v>127</v>
      </c>
      <c r="H646" s="75" t="s">
        <v>127</v>
      </c>
      <c r="I646" s="77" t="s">
        <v>127</v>
      </c>
      <c r="J646" s="73" t="s">
        <v>141</v>
      </c>
      <c r="K646" s="75" t="s">
        <v>127</v>
      </c>
      <c r="L646" s="75" t="s">
        <v>141</v>
      </c>
      <c r="M646" s="75" t="s">
        <v>127</v>
      </c>
      <c r="N646" s="71" t="s">
        <v>127</v>
      </c>
      <c r="O646" s="75" t="s">
        <v>127</v>
      </c>
      <c r="P646" s="77" t="s">
        <v>127</v>
      </c>
      <c r="Q646" s="73" t="s">
        <v>141</v>
      </c>
      <c r="R646" s="75" t="s">
        <v>127</v>
      </c>
      <c r="S646" s="75" t="s">
        <v>141</v>
      </c>
      <c r="T646" s="75" t="s">
        <v>127</v>
      </c>
      <c r="U646" s="71" t="s">
        <v>127</v>
      </c>
      <c r="V646" s="75" t="s">
        <v>127</v>
      </c>
      <c r="W646" s="77" t="s">
        <v>127</v>
      </c>
    </row>
    <row r="647">
      <c r="A647" s="74" t="s">
        <v>7812</v>
      </c>
      <c r="B647" s="72" t="s">
        <v>7813</v>
      </c>
      <c r="C647" s="73" t="s">
        <v>141</v>
      </c>
      <c r="D647" s="75" t="s">
        <v>141</v>
      </c>
      <c r="E647" s="75" t="s">
        <v>127</v>
      </c>
      <c r="F647" s="75" t="s">
        <v>127</v>
      </c>
      <c r="G647" s="71" t="s">
        <v>141</v>
      </c>
      <c r="H647" s="75" t="s">
        <v>141</v>
      </c>
      <c r="I647" s="77" t="s">
        <v>127</v>
      </c>
      <c r="J647" s="73" t="s">
        <v>141</v>
      </c>
      <c r="K647" s="75" t="s">
        <v>141</v>
      </c>
      <c r="L647" s="75" t="s">
        <v>127</v>
      </c>
      <c r="M647" s="75" t="s">
        <v>127</v>
      </c>
      <c r="N647" s="71" t="s">
        <v>141</v>
      </c>
      <c r="O647" s="75" t="s">
        <v>141</v>
      </c>
      <c r="P647" s="77" t="s">
        <v>127</v>
      </c>
      <c r="Q647" s="73" t="s">
        <v>141</v>
      </c>
      <c r="R647" s="75" t="s">
        <v>141</v>
      </c>
      <c r="S647" s="75" t="s">
        <v>127</v>
      </c>
      <c r="T647" s="75" t="s">
        <v>127</v>
      </c>
      <c r="U647" s="71" t="s">
        <v>141</v>
      </c>
      <c r="V647" s="75" t="s">
        <v>141</v>
      </c>
      <c r="W647" s="77" t="s">
        <v>127</v>
      </c>
    </row>
    <row r="648">
      <c r="A648" s="71" t="s">
        <v>456</v>
      </c>
      <c r="B648" s="72" t="s">
        <v>457</v>
      </c>
      <c r="C648" s="73" t="s">
        <v>141</v>
      </c>
      <c r="D648" s="71" t="s">
        <v>127</v>
      </c>
      <c r="E648" s="71" t="s">
        <v>141</v>
      </c>
      <c r="F648" s="71" t="s">
        <v>127</v>
      </c>
      <c r="G648" s="71" t="s">
        <v>141</v>
      </c>
      <c r="H648" s="71" t="s">
        <v>127</v>
      </c>
      <c r="I648" s="72" t="s">
        <v>141</v>
      </c>
      <c r="J648" s="73" t="s">
        <v>141</v>
      </c>
      <c r="K648" s="71" t="s">
        <v>127</v>
      </c>
      <c r="L648" s="71" t="s">
        <v>141</v>
      </c>
      <c r="M648" s="71" t="s">
        <v>127</v>
      </c>
      <c r="N648" s="71" t="s">
        <v>141</v>
      </c>
      <c r="O648" s="71" t="s">
        <v>127</v>
      </c>
      <c r="P648" s="72" t="s">
        <v>141</v>
      </c>
      <c r="Q648" s="73" t="s">
        <v>141</v>
      </c>
      <c r="R648" s="71" t="s">
        <v>127</v>
      </c>
      <c r="S648" s="71" t="s">
        <v>141</v>
      </c>
      <c r="T648" s="71" t="s">
        <v>127</v>
      </c>
      <c r="U648" s="71" t="s">
        <v>141</v>
      </c>
      <c r="V648" s="71" t="s">
        <v>127</v>
      </c>
      <c r="W648" s="72" t="s">
        <v>141</v>
      </c>
    </row>
    <row r="649">
      <c r="A649" s="75" t="s">
        <v>486</v>
      </c>
      <c r="B649" s="72" t="s">
        <v>487</v>
      </c>
      <c r="C649" s="73" t="s">
        <v>141</v>
      </c>
      <c r="D649" s="75" t="s">
        <v>141</v>
      </c>
      <c r="E649" s="75" t="s">
        <v>127</v>
      </c>
      <c r="F649" s="75" t="s">
        <v>127</v>
      </c>
      <c r="G649" s="71" t="s">
        <v>141</v>
      </c>
      <c r="H649" s="75" t="s">
        <v>141</v>
      </c>
      <c r="I649" s="77" t="s">
        <v>127</v>
      </c>
      <c r="J649" s="73" t="s">
        <v>141</v>
      </c>
      <c r="K649" s="75" t="s">
        <v>141</v>
      </c>
      <c r="L649" s="75" t="s">
        <v>127</v>
      </c>
      <c r="M649" s="75" t="s">
        <v>127</v>
      </c>
      <c r="N649" s="71" t="s">
        <v>141</v>
      </c>
      <c r="O649" s="75" t="s">
        <v>141</v>
      </c>
      <c r="P649" s="77" t="s">
        <v>127</v>
      </c>
      <c r="Q649" s="73" t="s">
        <v>141</v>
      </c>
      <c r="R649" s="75" t="s">
        <v>141</v>
      </c>
      <c r="S649" s="75" t="s">
        <v>127</v>
      </c>
      <c r="T649" s="75" t="s">
        <v>127</v>
      </c>
      <c r="U649" s="71" t="s">
        <v>141</v>
      </c>
      <c r="V649" s="75" t="s">
        <v>141</v>
      </c>
      <c r="W649" s="77" t="s">
        <v>127</v>
      </c>
    </row>
    <row r="650">
      <c r="A650" s="74" t="s">
        <v>471</v>
      </c>
      <c r="B650" s="72" t="s">
        <v>472</v>
      </c>
      <c r="C650" s="73" t="s">
        <v>141</v>
      </c>
      <c r="D650" s="71" t="s">
        <v>127</v>
      </c>
      <c r="E650" s="75" t="s">
        <v>141</v>
      </c>
      <c r="F650" s="75" t="s">
        <v>127</v>
      </c>
      <c r="G650" s="71" t="s">
        <v>141</v>
      </c>
      <c r="H650" s="71" t="s">
        <v>127</v>
      </c>
      <c r="I650" s="77" t="s">
        <v>141</v>
      </c>
      <c r="J650" s="73" t="s">
        <v>141</v>
      </c>
      <c r="K650" s="71" t="s">
        <v>127</v>
      </c>
      <c r="L650" s="75" t="s">
        <v>141</v>
      </c>
      <c r="M650" s="75" t="s">
        <v>127</v>
      </c>
      <c r="N650" s="71" t="s">
        <v>141</v>
      </c>
      <c r="O650" s="71" t="s">
        <v>127</v>
      </c>
      <c r="P650" s="77" t="s">
        <v>141</v>
      </c>
      <c r="Q650" s="73" t="s">
        <v>141</v>
      </c>
      <c r="R650" s="71" t="s">
        <v>127</v>
      </c>
      <c r="S650" s="75" t="s">
        <v>141</v>
      </c>
      <c r="T650" s="75" t="s">
        <v>127</v>
      </c>
      <c r="U650" s="71" t="s">
        <v>141</v>
      </c>
      <c r="V650" s="71" t="s">
        <v>127</v>
      </c>
      <c r="W650" s="77" t="s">
        <v>141</v>
      </c>
    </row>
    <row r="651">
      <c r="A651" s="71" t="s">
        <v>10943</v>
      </c>
      <c r="B651" s="72" t="s">
        <v>10944</v>
      </c>
      <c r="C651" s="73">
        <v>6620.0</v>
      </c>
      <c r="D651" s="75">
        <v>6620.0</v>
      </c>
      <c r="E651" s="71" t="s">
        <v>127</v>
      </c>
      <c r="F651" s="71" t="s">
        <v>127</v>
      </c>
      <c r="G651" s="71" t="s">
        <v>141</v>
      </c>
      <c r="H651" s="71" t="s">
        <v>141</v>
      </c>
      <c r="I651" s="72" t="s">
        <v>127</v>
      </c>
      <c r="J651" s="73">
        <v>6070.0</v>
      </c>
      <c r="K651" s="75">
        <v>6070.0</v>
      </c>
      <c r="L651" s="71" t="s">
        <v>127</v>
      </c>
      <c r="M651" s="71" t="s">
        <v>127</v>
      </c>
      <c r="N651" s="71" t="s">
        <v>141</v>
      </c>
      <c r="O651" s="71" t="s">
        <v>141</v>
      </c>
      <c r="P651" s="72" t="s">
        <v>127</v>
      </c>
      <c r="Q651" s="73">
        <v>6450.0</v>
      </c>
      <c r="R651" s="75">
        <v>6450.0</v>
      </c>
      <c r="S651" s="71" t="s">
        <v>127</v>
      </c>
      <c r="T651" s="71" t="s">
        <v>127</v>
      </c>
      <c r="U651" s="71" t="s">
        <v>141</v>
      </c>
      <c r="V651" s="71" t="s">
        <v>141</v>
      </c>
      <c r="W651" s="72" t="s">
        <v>127</v>
      </c>
    </row>
    <row r="652">
      <c r="A652" s="87" t="s">
        <v>10958</v>
      </c>
      <c r="B652" s="72" t="s">
        <v>10959</v>
      </c>
      <c r="C652" s="73" t="s">
        <v>141</v>
      </c>
      <c r="D652" s="75" t="s">
        <v>127</v>
      </c>
      <c r="E652" s="75" t="s">
        <v>141</v>
      </c>
      <c r="F652" s="75" t="s">
        <v>127</v>
      </c>
      <c r="G652" s="71" t="s">
        <v>127</v>
      </c>
      <c r="H652" s="75" t="s">
        <v>127</v>
      </c>
      <c r="I652" s="77" t="s">
        <v>127</v>
      </c>
      <c r="J652" s="73" t="s">
        <v>141</v>
      </c>
      <c r="K652" s="75" t="s">
        <v>127</v>
      </c>
      <c r="L652" s="75" t="s">
        <v>141</v>
      </c>
      <c r="M652" s="75" t="s">
        <v>127</v>
      </c>
      <c r="N652" s="71" t="s">
        <v>127</v>
      </c>
      <c r="O652" s="75" t="s">
        <v>127</v>
      </c>
      <c r="P652" s="77" t="s">
        <v>127</v>
      </c>
      <c r="Q652" s="73">
        <v>538.0</v>
      </c>
      <c r="R652" s="75" t="s">
        <v>127</v>
      </c>
      <c r="S652" s="75">
        <v>538.0</v>
      </c>
      <c r="T652" s="75" t="s">
        <v>127</v>
      </c>
      <c r="U652" s="71" t="s">
        <v>127</v>
      </c>
      <c r="V652" s="75" t="s">
        <v>127</v>
      </c>
      <c r="W652" s="77" t="s">
        <v>127</v>
      </c>
    </row>
    <row r="653">
      <c r="A653" s="74" t="s">
        <v>7959</v>
      </c>
      <c r="B653" s="72" t="s">
        <v>7960</v>
      </c>
      <c r="C653" s="73" t="s">
        <v>141</v>
      </c>
      <c r="D653" s="71" t="s">
        <v>141</v>
      </c>
      <c r="E653" s="71" t="s">
        <v>127</v>
      </c>
      <c r="F653" s="71" t="s">
        <v>127</v>
      </c>
      <c r="G653" s="71" t="s">
        <v>141</v>
      </c>
      <c r="H653" s="71" t="s">
        <v>127</v>
      </c>
      <c r="I653" s="72" t="s">
        <v>141</v>
      </c>
      <c r="J653" s="73" t="s">
        <v>141</v>
      </c>
      <c r="K653" s="71" t="s">
        <v>141</v>
      </c>
      <c r="L653" s="71" t="s">
        <v>127</v>
      </c>
      <c r="M653" s="71" t="s">
        <v>127</v>
      </c>
      <c r="N653" s="71" t="s">
        <v>141</v>
      </c>
      <c r="O653" s="71" t="s">
        <v>127</v>
      </c>
      <c r="P653" s="72" t="s">
        <v>141</v>
      </c>
      <c r="Q653" s="73" t="s">
        <v>141</v>
      </c>
      <c r="R653" s="71" t="s">
        <v>141</v>
      </c>
      <c r="S653" s="71" t="s">
        <v>127</v>
      </c>
      <c r="T653" s="71" t="s">
        <v>127</v>
      </c>
      <c r="U653" s="71" t="s">
        <v>141</v>
      </c>
      <c r="V653" s="71" t="s">
        <v>127</v>
      </c>
      <c r="W653" s="72" t="s">
        <v>141</v>
      </c>
    </row>
    <row r="654">
      <c r="A654" s="71" t="s">
        <v>12561</v>
      </c>
      <c r="B654" s="72" t="s">
        <v>12562</v>
      </c>
      <c r="C654" s="73" t="s">
        <v>141</v>
      </c>
      <c r="D654" s="71" t="s">
        <v>127</v>
      </c>
      <c r="E654" s="71" t="s">
        <v>141</v>
      </c>
      <c r="F654" s="71" t="s">
        <v>127</v>
      </c>
      <c r="G654" s="71" t="s">
        <v>141</v>
      </c>
      <c r="H654" s="71" t="s">
        <v>127</v>
      </c>
      <c r="I654" s="72" t="s">
        <v>141</v>
      </c>
      <c r="J654" s="73" t="s">
        <v>141</v>
      </c>
      <c r="K654" s="71" t="s">
        <v>127</v>
      </c>
      <c r="L654" s="71" t="s">
        <v>141</v>
      </c>
      <c r="M654" s="71" t="s">
        <v>127</v>
      </c>
      <c r="N654" s="71" t="s">
        <v>141</v>
      </c>
      <c r="O654" s="71" t="s">
        <v>127</v>
      </c>
      <c r="P654" s="72" t="s">
        <v>141</v>
      </c>
      <c r="Q654" s="73" t="s">
        <v>141</v>
      </c>
      <c r="R654" s="71" t="s">
        <v>127</v>
      </c>
      <c r="S654" s="71" t="s">
        <v>141</v>
      </c>
      <c r="T654" s="71" t="s">
        <v>127</v>
      </c>
      <c r="U654" s="71" t="s">
        <v>141</v>
      </c>
      <c r="V654" s="71" t="s">
        <v>127</v>
      </c>
      <c r="W654" s="72" t="s">
        <v>141</v>
      </c>
    </row>
    <row r="655">
      <c r="A655" s="71" t="s">
        <v>12574</v>
      </c>
      <c r="B655" s="72" t="s">
        <v>12575</v>
      </c>
      <c r="C655" s="73" t="s">
        <v>141</v>
      </c>
      <c r="D655" s="71" t="s">
        <v>127</v>
      </c>
      <c r="E655" s="71" t="s">
        <v>141</v>
      </c>
      <c r="F655" s="71" t="s">
        <v>127</v>
      </c>
      <c r="G655" s="71" t="s">
        <v>127</v>
      </c>
      <c r="H655" s="71" t="s">
        <v>127</v>
      </c>
      <c r="I655" s="72" t="s">
        <v>127</v>
      </c>
      <c r="J655" s="73" t="s">
        <v>141</v>
      </c>
      <c r="K655" s="71" t="s">
        <v>127</v>
      </c>
      <c r="L655" s="71" t="s">
        <v>141</v>
      </c>
      <c r="M655" s="71" t="s">
        <v>127</v>
      </c>
      <c r="N655" s="71" t="s">
        <v>127</v>
      </c>
      <c r="O655" s="71" t="s">
        <v>127</v>
      </c>
      <c r="P655" s="72" t="s">
        <v>127</v>
      </c>
      <c r="Q655" s="73" t="s">
        <v>141</v>
      </c>
      <c r="R655" s="71" t="s">
        <v>127</v>
      </c>
      <c r="S655" s="71" t="s">
        <v>141</v>
      </c>
      <c r="T655" s="71" t="s">
        <v>127</v>
      </c>
      <c r="U655" s="71" t="s">
        <v>127</v>
      </c>
      <c r="V655" s="71" t="s">
        <v>127</v>
      </c>
      <c r="W655" s="72" t="s">
        <v>127</v>
      </c>
    </row>
    <row r="656">
      <c r="A656" s="71" t="s">
        <v>12584</v>
      </c>
      <c r="B656" s="72" t="s">
        <v>12585</v>
      </c>
      <c r="C656" s="73" t="s">
        <v>127</v>
      </c>
      <c r="D656" s="71" t="s">
        <v>127</v>
      </c>
      <c r="E656" s="75" t="s">
        <v>127</v>
      </c>
      <c r="F656" s="71" t="s">
        <v>127</v>
      </c>
      <c r="G656" s="71" t="s">
        <v>127</v>
      </c>
      <c r="H656" s="71" t="s">
        <v>127</v>
      </c>
      <c r="I656" s="77" t="s">
        <v>127</v>
      </c>
      <c r="J656" s="73" t="s">
        <v>127</v>
      </c>
      <c r="K656" s="71" t="s">
        <v>127</v>
      </c>
      <c r="L656" s="75" t="s">
        <v>127</v>
      </c>
      <c r="M656" s="71" t="s">
        <v>127</v>
      </c>
      <c r="N656" s="71" t="s">
        <v>127</v>
      </c>
      <c r="O656" s="71" t="s">
        <v>127</v>
      </c>
      <c r="P656" s="77" t="s">
        <v>127</v>
      </c>
      <c r="Q656" s="73" t="s">
        <v>127</v>
      </c>
      <c r="R656" s="71" t="s">
        <v>127</v>
      </c>
      <c r="S656" s="75" t="s">
        <v>127</v>
      </c>
      <c r="T656" s="71" t="s">
        <v>127</v>
      </c>
      <c r="U656" s="71" t="s">
        <v>127</v>
      </c>
      <c r="V656" s="71" t="s">
        <v>127</v>
      </c>
      <c r="W656" s="77" t="s">
        <v>127</v>
      </c>
    </row>
    <row r="657">
      <c r="A657" s="71" t="s">
        <v>12555</v>
      </c>
      <c r="B657" s="72" t="s">
        <v>12556</v>
      </c>
      <c r="C657" s="73" t="s">
        <v>141</v>
      </c>
      <c r="D657" s="71" t="s">
        <v>127</v>
      </c>
      <c r="E657" s="71" t="s">
        <v>141</v>
      </c>
      <c r="F657" s="71" t="s">
        <v>127</v>
      </c>
      <c r="G657" s="71" t="s">
        <v>127</v>
      </c>
      <c r="H657" s="71" t="s">
        <v>127</v>
      </c>
      <c r="I657" s="72" t="s">
        <v>127</v>
      </c>
      <c r="J657" s="73" t="s">
        <v>141</v>
      </c>
      <c r="K657" s="71" t="s">
        <v>127</v>
      </c>
      <c r="L657" s="71" t="s">
        <v>141</v>
      </c>
      <c r="M657" s="71" t="s">
        <v>127</v>
      </c>
      <c r="N657" s="71" t="s">
        <v>127</v>
      </c>
      <c r="O657" s="71" t="s">
        <v>127</v>
      </c>
      <c r="P657" s="72" t="s">
        <v>127</v>
      </c>
      <c r="Q657" s="73" t="s">
        <v>141</v>
      </c>
      <c r="R657" s="71" t="s">
        <v>127</v>
      </c>
      <c r="S657" s="71" t="s">
        <v>141</v>
      </c>
      <c r="T657" s="71" t="s">
        <v>127</v>
      </c>
      <c r="U657" s="71" t="s">
        <v>127</v>
      </c>
      <c r="V657" s="71" t="s">
        <v>127</v>
      </c>
      <c r="W657" s="72" t="s">
        <v>127</v>
      </c>
    </row>
    <row r="658">
      <c r="A658" s="71" t="s">
        <v>9178</v>
      </c>
      <c r="B658" s="72" t="s">
        <v>9179</v>
      </c>
      <c r="C658" s="79">
        <v>850.0</v>
      </c>
      <c r="D658" s="71" t="s">
        <v>127</v>
      </c>
      <c r="E658" s="75">
        <v>850.0</v>
      </c>
      <c r="F658" s="71" t="s">
        <v>127</v>
      </c>
      <c r="G658" s="71">
        <v>0.0</v>
      </c>
      <c r="H658" s="75" t="s">
        <v>127</v>
      </c>
      <c r="I658" s="77">
        <v>0.0</v>
      </c>
      <c r="J658" s="79">
        <v>388.0</v>
      </c>
      <c r="K658" s="75" t="s">
        <v>127</v>
      </c>
      <c r="L658" s="75">
        <v>388.0</v>
      </c>
      <c r="M658" s="75" t="s">
        <v>127</v>
      </c>
      <c r="N658" s="71">
        <v>0.0</v>
      </c>
      <c r="O658" s="75" t="s">
        <v>127</v>
      </c>
      <c r="P658" s="77">
        <v>0.0</v>
      </c>
      <c r="Q658" s="73">
        <v>850.0</v>
      </c>
      <c r="R658" s="75" t="s">
        <v>127</v>
      </c>
      <c r="S658" s="75">
        <v>850.0</v>
      </c>
      <c r="T658" s="75" t="s">
        <v>127</v>
      </c>
      <c r="U658" s="71">
        <v>0.0</v>
      </c>
      <c r="V658" s="75" t="s">
        <v>127</v>
      </c>
      <c r="W658" s="77">
        <v>0.0</v>
      </c>
    </row>
    <row r="659">
      <c r="A659" s="85" t="s">
        <v>9192</v>
      </c>
      <c r="B659" s="72" t="s">
        <v>9193</v>
      </c>
      <c r="C659" s="80" t="s">
        <v>141</v>
      </c>
      <c r="D659" s="75" t="s">
        <v>127</v>
      </c>
      <c r="E659" s="75" t="s">
        <v>141</v>
      </c>
      <c r="F659" s="75" t="s">
        <v>127</v>
      </c>
      <c r="G659" s="75" t="s">
        <v>127</v>
      </c>
      <c r="H659" s="75" t="s">
        <v>127</v>
      </c>
      <c r="I659" s="77" t="s">
        <v>127</v>
      </c>
      <c r="J659" s="80" t="s">
        <v>141</v>
      </c>
      <c r="K659" s="75" t="s">
        <v>127</v>
      </c>
      <c r="L659" s="75" t="s">
        <v>141</v>
      </c>
      <c r="M659" s="75" t="s">
        <v>127</v>
      </c>
      <c r="N659" s="75" t="s">
        <v>127</v>
      </c>
      <c r="O659" s="75" t="s">
        <v>127</v>
      </c>
      <c r="P659" s="77" t="s">
        <v>127</v>
      </c>
      <c r="Q659" s="73">
        <v>75.0</v>
      </c>
      <c r="R659" s="75" t="s">
        <v>127</v>
      </c>
      <c r="S659" s="75">
        <v>75.0</v>
      </c>
      <c r="T659" s="75" t="s">
        <v>127</v>
      </c>
      <c r="U659" s="71" t="s">
        <v>127</v>
      </c>
      <c r="V659" s="75" t="s">
        <v>127</v>
      </c>
      <c r="W659" s="77" t="s">
        <v>127</v>
      </c>
    </row>
    <row r="660">
      <c r="A660" s="71" t="s">
        <v>8160</v>
      </c>
      <c r="B660" s="72" t="s">
        <v>8161</v>
      </c>
      <c r="C660" s="73" t="s">
        <v>141</v>
      </c>
      <c r="D660" s="71" t="s">
        <v>127</v>
      </c>
      <c r="E660" s="71" t="s">
        <v>141</v>
      </c>
      <c r="F660" s="71" t="s">
        <v>127</v>
      </c>
      <c r="G660" s="71" t="s">
        <v>127</v>
      </c>
      <c r="H660" s="71" t="s">
        <v>127</v>
      </c>
      <c r="I660" s="72" t="s">
        <v>127</v>
      </c>
      <c r="J660" s="73" t="s">
        <v>141</v>
      </c>
      <c r="K660" s="71" t="s">
        <v>127</v>
      </c>
      <c r="L660" s="71" t="s">
        <v>141</v>
      </c>
      <c r="M660" s="71" t="s">
        <v>127</v>
      </c>
      <c r="N660" s="71" t="s">
        <v>127</v>
      </c>
      <c r="O660" s="71" t="s">
        <v>127</v>
      </c>
      <c r="P660" s="72" t="s">
        <v>127</v>
      </c>
      <c r="Q660" s="73" t="s">
        <v>141</v>
      </c>
      <c r="R660" s="71" t="s">
        <v>127</v>
      </c>
      <c r="S660" s="71" t="s">
        <v>141</v>
      </c>
      <c r="T660" s="71" t="s">
        <v>127</v>
      </c>
      <c r="U660" s="71" t="s">
        <v>127</v>
      </c>
      <c r="V660" s="71" t="s">
        <v>127</v>
      </c>
      <c r="W660" s="72" t="s">
        <v>127</v>
      </c>
    </row>
    <row r="661">
      <c r="A661" s="71" t="s">
        <v>8070</v>
      </c>
      <c r="B661" s="72" t="s">
        <v>8071</v>
      </c>
      <c r="C661" s="73" t="s">
        <v>127</v>
      </c>
      <c r="D661" s="71" t="s">
        <v>127</v>
      </c>
      <c r="E661" s="71" t="s">
        <v>127</v>
      </c>
      <c r="F661" s="71" t="s">
        <v>127</v>
      </c>
      <c r="G661" s="71" t="s">
        <v>127</v>
      </c>
      <c r="H661" s="71" t="s">
        <v>127</v>
      </c>
      <c r="I661" s="72" t="s">
        <v>127</v>
      </c>
      <c r="J661" s="73" t="s">
        <v>127</v>
      </c>
      <c r="K661" s="71" t="s">
        <v>127</v>
      </c>
      <c r="L661" s="71" t="s">
        <v>127</v>
      </c>
      <c r="M661" s="71" t="s">
        <v>127</v>
      </c>
      <c r="N661" s="71" t="s">
        <v>127</v>
      </c>
      <c r="O661" s="71" t="s">
        <v>127</v>
      </c>
      <c r="P661" s="72" t="s">
        <v>127</v>
      </c>
      <c r="Q661" s="73" t="s">
        <v>127</v>
      </c>
      <c r="R661" s="71" t="s">
        <v>127</v>
      </c>
      <c r="S661" s="71" t="s">
        <v>127</v>
      </c>
      <c r="T661" s="71" t="s">
        <v>127</v>
      </c>
      <c r="U661" s="71" t="s">
        <v>127</v>
      </c>
      <c r="V661" s="71" t="s">
        <v>127</v>
      </c>
      <c r="W661" s="72" t="s">
        <v>127</v>
      </c>
    </row>
    <row r="662">
      <c r="A662" s="71" t="s">
        <v>8082</v>
      </c>
      <c r="B662" s="72" t="s">
        <v>8083</v>
      </c>
      <c r="C662" s="73" t="s">
        <v>127</v>
      </c>
      <c r="D662" s="71" t="s">
        <v>127</v>
      </c>
      <c r="E662" s="71" t="s">
        <v>127</v>
      </c>
      <c r="F662" s="71" t="s">
        <v>127</v>
      </c>
      <c r="G662" s="71" t="s">
        <v>127</v>
      </c>
      <c r="H662" s="71" t="s">
        <v>127</v>
      </c>
      <c r="I662" s="72" t="s">
        <v>127</v>
      </c>
      <c r="J662" s="73" t="s">
        <v>127</v>
      </c>
      <c r="K662" s="71" t="s">
        <v>127</v>
      </c>
      <c r="L662" s="71" t="s">
        <v>127</v>
      </c>
      <c r="M662" s="71" t="s">
        <v>127</v>
      </c>
      <c r="N662" s="71" t="s">
        <v>127</v>
      </c>
      <c r="O662" s="71" t="s">
        <v>127</v>
      </c>
      <c r="P662" s="72" t="s">
        <v>127</v>
      </c>
      <c r="Q662" s="73" t="s">
        <v>127</v>
      </c>
      <c r="R662" s="71" t="s">
        <v>127</v>
      </c>
      <c r="S662" s="71" t="s">
        <v>127</v>
      </c>
      <c r="T662" s="71" t="s">
        <v>127</v>
      </c>
      <c r="U662" s="71" t="s">
        <v>127</v>
      </c>
      <c r="V662" s="71" t="s">
        <v>127</v>
      </c>
      <c r="W662" s="72" t="s">
        <v>127</v>
      </c>
    </row>
    <row r="663">
      <c r="A663" s="71" t="s">
        <v>8057</v>
      </c>
      <c r="B663" s="72" t="s">
        <v>8058</v>
      </c>
      <c r="C663" s="73">
        <v>337.0</v>
      </c>
      <c r="D663" s="71" t="s">
        <v>127</v>
      </c>
      <c r="E663" s="75">
        <v>337.0</v>
      </c>
      <c r="F663" s="71" t="s">
        <v>127</v>
      </c>
      <c r="G663" s="71" t="s">
        <v>127</v>
      </c>
      <c r="H663" s="71" t="s">
        <v>127</v>
      </c>
      <c r="I663" s="72" t="s">
        <v>127</v>
      </c>
      <c r="J663" s="73">
        <v>331.0</v>
      </c>
      <c r="K663" s="71" t="s">
        <v>127</v>
      </c>
      <c r="L663" s="75">
        <v>331.0</v>
      </c>
      <c r="M663" s="71" t="s">
        <v>127</v>
      </c>
      <c r="N663" s="71" t="s">
        <v>127</v>
      </c>
      <c r="O663" s="71" t="s">
        <v>127</v>
      </c>
      <c r="P663" s="72" t="s">
        <v>127</v>
      </c>
      <c r="Q663" s="73">
        <v>314.0</v>
      </c>
      <c r="R663" s="71" t="s">
        <v>127</v>
      </c>
      <c r="S663" s="75">
        <v>314.0</v>
      </c>
      <c r="T663" s="71" t="s">
        <v>127</v>
      </c>
      <c r="U663" s="71" t="s">
        <v>127</v>
      </c>
      <c r="V663" s="71" t="s">
        <v>127</v>
      </c>
      <c r="W663" s="72" t="s">
        <v>127</v>
      </c>
    </row>
    <row r="664">
      <c r="A664" s="71" t="s">
        <v>8045</v>
      </c>
      <c r="B664" s="72" t="s">
        <v>8046</v>
      </c>
      <c r="C664" s="73" t="s">
        <v>141</v>
      </c>
      <c r="D664" s="71" t="s">
        <v>127</v>
      </c>
      <c r="E664" s="75" t="s">
        <v>141</v>
      </c>
      <c r="F664" s="71" t="s">
        <v>127</v>
      </c>
      <c r="G664" s="71" t="s">
        <v>127</v>
      </c>
      <c r="H664" s="71" t="s">
        <v>127</v>
      </c>
      <c r="I664" s="72" t="s">
        <v>127</v>
      </c>
      <c r="J664" s="73" t="s">
        <v>141</v>
      </c>
      <c r="K664" s="71" t="s">
        <v>127</v>
      </c>
      <c r="L664" s="75" t="s">
        <v>141</v>
      </c>
      <c r="M664" s="71" t="s">
        <v>127</v>
      </c>
      <c r="N664" s="71" t="s">
        <v>127</v>
      </c>
      <c r="O664" s="71" t="s">
        <v>127</v>
      </c>
      <c r="P664" s="72" t="s">
        <v>127</v>
      </c>
      <c r="Q664" s="73" t="s">
        <v>141</v>
      </c>
      <c r="R664" s="71" t="s">
        <v>127</v>
      </c>
      <c r="S664" s="75" t="s">
        <v>141</v>
      </c>
      <c r="T664" s="71" t="s">
        <v>127</v>
      </c>
      <c r="U664" s="71" t="s">
        <v>127</v>
      </c>
      <c r="V664" s="71" t="s">
        <v>127</v>
      </c>
      <c r="W664" s="72" t="s">
        <v>127</v>
      </c>
    </row>
    <row r="665">
      <c r="A665" s="71" t="s">
        <v>10998</v>
      </c>
      <c r="B665" s="72" t="s">
        <v>10999</v>
      </c>
      <c r="C665" s="73">
        <v>3600.0</v>
      </c>
      <c r="D665" s="71">
        <v>3600.0</v>
      </c>
      <c r="E665" s="71" t="s">
        <v>127</v>
      </c>
      <c r="F665" s="71" t="s">
        <v>127</v>
      </c>
      <c r="G665" s="71" t="s">
        <v>141</v>
      </c>
      <c r="H665" s="71" t="s">
        <v>141</v>
      </c>
      <c r="I665" s="72" t="s">
        <v>127</v>
      </c>
      <c r="J665" s="73" t="s">
        <v>141</v>
      </c>
      <c r="K665" s="75" t="s">
        <v>141</v>
      </c>
      <c r="L665" s="71" t="s">
        <v>127</v>
      </c>
      <c r="M665" s="71" t="s">
        <v>127</v>
      </c>
      <c r="N665" s="71" t="s">
        <v>141</v>
      </c>
      <c r="O665" s="71" t="s">
        <v>141</v>
      </c>
      <c r="P665" s="72" t="s">
        <v>127</v>
      </c>
      <c r="Q665" s="73">
        <v>4000.0</v>
      </c>
      <c r="R665" s="75">
        <v>4000.0</v>
      </c>
      <c r="S665" s="71" t="s">
        <v>127</v>
      </c>
      <c r="T665" s="71" t="s">
        <v>127</v>
      </c>
      <c r="U665" s="71">
        <v>4000.0</v>
      </c>
      <c r="V665" s="75">
        <v>4000.0</v>
      </c>
      <c r="W665" s="72" t="s">
        <v>127</v>
      </c>
    </row>
    <row r="666">
      <c r="A666" s="71" t="s">
        <v>10967</v>
      </c>
      <c r="B666" s="72" t="s">
        <v>10968</v>
      </c>
      <c r="C666" s="73">
        <v>1200.0</v>
      </c>
      <c r="D666" s="71">
        <v>1200.0</v>
      </c>
      <c r="E666" s="71" t="s">
        <v>127</v>
      </c>
      <c r="F666" s="71" t="s">
        <v>127</v>
      </c>
      <c r="G666" s="71" t="s">
        <v>141</v>
      </c>
      <c r="H666" s="71" t="s">
        <v>141</v>
      </c>
      <c r="I666" s="72" t="s">
        <v>127</v>
      </c>
      <c r="J666" s="73" t="s">
        <v>141</v>
      </c>
      <c r="K666" s="75" t="s">
        <v>141</v>
      </c>
      <c r="L666" s="71" t="s">
        <v>127</v>
      </c>
      <c r="M666" s="71" t="s">
        <v>127</v>
      </c>
      <c r="N666" s="71" t="s">
        <v>141</v>
      </c>
      <c r="O666" s="71" t="s">
        <v>141</v>
      </c>
      <c r="P666" s="72" t="s">
        <v>127</v>
      </c>
      <c r="Q666" s="73">
        <v>0.0</v>
      </c>
      <c r="R666" s="75">
        <v>0.0</v>
      </c>
      <c r="S666" s="71" t="s">
        <v>127</v>
      </c>
      <c r="T666" s="71" t="s">
        <v>127</v>
      </c>
      <c r="U666" s="71">
        <v>0.0</v>
      </c>
      <c r="V666" s="75">
        <v>0.0</v>
      </c>
      <c r="W666" s="72" t="s">
        <v>127</v>
      </c>
    </row>
    <row r="667">
      <c r="A667" s="71" t="s">
        <v>11019</v>
      </c>
      <c r="B667" s="72" t="s">
        <v>11020</v>
      </c>
      <c r="C667" s="73" t="s">
        <v>141</v>
      </c>
      <c r="D667" s="71" t="s">
        <v>127</v>
      </c>
      <c r="E667" s="71" t="s">
        <v>141</v>
      </c>
      <c r="F667" s="71" t="s">
        <v>127</v>
      </c>
      <c r="G667" s="71" t="s">
        <v>127</v>
      </c>
      <c r="H667" s="71" t="s">
        <v>127</v>
      </c>
      <c r="I667" s="72" t="s">
        <v>127</v>
      </c>
      <c r="J667" s="73" t="s">
        <v>141</v>
      </c>
      <c r="K667" s="71" t="s">
        <v>127</v>
      </c>
      <c r="L667" s="71" t="s">
        <v>141</v>
      </c>
      <c r="M667" s="71" t="s">
        <v>127</v>
      </c>
      <c r="N667" s="71" t="s">
        <v>127</v>
      </c>
      <c r="O667" s="71" t="s">
        <v>127</v>
      </c>
      <c r="P667" s="72" t="s">
        <v>127</v>
      </c>
      <c r="Q667" s="73" t="s">
        <v>141</v>
      </c>
      <c r="R667" s="71" t="s">
        <v>127</v>
      </c>
      <c r="S667" s="71" t="s">
        <v>141</v>
      </c>
      <c r="T667" s="71" t="s">
        <v>127</v>
      </c>
      <c r="U667" s="71" t="s">
        <v>127</v>
      </c>
      <c r="V667" s="71" t="s">
        <v>127</v>
      </c>
      <c r="W667" s="72" t="s">
        <v>127</v>
      </c>
    </row>
    <row r="668">
      <c r="A668" s="71" t="s">
        <v>11040</v>
      </c>
      <c r="B668" s="72" t="s">
        <v>11041</v>
      </c>
      <c r="C668" s="73" t="s">
        <v>141</v>
      </c>
      <c r="D668" s="71" t="s">
        <v>127</v>
      </c>
      <c r="E668" s="71" t="s">
        <v>141</v>
      </c>
      <c r="F668" s="71" t="s">
        <v>127</v>
      </c>
      <c r="G668" s="71" t="s">
        <v>127</v>
      </c>
      <c r="H668" s="71" t="s">
        <v>127</v>
      </c>
      <c r="I668" s="72" t="s">
        <v>127</v>
      </c>
      <c r="J668" s="73" t="s">
        <v>141</v>
      </c>
      <c r="K668" s="71" t="s">
        <v>127</v>
      </c>
      <c r="L668" s="71" t="s">
        <v>141</v>
      </c>
      <c r="M668" s="71" t="s">
        <v>127</v>
      </c>
      <c r="N668" s="71" t="s">
        <v>127</v>
      </c>
      <c r="O668" s="71" t="s">
        <v>127</v>
      </c>
      <c r="P668" s="72" t="s">
        <v>127</v>
      </c>
      <c r="Q668" s="73">
        <v>1100.0</v>
      </c>
      <c r="R668" s="71" t="s">
        <v>127</v>
      </c>
      <c r="S668" s="75">
        <v>1100.0</v>
      </c>
      <c r="T668" s="71" t="s">
        <v>127</v>
      </c>
      <c r="U668" s="71" t="s">
        <v>127</v>
      </c>
      <c r="V668" s="71" t="s">
        <v>127</v>
      </c>
      <c r="W668" s="72" t="s">
        <v>127</v>
      </c>
    </row>
    <row r="669">
      <c r="A669" s="71" t="s">
        <v>10989</v>
      </c>
      <c r="B669" s="72" t="s">
        <v>10990</v>
      </c>
      <c r="C669" s="73" t="s">
        <v>141</v>
      </c>
      <c r="D669" s="71" t="s">
        <v>127</v>
      </c>
      <c r="E669" s="71" t="s">
        <v>141</v>
      </c>
      <c r="F669" s="71" t="s">
        <v>127</v>
      </c>
      <c r="G669" s="71" t="s">
        <v>127</v>
      </c>
      <c r="H669" s="71" t="s">
        <v>127</v>
      </c>
      <c r="I669" s="72" t="s">
        <v>127</v>
      </c>
      <c r="J669" s="73" t="s">
        <v>141</v>
      </c>
      <c r="K669" s="71" t="s">
        <v>127</v>
      </c>
      <c r="L669" s="71" t="s">
        <v>141</v>
      </c>
      <c r="M669" s="71" t="s">
        <v>127</v>
      </c>
      <c r="N669" s="71" t="s">
        <v>127</v>
      </c>
      <c r="O669" s="71" t="s">
        <v>127</v>
      </c>
      <c r="P669" s="72" t="s">
        <v>127</v>
      </c>
      <c r="Q669" s="73" t="s">
        <v>141</v>
      </c>
      <c r="R669" s="71" t="s">
        <v>127</v>
      </c>
      <c r="S669" s="71" t="s">
        <v>141</v>
      </c>
      <c r="T669" s="71" t="s">
        <v>127</v>
      </c>
      <c r="U669" s="71" t="s">
        <v>127</v>
      </c>
      <c r="V669" s="71" t="s">
        <v>127</v>
      </c>
      <c r="W669" s="72" t="s">
        <v>127</v>
      </c>
    </row>
    <row r="670">
      <c r="A670" s="71" t="s">
        <v>10979</v>
      </c>
      <c r="B670" s="72" t="s">
        <v>10980</v>
      </c>
      <c r="C670" s="73" t="s">
        <v>141</v>
      </c>
      <c r="D670" s="71" t="s">
        <v>127</v>
      </c>
      <c r="E670" s="71" t="s">
        <v>141</v>
      </c>
      <c r="F670" s="71" t="s">
        <v>127</v>
      </c>
      <c r="G670" s="71" t="s">
        <v>127</v>
      </c>
      <c r="H670" s="71" t="s">
        <v>127</v>
      </c>
      <c r="I670" s="72" t="s">
        <v>127</v>
      </c>
      <c r="J670" s="73" t="s">
        <v>141</v>
      </c>
      <c r="K670" s="71" t="s">
        <v>127</v>
      </c>
      <c r="L670" s="71" t="s">
        <v>141</v>
      </c>
      <c r="M670" s="71" t="s">
        <v>127</v>
      </c>
      <c r="N670" s="71" t="s">
        <v>127</v>
      </c>
      <c r="O670" s="71" t="s">
        <v>127</v>
      </c>
      <c r="P670" s="72" t="s">
        <v>127</v>
      </c>
      <c r="Q670" s="73">
        <v>600.0</v>
      </c>
      <c r="R670" s="71" t="s">
        <v>127</v>
      </c>
      <c r="S670" s="75">
        <v>600.0</v>
      </c>
      <c r="T670" s="71" t="s">
        <v>127</v>
      </c>
      <c r="U670" s="71" t="s">
        <v>127</v>
      </c>
      <c r="V670" s="71" t="s">
        <v>127</v>
      </c>
      <c r="W670" s="72" t="s">
        <v>127</v>
      </c>
    </row>
    <row r="671">
      <c r="A671" s="75" t="s">
        <v>11061</v>
      </c>
      <c r="B671" s="72" t="s">
        <v>11062</v>
      </c>
      <c r="C671" s="73" t="s">
        <v>141</v>
      </c>
      <c r="D671" s="71" t="s">
        <v>127</v>
      </c>
      <c r="E671" s="71" t="s">
        <v>141</v>
      </c>
      <c r="F671" s="71" t="s">
        <v>127</v>
      </c>
      <c r="G671" s="71" t="s">
        <v>127</v>
      </c>
      <c r="H671" s="71" t="s">
        <v>127</v>
      </c>
      <c r="I671" s="72" t="s">
        <v>127</v>
      </c>
      <c r="J671" s="73" t="s">
        <v>141</v>
      </c>
      <c r="K671" s="71" t="s">
        <v>127</v>
      </c>
      <c r="L671" s="71" t="s">
        <v>141</v>
      </c>
      <c r="M671" s="71" t="s">
        <v>127</v>
      </c>
      <c r="N671" s="71" t="s">
        <v>127</v>
      </c>
      <c r="O671" s="71" t="s">
        <v>127</v>
      </c>
      <c r="P671" s="72" t="s">
        <v>127</v>
      </c>
      <c r="Q671" s="73" t="s">
        <v>141</v>
      </c>
      <c r="R671" s="71" t="s">
        <v>127</v>
      </c>
      <c r="S671" s="71" t="s">
        <v>141</v>
      </c>
      <c r="T671" s="71" t="s">
        <v>127</v>
      </c>
      <c r="U671" s="71" t="s">
        <v>127</v>
      </c>
      <c r="V671" s="71" t="s">
        <v>127</v>
      </c>
      <c r="W671" s="72" t="s">
        <v>127</v>
      </c>
    </row>
    <row r="672">
      <c r="A672" s="74" t="s">
        <v>11049</v>
      </c>
      <c r="B672" s="72" t="s">
        <v>11050</v>
      </c>
      <c r="C672" s="73" t="s">
        <v>141</v>
      </c>
      <c r="D672" s="71" t="s">
        <v>127</v>
      </c>
      <c r="E672" s="71" t="s">
        <v>141</v>
      </c>
      <c r="F672" s="71" t="s">
        <v>127</v>
      </c>
      <c r="G672" s="71" t="s">
        <v>127</v>
      </c>
      <c r="H672" s="71" t="s">
        <v>127</v>
      </c>
      <c r="I672" s="72" t="s">
        <v>127</v>
      </c>
      <c r="J672" s="73" t="s">
        <v>141</v>
      </c>
      <c r="K672" s="71" t="s">
        <v>127</v>
      </c>
      <c r="L672" s="71" t="s">
        <v>141</v>
      </c>
      <c r="M672" s="71" t="s">
        <v>127</v>
      </c>
      <c r="N672" s="71" t="s">
        <v>127</v>
      </c>
      <c r="O672" s="71" t="s">
        <v>127</v>
      </c>
      <c r="P672" s="72" t="s">
        <v>127</v>
      </c>
      <c r="Q672" s="73" t="s">
        <v>141</v>
      </c>
      <c r="R672" s="71" t="s">
        <v>127</v>
      </c>
      <c r="S672" s="71" t="s">
        <v>141</v>
      </c>
      <c r="T672" s="71" t="s">
        <v>127</v>
      </c>
      <c r="U672" s="71" t="s">
        <v>127</v>
      </c>
      <c r="V672" s="71" t="s">
        <v>127</v>
      </c>
      <c r="W672" s="72" t="s">
        <v>127</v>
      </c>
    </row>
    <row r="673">
      <c r="A673" s="71" t="s">
        <v>12602</v>
      </c>
      <c r="B673" s="72" t="s">
        <v>12603</v>
      </c>
      <c r="C673" s="73">
        <v>2558.0</v>
      </c>
      <c r="D673" s="71" t="s">
        <v>127</v>
      </c>
      <c r="E673" s="71">
        <v>2558.0</v>
      </c>
      <c r="F673" s="71" t="s">
        <v>127</v>
      </c>
      <c r="G673" s="71">
        <v>2423.0</v>
      </c>
      <c r="H673" s="71" t="s">
        <v>127</v>
      </c>
      <c r="I673" s="72">
        <v>2423.0</v>
      </c>
      <c r="J673" s="73">
        <v>1210.0</v>
      </c>
      <c r="K673" s="75" t="s">
        <v>127</v>
      </c>
      <c r="L673" s="75">
        <v>1210.0</v>
      </c>
      <c r="M673" s="75" t="s">
        <v>127</v>
      </c>
      <c r="N673" s="71">
        <v>752.0</v>
      </c>
      <c r="O673" s="75" t="s">
        <v>127</v>
      </c>
      <c r="P673" s="77">
        <v>752.0</v>
      </c>
      <c r="Q673" s="73" t="s">
        <v>141</v>
      </c>
      <c r="R673" s="75" t="s">
        <v>127</v>
      </c>
      <c r="S673" s="75" t="s">
        <v>141</v>
      </c>
      <c r="T673" s="75" t="s">
        <v>127</v>
      </c>
      <c r="U673" s="71" t="s">
        <v>141</v>
      </c>
      <c r="V673" s="75" t="s">
        <v>127</v>
      </c>
      <c r="W673" s="77" t="s">
        <v>141</v>
      </c>
    </row>
    <row r="674">
      <c r="A674" s="71" t="s">
        <v>11110</v>
      </c>
      <c r="B674" s="72" t="s">
        <v>11111</v>
      </c>
      <c r="C674" s="73" t="s">
        <v>141</v>
      </c>
      <c r="D674" s="71" t="s">
        <v>141</v>
      </c>
      <c r="E674" s="71" t="s">
        <v>127</v>
      </c>
      <c r="F674" s="71" t="s">
        <v>127</v>
      </c>
      <c r="G674" s="71" t="s">
        <v>141</v>
      </c>
      <c r="H674" s="71" t="s">
        <v>141</v>
      </c>
      <c r="I674" s="72" t="s">
        <v>127</v>
      </c>
      <c r="J674" s="73" t="s">
        <v>141</v>
      </c>
      <c r="K674" s="71" t="s">
        <v>141</v>
      </c>
      <c r="L674" s="71" t="s">
        <v>127</v>
      </c>
      <c r="M674" s="71" t="s">
        <v>127</v>
      </c>
      <c r="N674" s="71" t="s">
        <v>141</v>
      </c>
      <c r="O674" s="71" t="s">
        <v>141</v>
      </c>
      <c r="P674" s="72" t="s">
        <v>127</v>
      </c>
      <c r="Q674" s="73">
        <v>2300.0</v>
      </c>
      <c r="R674" s="75">
        <v>2300.0</v>
      </c>
      <c r="S674" s="71" t="s">
        <v>127</v>
      </c>
      <c r="T674" s="71" t="s">
        <v>127</v>
      </c>
      <c r="U674" s="71">
        <v>2100.0</v>
      </c>
      <c r="V674" s="75">
        <v>2100.0</v>
      </c>
      <c r="W674" s="72" t="s">
        <v>127</v>
      </c>
    </row>
    <row r="675">
      <c r="A675" s="71" t="s">
        <v>11117</v>
      </c>
      <c r="B675" s="72" t="s">
        <v>11118</v>
      </c>
      <c r="C675" s="73">
        <v>200.0</v>
      </c>
      <c r="D675" s="71" t="s">
        <v>127</v>
      </c>
      <c r="E675" s="75">
        <v>200.0</v>
      </c>
      <c r="F675" s="71" t="s">
        <v>127</v>
      </c>
      <c r="G675" s="71" t="s">
        <v>127</v>
      </c>
      <c r="H675" s="71" t="s">
        <v>127</v>
      </c>
      <c r="I675" s="72" t="s">
        <v>127</v>
      </c>
      <c r="J675" s="73">
        <v>200.0</v>
      </c>
      <c r="K675" s="71" t="s">
        <v>127</v>
      </c>
      <c r="L675" s="75">
        <v>200.0</v>
      </c>
      <c r="M675" s="71" t="s">
        <v>127</v>
      </c>
      <c r="N675" s="71" t="s">
        <v>127</v>
      </c>
      <c r="O675" s="71" t="s">
        <v>127</v>
      </c>
      <c r="P675" s="72" t="s">
        <v>127</v>
      </c>
      <c r="Q675" s="73">
        <v>200.0</v>
      </c>
      <c r="R675" s="71" t="s">
        <v>127</v>
      </c>
      <c r="S675" s="75">
        <v>200.0</v>
      </c>
      <c r="T675" s="71" t="s">
        <v>127</v>
      </c>
      <c r="U675" s="71" t="s">
        <v>127</v>
      </c>
      <c r="V675" s="71" t="s">
        <v>127</v>
      </c>
      <c r="W675" s="72" t="s">
        <v>127</v>
      </c>
    </row>
    <row r="676">
      <c r="A676" s="71" t="s">
        <v>11085</v>
      </c>
      <c r="B676" s="72" t="s">
        <v>11086</v>
      </c>
      <c r="C676" s="73" t="s">
        <v>141</v>
      </c>
      <c r="D676" s="75" t="s">
        <v>127</v>
      </c>
      <c r="E676" s="75" t="s">
        <v>141</v>
      </c>
      <c r="F676" s="75" t="s">
        <v>127</v>
      </c>
      <c r="G676" s="71" t="s">
        <v>127</v>
      </c>
      <c r="H676" s="71" t="s">
        <v>127</v>
      </c>
      <c r="I676" s="72" t="s">
        <v>127</v>
      </c>
      <c r="J676" s="73" t="s">
        <v>141</v>
      </c>
      <c r="K676" s="75" t="s">
        <v>127</v>
      </c>
      <c r="L676" s="75" t="s">
        <v>141</v>
      </c>
      <c r="M676" s="75" t="s">
        <v>127</v>
      </c>
      <c r="N676" s="71" t="s">
        <v>127</v>
      </c>
      <c r="O676" s="71" t="s">
        <v>127</v>
      </c>
      <c r="P676" s="72" t="s">
        <v>127</v>
      </c>
      <c r="Q676" s="73" t="s">
        <v>141</v>
      </c>
      <c r="R676" s="75" t="s">
        <v>127</v>
      </c>
      <c r="S676" s="75" t="s">
        <v>141</v>
      </c>
      <c r="T676" s="75" t="s">
        <v>127</v>
      </c>
      <c r="U676" s="71" t="s">
        <v>127</v>
      </c>
      <c r="V676" s="71" t="s">
        <v>127</v>
      </c>
      <c r="W676" s="72" t="s">
        <v>127</v>
      </c>
    </row>
    <row r="677">
      <c r="A677" s="71" t="s">
        <v>11071</v>
      </c>
      <c r="B677" s="72" t="s">
        <v>11072</v>
      </c>
      <c r="C677" s="73" t="s">
        <v>141</v>
      </c>
      <c r="D677" s="75" t="s">
        <v>127</v>
      </c>
      <c r="E677" s="75" t="s">
        <v>141</v>
      </c>
      <c r="F677" s="75" t="s">
        <v>127</v>
      </c>
      <c r="G677" s="71" t="s">
        <v>127</v>
      </c>
      <c r="H677" s="71" t="s">
        <v>127</v>
      </c>
      <c r="I677" s="72" t="s">
        <v>127</v>
      </c>
      <c r="J677" s="73" t="s">
        <v>141</v>
      </c>
      <c r="K677" s="75" t="s">
        <v>127</v>
      </c>
      <c r="L677" s="75" t="s">
        <v>141</v>
      </c>
      <c r="M677" s="75" t="s">
        <v>127</v>
      </c>
      <c r="N677" s="71" t="s">
        <v>127</v>
      </c>
      <c r="O677" s="71" t="s">
        <v>127</v>
      </c>
      <c r="P677" s="72" t="s">
        <v>127</v>
      </c>
      <c r="Q677" s="73" t="s">
        <v>141</v>
      </c>
      <c r="R677" s="75" t="s">
        <v>127</v>
      </c>
      <c r="S677" s="75" t="s">
        <v>141</v>
      </c>
      <c r="T677" s="75" t="s">
        <v>127</v>
      </c>
      <c r="U677" s="71" t="s">
        <v>127</v>
      </c>
      <c r="V677" s="71" t="s">
        <v>127</v>
      </c>
      <c r="W677" s="72" t="s">
        <v>127</v>
      </c>
    </row>
    <row r="678">
      <c r="A678" s="71" t="s">
        <v>11127</v>
      </c>
      <c r="B678" s="72" t="s">
        <v>11128</v>
      </c>
      <c r="C678" s="73" t="s">
        <v>141</v>
      </c>
      <c r="D678" s="71" t="s">
        <v>141</v>
      </c>
      <c r="E678" s="71" t="s">
        <v>127</v>
      </c>
      <c r="F678" s="71" t="s">
        <v>127</v>
      </c>
      <c r="G678" s="71" t="s">
        <v>141</v>
      </c>
      <c r="H678" s="71" t="s">
        <v>141</v>
      </c>
      <c r="I678" s="72" t="s">
        <v>127</v>
      </c>
      <c r="J678" s="73" t="s">
        <v>141</v>
      </c>
      <c r="K678" s="71" t="s">
        <v>141</v>
      </c>
      <c r="L678" s="71" t="s">
        <v>127</v>
      </c>
      <c r="M678" s="71" t="s">
        <v>127</v>
      </c>
      <c r="N678" s="71" t="s">
        <v>141</v>
      </c>
      <c r="O678" s="71" t="s">
        <v>141</v>
      </c>
      <c r="P678" s="72" t="s">
        <v>127</v>
      </c>
      <c r="Q678" s="73" t="s">
        <v>141</v>
      </c>
      <c r="R678" s="71" t="s">
        <v>141</v>
      </c>
      <c r="S678" s="71" t="s">
        <v>127</v>
      </c>
      <c r="T678" s="71" t="s">
        <v>127</v>
      </c>
      <c r="U678" s="71" t="s">
        <v>141</v>
      </c>
      <c r="V678" s="71" t="s">
        <v>141</v>
      </c>
      <c r="W678" s="72" t="s">
        <v>127</v>
      </c>
    </row>
    <row r="679">
      <c r="A679" s="74" t="s">
        <v>11139</v>
      </c>
      <c r="B679" s="72" t="s">
        <v>11140</v>
      </c>
      <c r="C679" s="73" t="s">
        <v>141</v>
      </c>
      <c r="D679" s="71" t="s">
        <v>127</v>
      </c>
      <c r="E679" s="71" t="s">
        <v>141</v>
      </c>
      <c r="F679" s="71" t="s">
        <v>127</v>
      </c>
      <c r="G679" s="71" t="s">
        <v>127</v>
      </c>
      <c r="H679" s="71" t="s">
        <v>127</v>
      </c>
      <c r="I679" s="72" t="s">
        <v>127</v>
      </c>
      <c r="J679" s="73" t="s">
        <v>141</v>
      </c>
      <c r="K679" s="71" t="s">
        <v>127</v>
      </c>
      <c r="L679" s="71" t="s">
        <v>141</v>
      </c>
      <c r="M679" s="71" t="s">
        <v>127</v>
      </c>
      <c r="N679" s="71" t="s">
        <v>127</v>
      </c>
      <c r="O679" s="71" t="s">
        <v>127</v>
      </c>
      <c r="P679" s="72" t="s">
        <v>127</v>
      </c>
      <c r="Q679" s="73" t="s">
        <v>141</v>
      </c>
      <c r="R679" s="71" t="s">
        <v>127</v>
      </c>
      <c r="S679" s="71" t="s">
        <v>141</v>
      </c>
      <c r="T679" s="71" t="s">
        <v>127</v>
      </c>
      <c r="U679" s="71" t="s">
        <v>127</v>
      </c>
      <c r="V679" s="71" t="s">
        <v>127</v>
      </c>
      <c r="W679" s="72" t="s">
        <v>127</v>
      </c>
    </row>
    <row r="680">
      <c r="A680" s="71" t="s">
        <v>9553</v>
      </c>
      <c r="B680" s="72" t="s">
        <v>9554</v>
      </c>
      <c r="C680" s="73">
        <v>1500.0</v>
      </c>
      <c r="D680" s="89" t="s">
        <v>127</v>
      </c>
      <c r="E680" s="71">
        <v>1500.0</v>
      </c>
      <c r="F680" s="71" t="s">
        <v>127</v>
      </c>
      <c r="G680" s="71" t="s">
        <v>127</v>
      </c>
      <c r="H680" s="89" t="s">
        <v>127</v>
      </c>
      <c r="I680" s="90" t="s">
        <v>127</v>
      </c>
      <c r="J680" s="73">
        <v>1400.0</v>
      </c>
      <c r="K680" s="71" t="s">
        <v>127</v>
      </c>
      <c r="L680" s="75">
        <v>1400.0</v>
      </c>
      <c r="M680" s="71" t="s">
        <v>127</v>
      </c>
      <c r="N680" s="71" t="s">
        <v>127</v>
      </c>
      <c r="O680" s="89" t="s">
        <v>127</v>
      </c>
      <c r="P680" s="90" t="s">
        <v>127</v>
      </c>
      <c r="Q680" s="73">
        <v>1600.0</v>
      </c>
      <c r="R680" s="71" t="s">
        <v>127</v>
      </c>
      <c r="S680" s="75">
        <v>1600.0</v>
      </c>
      <c r="T680" s="71" t="s">
        <v>127</v>
      </c>
      <c r="U680" s="71" t="s">
        <v>127</v>
      </c>
      <c r="V680" s="71" t="s">
        <v>127</v>
      </c>
      <c r="W680" s="72" t="s">
        <v>127</v>
      </c>
    </row>
    <row r="681">
      <c r="A681" s="71" t="s">
        <v>9533</v>
      </c>
      <c r="B681" s="72" t="s">
        <v>9534</v>
      </c>
      <c r="C681" s="73">
        <v>927.0</v>
      </c>
      <c r="D681" s="89" t="s">
        <v>127</v>
      </c>
      <c r="E681" s="89">
        <v>927.0</v>
      </c>
      <c r="F681" s="89" t="s">
        <v>127</v>
      </c>
      <c r="G681" s="71" t="s">
        <v>127</v>
      </c>
      <c r="H681" s="89" t="s">
        <v>127</v>
      </c>
      <c r="I681" s="90" t="s">
        <v>127</v>
      </c>
      <c r="J681" s="73">
        <v>676.0</v>
      </c>
      <c r="K681" s="71" t="s">
        <v>127</v>
      </c>
      <c r="L681" s="71">
        <v>676.0</v>
      </c>
      <c r="M681" s="71" t="s">
        <v>127</v>
      </c>
      <c r="N681" s="71" t="s">
        <v>127</v>
      </c>
      <c r="O681" s="89" t="s">
        <v>127</v>
      </c>
      <c r="P681" s="90" t="s">
        <v>127</v>
      </c>
      <c r="Q681" s="73" t="s">
        <v>141</v>
      </c>
      <c r="R681" s="71" t="s">
        <v>127</v>
      </c>
      <c r="S681" s="75" t="s">
        <v>141</v>
      </c>
      <c r="T681" s="71" t="s">
        <v>127</v>
      </c>
      <c r="U681" s="71" t="s">
        <v>127</v>
      </c>
      <c r="V681" s="71" t="s">
        <v>127</v>
      </c>
      <c r="W681" s="72" t="s">
        <v>127</v>
      </c>
    </row>
    <row r="682">
      <c r="A682" s="71" t="s">
        <v>9752</v>
      </c>
      <c r="B682" s="72" t="s">
        <v>9753</v>
      </c>
      <c r="C682" s="73" t="s">
        <v>141</v>
      </c>
      <c r="D682" s="89" t="s">
        <v>127</v>
      </c>
      <c r="E682" s="89" t="s">
        <v>141</v>
      </c>
      <c r="F682" s="89" t="s">
        <v>127</v>
      </c>
      <c r="G682" s="71" t="s">
        <v>127</v>
      </c>
      <c r="H682" s="89" t="s">
        <v>127</v>
      </c>
      <c r="I682" s="90" t="s">
        <v>127</v>
      </c>
      <c r="J682" s="73" t="s">
        <v>141</v>
      </c>
      <c r="K682" s="89" t="s">
        <v>127</v>
      </c>
      <c r="L682" s="75" t="s">
        <v>141</v>
      </c>
      <c r="M682" s="71" t="s">
        <v>127</v>
      </c>
      <c r="N682" s="71" t="s">
        <v>127</v>
      </c>
      <c r="O682" s="89" t="s">
        <v>127</v>
      </c>
      <c r="P682" s="90" t="s">
        <v>127</v>
      </c>
      <c r="Q682" s="73" t="s">
        <v>141</v>
      </c>
      <c r="R682" s="71" t="s">
        <v>127</v>
      </c>
      <c r="S682" s="75" t="s">
        <v>141</v>
      </c>
      <c r="T682" s="71" t="s">
        <v>127</v>
      </c>
      <c r="U682" s="71" t="s">
        <v>127</v>
      </c>
      <c r="V682" s="71" t="s">
        <v>127</v>
      </c>
      <c r="W682" s="72" t="s">
        <v>127</v>
      </c>
    </row>
    <row r="683">
      <c r="A683" s="71" t="s">
        <v>9447</v>
      </c>
      <c r="B683" s="72" t="s">
        <v>9448</v>
      </c>
      <c r="C683" s="79">
        <v>3400.0</v>
      </c>
      <c r="D683" s="75" t="s">
        <v>468</v>
      </c>
      <c r="E683" s="75" t="s">
        <v>468</v>
      </c>
      <c r="F683" s="71" t="s">
        <v>127</v>
      </c>
      <c r="G683" s="71" t="s">
        <v>141</v>
      </c>
      <c r="H683" s="71" t="s">
        <v>141</v>
      </c>
      <c r="I683" s="72" t="s">
        <v>127</v>
      </c>
      <c r="J683" s="73" t="s">
        <v>141</v>
      </c>
      <c r="K683" s="75" t="s">
        <v>141</v>
      </c>
      <c r="L683" s="75" t="s">
        <v>141</v>
      </c>
      <c r="M683" s="75" t="s">
        <v>127</v>
      </c>
      <c r="N683" s="71" t="s">
        <v>141</v>
      </c>
      <c r="O683" s="75" t="s">
        <v>141</v>
      </c>
      <c r="P683" s="90" t="s">
        <v>127</v>
      </c>
      <c r="Q683" s="73" t="s">
        <v>141</v>
      </c>
      <c r="R683" s="75" t="s">
        <v>141</v>
      </c>
      <c r="S683" s="75" t="s">
        <v>141</v>
      </c>
      <c r="T683" s="71" t="s">
        <v>127</v>
      </c>
      <c r="U683" s="71" t="s">
        <v>141</v>
      </c>
      <c r="V683" s="75" t="s">
        <v>141</v>
      </c>
      <c r="W683" s="72" t="s">
        <v>127</v>
      </c>
    </row>
    <row r="684">
      <c r="A684" s="71" t="s">
        <v>9809</v>
      </c>
      <c r="B684" s="72" t="s">
        <v>9810</v>
      </c>
      <c r="C684" s="73" t="s">
        <v>141</v>
      </c>
      <c r="D684" s="74" t="s">
        <v>141</v>
      </c>
      <c r="E684" s="71" t="s">
        <v>127</v>
      </c>
      <c r="F684" s="71" t="s">
        <v>127</v>
      </c>
      <c r="G684" s="71">
        <v>2300.0</v>
      </c>
      <c r="H684" s="71">
        <v>2300.0</v>
      </c>
      <c r="I684" s="72" t="s">
        <v>127</v>
      </c>
      <c r="J684" s="73">
        <v>1500.0</v>
      </c>
      <c r="K684" s="75">
        <v>1500.0</v>
      </c>
      <c r="L684" s="75" t="s">
        <v>127</v>
      </c>
      <c r="M684" s="75" t="s">
        <v>127</v>
      </c>
      <c r="N684" s="71">
        <v>2607.0</v>
      </c>
      <c r="O684" s="75">
        <v>2607.0</v>
      </c>
      <c r="P684" s="90" t="s">
        <v>127</v>
      </c>
      <c r="Q684" s="73">
        <v>1470.0</v>
      </c>
      <c r="R684" s="75">
        <v>1470.0</v>
      </c>
      <c r="S684" s="71" t="s">
        <v>127</v>
      </c>
      <c r="T684" s="71" t="s">
        <v>127</v>
      </c>
      <c r="U684" s="71">
        <v>2430.0</v>
      </c>
      <c r="V684" s="75">
        <v>2430.0</v>
      </c>
      <c r="W684" s="72" t="s">
        <v>127</v>
      </c>
    </row>
    <row r="685">
      <c r="A685" s="71" t="s">
        <v>9462</v>
      </c>
      <c r="B685" s="72" t="s">
        <v>9463</v>
      </c>
      <c r="C685" s="78">
        <v>12463.0</v>
      </c>
      <c r="D685" s="74" t="s">
        <v>141</v>
      </c>
      <c r="E685" s="74" t="s">
        <v>141</v>
      </c>
      <c r="F685" s="71" t="s">
        <v>127</v>
      </c>
      <c r="G685" s="71">
        <v>10013.0</v>
      </c>
      <c r="H685" s="71">
        <v>10013.0</v>
      </c>
      <c r="I685" s="90" t="s">
        <v>127</v>
      </c>
      <c r="J685" s="78">
        <v>11574.0</v>
      </c>
      <c r="K685" s="75" t="s">
        <v>468</v>
      </c>
      <c r="L685" s="75" t="s">
        <v>468</v>
      </c>
      <c r="M685" s="71" t="s">
        <v>127</v>
      </c>
      <c r="N685" s="71">
        <v>9344.0</v>
      </c>
      <c r="O685" s="71">
        <v>9344.0</v>
      </c>
      <c r="P685" s="90" t="s">
        <v>127</v>
      </c>
      <c r="Q685" s="79">
        <v>13592.0</v>
      </c>
      <c r="R685" s="75" t="s">
        <v>468</v>
      </c>
      <c r="S685" s="75" t="s">
        <v>468</v>
      </c>
      <c r="T685" s="71" t="s">
        <v>127</v>
      </c>
      <c r="U685" s="71">
        <v>10420.0</v>
      </c>
      <c r="V685" s="75">
        <v>10420.0</v>
      </c>
      <c r="W685" s="72" t="s">
        <v>127</v>
      </c>
    </row>
    <row r="686">
      <c r="A686" s="71" t="s">
        <v>9586</v>
      </c>
      <c r="B686" s="72" t="s">
        <v>9587</v>
      </c>
      <c r="C686" s="79">
        <v>12000.0</v>
      </c>
      <c r="D686" s="74" t="s">
        <v>141</v>
      </c>
      <c r="E686" s="71" t="s">
        <v>127</v>
      </c>
      <c r="F686" s="71" t="s">
        <v>127</v>
      </c>
      <c r="G686" s="71" t="s">
        <v>141</v>
      </c>
      <c r="H686" s="71" t="s">
        <v>141</v>
      </c>
      <c r="I686" s="72" t="s">
        <v>141</v>
      </c>
      <c r="J686" s="73">
        <v>12304.0</v>
      </c>
      <c r="K686" s="75">
        <v>12304.0</v>
      </c>
      <c r="L686" s="71" t="s">
        <v>127</v>
      </c>
      <c r="M686" s="71" t="s">
        <v>127</v>
      </c>
      <c r="N686" s="71">
        <v>12800.0</v>
      </c>
      <c r="O686" s="71">
        <v>12800.0</v>
      </c>
      <c r="P686" s="72" t="s">
        <v>127</v>
      </c>
      <c r="Q686" s="73">
        <v>13378.0</v>
      </c>
      <c r="R686" s="75">
        <v>13378.0</v>
      </c>
      <c r="S686" s="71" t="s">
        <v>127</v>
      </c>
      <c r="T686" s="71" t="s">
        <v>127</v>
      </c>
      <c r="U686" s="71">
        <v>13000.0</v>
      </c>
      <c r="V686" s="75">
        <v>13000.0</v>
      </c>
      <c r="W686" s="72" t="s">
        <v>127</v>
      </c>
    </row>
    <row r="687">
      <c r="A687" s="71" t="s">
        <v>9499</v>
      </c>
      <c r="B687" s="72" t="s">
        <v>9500</v>
      </c>
      <c r="C687" s="79">
        <v>1100.0</v>
      </c>
      <c r="D687" s="89" t="s">
        <v>127</v>
      </c>
      <c r="E687" s="74" t="s">
        <v>141</v>
      </c>
      <c r="F687" s="71" t="s">
        <v>127</v>
      </c>
      <c r="G687" s="71" t="s">
        <v>127</v>
      </c>
      <c r="H687" s="71" t="s">
        <v>127</v>
      </c>
      <c r="I687" s="72" t="s">
        <v>127</v>
      </c>
      <c r="J687" s="73">
        <v>1238.0</v>
      </c>
      <c r="K687" s="71" t="s">
        <v>127</v>
      </c>
      <c r="L687" s="75">
        <v>1238.0</v>
      </c>
      <c r="M687" s="71" t="s">
        <v>127</v>
      </c>
      <c r="N687" s="71" t="s">
        <v>127</v>
      </c>
      <c r="O687" s="71" t="s">
        <v>127</v>
      </c>
      <c r="P687" s="72" t="s">
        <v>127</v>
      </c>
      <c r="Q687" s="73">
        <v>1215.0</v>
      </c>
      <c r="R687" s="71" t="s">
        <v>127</v>
      </c>
      <c r="S687" s="75">
        <v>1215.0</v>
      </c>
      <c r="T687" s="71" t="s">
        <v>127</v>
      </c>
      <c r="U687" s="71" t="s">
        <v>127</v>
      </c>
      <c r="V687" s="71" t="s">
        <v>127</v>
      </c>
      <c r="W687" s="72" t="s">
        <v>127</v>
      </c>
    </row>
    <row r="688">
      <c r="A688" s="71" t="s">
        <v>9780</v>
      </c>
      <c r="B688" s="72" t="s">
        <v>9781</v>
      </c>
      <c r="C688" s="73" t="s">
        <v>141</v>
      </c>
      <c r="D688" s="89" t="s">
        <v>127</v>
      </c>
      <c r="E688" s="74" t="s">
        <v>141</v>
      </c>
      <c r="F688" s="71" t="s">
        <v>127</v>
      </c>
      <c r="G688" s="71" t="s">
        <v>127</v>
      </c>
      <c r="H688" s="71" t="s">
        <v>127</v>
      </c>
      <c r="I688" s="72" t="s">
        <v>127</v>
      </c>
      <c r="J688" s="73">
        <v>1562.0</v>
      </c>
      <c r="K688" s="71" t="s">
        <v>127</v>
      </c>
      <c r="L688" s="75">
        <v>1562.0</v>
      </c>
      <c r="M688" s="71" t="s">
        <v>127</v>
      </c>
      <c r="N688" s="71" t="s">
        <v>127</v>
      </c>
      <c r="O688" s="71" t="s">
        <v>127</v>
      </c>
      <c r="P688" s="72" t="s">
        <v>127</v>
      </c>
      <c r="Q688" s="73">
        <v>1885.0</v>
      </c>
      <c r="R688" s="71" t="s">
        <v>127</v>
      </c>
      <c r="S688" s="75">
        <v>1885.0</v>
      </c>
      <c r="T688" s="71" t="s">
        <v>127</v>
      </c>
      <c r="U688" s="71" t="s">
        <v>127</v>
      </c>
      <c r="V688" s="71" t="s">
        <v>127</v>
      </c>
      <c r="W688" s="72" t="s">
        <v>127</v>
      </c>
    </row>
    <row r="689">
      <c r="A689" s="71" t="s">
        <v>9737</v>
      </c>
      <c r="B689" s="72" t="s">
        <v>9738</v>
      </c>
      <c r="C689" s="73">
        <v>4300.0</v>
      </c>
      <c r="D689" s="89">
        <v>4300.0</v>
      </c>
      <c r="E689" s="71" t="s">
        <v>127</v>
      </c>
      <c r="F689" s="71" t="s">
        <v>127</v>
      </c>
      <c r="G689" s="71">
        <v>4900.0</v>
      </c>
      <c r="H689" s="71">
        <v>4900.0</v>
      </c>
      <c r="I689" s="90" t="s">
        <v>127</v>
      </c>
      <c r="J689" s="73">
        <v>4400.0</v>
      </c>
      <c r="K689" s="71">
        <v>4400.0</v>
      </c>
      <c r="L689" s="71" t="s">
        <v>127</v>
      </c>
      <c r="M689" s="71" t="s">
        <v>127</v>
      </c>
      <c r="N689" s="71">
        <v>5000.0</v>
      </c>
      <c r="O689" s="71">
        <v>5000.0</v>
      </c>
      <c r="P689" s="72" t="s">
        <v>127</v>
      </c>
      <c r="Q689" s="73">
        <v>4418.0</v>
      </c>
      <c r="R689" s="75">
        <v>4418.0</v>
      </c>
      <c r="S689" s="71" t="s">
        <v>127</v>
      </c>
      <c r="T689" s="71" t="s">
        <v>127</v>
      </c>
      <c r="U689" s="71">
        <v>5119.0</v>
      </c>
      <c r="V689" s="75">
        <v>5119.0</v>
      </c>
      <c r="W689" s="72" t="s">
        <v>127</v>
      </c>
    </row>
    <row r="690">
      <c r="A690" s="71" t="s">
        <v>9413</v>
      </c>
      <c r="B690" s="72" t="s">
        <v>9414</v>
      </c>
      <c r="C690" s="73">
        <v>3459.0</v>
      </c>
      <c r="D690" s="91" t="s">
        <v>127</v>
      </c>
      <c r="E690" s="75">
        <v>3459.0</v>
      </c>
      <c r="F690" s="71" t="s">
        <v>127</v>
      </c>
      <c r="G690" s="71">
        <v>3237.0</v>
      </c>
      <c r="H690" s="71" t="s">
        <v>127</v>
      </c>
      <c r="I690" s="77">
        <v>3237.0</v>
      </c>
      <c r="J690" s="73">
        <v>3471.0</v>
      </c>
      <c r="K690" s="75" t="s">
        <v>127</v>
      </c>
      <c r="L690" s="75">
        <v>3471.0</v>
      </c>
      <c r="M690" s="75" t="s">
        <v>127</v>
      </c>
      <c r="N690" s="71">
        <v>3155.0</v>
      </c>
      <c r="O690" s="75" t="s">
        <v>127</v>
      </c>
      <c r="P690" s="77">
        <v>3155.0</v>
      </c>
      <c r="Q690" s="73">
        <v>3400.0</v>
      </c>
      <c r="R690" s="71" t="s">
        <v>127</v>
      </c>
      <c r="S690" s="75">
        <v>3400.0</v>
      </c>
      <c r="T690" s="71" t="s">
        <v>127</v>
      </c>
      <c r="U690" s="71">
        <v>3300.0</v>
      </c>
      <c r="V690" s="71" t="s">
        <v>127</v>
      </c>
      <c r="W690" s="77">
        <v>3300.0</v>
      </c>
    </row>
    <row r="691">
      <c r="A691" s="75" t="s">
        <v>9793</v>
      </c>
      <c r="B691" s="72" t="s">
        <v>9794</v>
      </c>
      <c r="C691" s="73" t="s">
        <v>141</v>
      </c>
      <c r="D691" s="91" t="s">
        <v>127</v>
      </c>
      <c r="E691" s="75" t="s">
        <v>141</v>
      </c>
      <c r="F691" s="75" t="s">
        <v>127</v>
      </c>
      <c r="G691" s="71" t="s">
        <v>141</v>
      </c>
      <c r="H691" s="75" t="s">
        <v>141</v>
      </c>
      <c r="I691" s="77" t="s">
        <v>127</v>
      </c>
      <c r="J691" s="73" t="s">
        <v>141</v>
      </c>
      <c r="K691" s="75" t="s">
        <v>127</v>
      </c>
      <c r="L691" s="75" t="s">
        <v>141</v>
      </c>
      <c r="M691" s="75" t="s">
        <v>127</v>
      </c>
      <c r="N691" s="71" t="s">
        <v>141</v>
      </c>
      <c r="O691" s="75" t="s">
        <v>141</v>
      </c>
      <c r="P691" s="77" t="s">
        <v>127</v>
      </c>
      <c r="Q691" s="73" t="s">
        <v>141</v>
      </c>
      <c r="R691" s="71" t="s">
        <v>127</v>
      </c>
      <c r="S691" s="75" t="s">
        <v>141</v>
      </c>
      <c r="T691" s="71" t="s">
        <v>127</v>
      </c>
      <c r="U691" s="71" t="s">
        <v>127</v>
      </c>
      <c r="V691" s="71" t="s">
        <v>127</v>
      </c>
      <c r="W691" s="72" t="s">
        <v>127</v>
      </c>
    </row>
    <row r="692">
      <c r="A692" s="75" t="s">
        <v>9825</v>
      </c>
      <c r="B692" s="72" t="s">
        <v>9826</v>
      </c>
      <c r="C692" s="73" t="s">
        <v>141</v>
      </c>
      <c r="D692" s="75" t="s">
        <v>127</v>
      </c>
      <c r="E692" s="75" t="s">
        <v>141</v>
      </c>
      <c r="F692" s="75" t="s">
        <v>127</v>
      </c>
      <c r="G692" s="71" t="s">
        <v>127</v>
      </c>
      <c r="H692" s="71" t="s">
        <v>127</v>
      </c>
      <c r="I692" s="72" t="s">
        <v>127</v>
      </c>
      <c r="J692" s="73" t="s">
        <v>141</v>
      </c>
      <c r="K692" s="75" t="s">
        <v>127</v>
      </c>
      <c r="L692" s="75" t="s">
        <v>141</v>
      </c>
      <c r="M692" s="75" t="s">
        <v>127</v>
      </c>
      <c r="N692" s="71" t="s">
        <v>127</v>
      </c>
      <c r="O692" s="75" t="s">
        <v>127</v>
      </c>
      <c r="P692" s="77" t="s">
        <v>127</v>
      </c>
      <c r="Q692" s="73" t="s">
        <v>141</v>
      </c>
      <c r="R692" s="71" t="s">
        <v>127</v>
      </c>
      <c r="S692" s="75" t="s">
        <v>141</v>
      </c>
      <c r="T692" s="71" t="s">
        <v>127</v>
      </c>
      <c r="U692" s="71" t="s">
        <v>127</v>
      </c>
      <c r="V692" s="71" t="s">
        <v>127</v>
      </c>
      <c r="W692" s="72" t="s">
        <v>127</v>
      </c>
    </row>
    <row r="693">
      <c r="A693" s="71" t="s">
        <v>9767</v>
      </c>
      <c r="B693" s="72" t="s">
        <v>9768</v>
      </c>
      <c r="C693" s="73">
        <v>983.3</v>
      </c>
      <c r="D693" s="89" t="s">
        <v>127</v>
      </c>
      <c r="E693" s="75">
        <v>983.3</v>
      </c>
      <c r="F693" s="71" t="s">
        <v>127</v>
      </c>
      <c r="G693" s="71" t="s">
        <v>127</v>
      </c>
      <c r="H693" s="71" t="s">
        <v>127</v>
      </c>
      <c r="I693" s="72" t="s">
        <v>127</v>
      </c>
      <c r="J693" s="73">
        <v>991.1</v>
      </c>
      <c r="K693" s="75" t="s">
        <v>127</v>
      </c>
      <c r="L693" s="75">
        <v>991.1</v>
      </c>
      <c r="M693" s="75" t="s">
        <v>127</v>
      </c>
      <c r="N693" s="71" t="s">
        <v>127</v>
      </c>
      <c r="O693" s="75" t="s">
        <v>127</v>
      </c>
      <c r="P693" s="77" t="s">
        <v>127</v>
      </c>
      <c r="Q693" s="73" t="s">
        <v>141</v>
      </c>
      <c r="R693" s="71" t="s">
        <v>127</v>
      </c>
      <c r="S693" s="75" t="s">
        <v>141</v>
      </c>
      <c r="T693" s="71" t="s">
        <v>127</v>
      </c>
      <c r="U693" s="71" t="s">
        <v>127</v>
      </c>
      <c r="V693" s="71" t="s">
        <v>127</v>
      </c>
      <c r="W693" s="72" t="s">
        <v>127</v>
      </c>
    </row>
    <row r="694">
      <c r="A694" s="71" t="s">
        <v>9679</v>
      </c>
      <c r="B694" s="72" t="s">
        <v>9680</v>
      </c>
      <c r="C694" s="73">
        <v>636.1</v>
      </c>
      <c r="D694" s="89" t="s">
        <v>127</v>
      </c>
      <c r="E694" s="75">
        <v>636.1</v>
      </c>
      <c r="F694" s="71" t="s">
        <v>127</v>
      </c>
      <c r="G694" s="71" t="s">
        <v>127</v>
      </c>
      <c r="H694" s="71" t="s">
        <v>127</v>
      </c>
      <c r="I694" s="72" t="s">
        <v>127</v>
      </c>
      <c r="J694" s="73">
        <v>596.7</v>
      </c>
      <c r="K694" s="71" t="s">
        <v>127</v>
      </c>
      <c r="L694" s="75">
        <v>596.7</v>
      </c>
      <c r="M694" s="71" t="s">
        <v>127</v>
      </c>
      <c r="N694" s="71" t="s">
        <v>127</v>
      </c>
      <c r="O694" s="75" t="s">
        <v>127</v>
      </c>
      <c r="P694" s="77" t="s">
        <v>127</v>
      </c>
      <c r="Q694" s="73" t="s">
        <v>141</v>
      </c>
      <c r="R694" s="71" t="s">
        <v>127</v>
      </c>
      <c r="S694" s="75" t="s">
        <v>141</v>
      </c>
      <c r="T694" s="71" t="s">
        <v>127</v>
      </c>
      <c r="U694" s="71" t="s">
        <v>127</v>
      </c>
      <c r="V694" s="71" t="s">
        <v>127</v>
      </c>
      <c r="W694" s="72" t="s">
        <v>127</v>
      </c>
    </row>
    <row r="695">
      <c r="A695" s="71" t="s">
        <v>9694</v>
      </c>
      <c r="B695" s="72" t="s">
        <v>9695</v>
      </c>
      <c r="C695" s="73" t="s">
        <v>141</v>
      </c>
      <c r="D695" s="89" t="s">
        <v>127</v>
      </c>
      <c r="E695" s="71" t="s">
        <v>141</v>
      </c>
      <c r="F695" s="71" t="s">
        <v>127</v>
      </c>
      <c r="G695" s="71" t="s">
        <v>127</v>
      </c>
      <c r="H695" s="71" t="s">
        <v>127</v>
      </c>
      <c r="I695" s="72" t="s">
        <v>127</v>
      </c>
      <c r="J695" s="73" t="s">
        <v>468</v>
      </c>
      <c r="K695" s="71" t="s">
        <v>127</v>
      </c>
      <c r="L695" s="75" t="s">
        <v>468</v>
      </c>
      <c r="M695" s="71" t="s">
        <v>127</v>
      </c>
      <c r="N695" s="71" t="s">
        <v>127</v>
      </c>
      <c r="O695" s="71" t="s">
        <v>127</v>
      </c>
      <c r="P695" s="72" t="s">
        <v>127</v>
      </c>
      <c r="Q695" s="73">
        <v>1000.0</v>
      </c>
      <c r="R695" s="71" t="s">
        <v>127</v>
      </c>
      <c r="S695" s="75">
        <v>1000.0</v>
      </c>
      <c r="T695" s="71" t="s">
        <v>127</v>
      </c>
      <c r="U695" s="71" t="s">
        <v>127</v>
      </c>
      <c r="V695" s="71" t="s">
        <v>127</v>
      </c>
      <c r="W695" s="72" t="s">
        <v>127</v>
      </c>
    </row>
    <row r="696">
      <c r="A696" s="71" t="s">
        <v>9867</v>
      </c>
      <c r="B696" s="72" t="s">
        <v>9868</v>
      </c>
      <c r="C696" s="79">
        <v>11847.0</v>
      </c>
      <c r="D696" s="75" t="s">
        <v>468</v>
      </c>
      <c r="E696" s="75" t="s">
        <v>468</v>
      </c>
      <c r="F696" s="71" t="s">
        <v>127</v>
      </c>
      <c r="G696" s="75">
        <v>9486.0</v>
      </c>
      <c r="H696" s="75" t="s">
        <v>468</v>
      </c>
      <c r="I696" s="72" t="s">
        <v>127</v>
      </c>
      <c r="J696" s="80">
        <v>11314.0</v>
      </c>
      <c r="K696" s="75" t="s">
        <v>468</v>
      </c>
      <c r="L696" s="75" t="s">
        <v>468</v>
      </c>
      <c r="M696" s="71" t="s">
        <v>127</v>
      </c>
      <c r="N696" s="71">
        <v>9541.0</v>
      </c>
      <c r="O696" s="75">
        <v>9541.0</v>
      </c>
      <c r="P696" s="72" t="s">
        <v>127</v>
      </c>
      <c r="Q696" s="79">
        <v>1165.0</v>
      </c>
      <c r="R696" s="75" t="s">
        <v>141</v>
      </c>
      <c r="S696" s="75" t="s">
        <v>141</v>
      </c>
      <c r="T696" s="71" t="s">
        <v>127</v>
      </c>
      <c r="U696" s="71">
        <v>10960.0</v>
      </c>
      <c r="V696" s="75">
        <v>10960.0</v>
      </c>
      <c r="W696" s="72" t="s">
        <v>127</v>
      </c>
    </row>
    <row r="697">
      <c r="A697" s="71" t="s">
        <v>9630</v>
      </c>
      <c r="B697" s="72" t="s">
        <v>9631</v>
      </c>
      <c r="C697" s="73">
        <v>1408.0</v>
      </c>
      <c r="D697" s="89" t="s">
        <v>127</v>
      </c>
      <c r="E697" s="74">
        <v>1408.0</v>
      </c>
      <c r="F697" s="71" t="s">
        <v>127</v>
      </c>
      <c r="G697" s="71">
        <v>2749.0</v>
      </c>
      <c r="H697" s="75">
        <v>2749.0</v>
      </c>
      <c r="I697" s="72" t="s">
        <v>127</v>
      </c>
      <c r="J697" s="73">
        <v>1496.0</v>
      </c>
      <c r="K697" s="71" t="s">
        <v>127</v>
      </c>
      <c r="L697" s="75">
        <v>1496.0</v>
      </c>
      <c r="M697" s="71" t="s">
        <v>127</v>
      </c>
      <c r="N697" s="71">
        <v>2302.0</v>
      </c>
      <c r="O697" s="75">
        <v>2302.0</v>
      </c>
      <c r="P697" s="72" t="s">
        <v>127</v>
      </c>
      <c r="Q697" s="73">
        <v>1500.0</v>
      </c>
      <c r="R697" s="71" t="s">
        <v>127</v>
      </c>
      <c r="S697" s="75">
        <v>1500.0</v>
      </c>
      <c r="T697" s="71" t="s">
        <v>127</v>
      </c>
      <c r="U697" s="71">
        <v>2400.0</v>
      </c>
      <c r="V697" s="75">
        <v>2400.0</v>
      </c>
      <c r="W697" s="72" t="s">
        <v>127</v>
      </c>
    </row>
    <row r="698">
      <c r="A698" s="71" t="s">
        <v>9838</v>
      </c>
      <c r="B698" s="72" t="s">
        <v>9839</v>
      </c>
      <c r="C698" s="73">
        <v>169.9</v>
      </c>
      <c r="D698" s="89" t="s">
        <v>127</v>
      </c>
      <c r="E698" s="75">
        <v>169.9</v>
      </c>
      <c r="F698" s="89" t="s">
        <v>127</v>
      </c>
      <c r="G698" s="71" t="s">
        <v>127</v>
      </c>
      <c r="H698" s="89" t="s">
        <v>127</v>
      </c>
      <c r="I698" s="90" t="s">
        <v>127</v>
      </c>
      <c r="J698" s="73">
        <v>213.3</v>
      </c>
      <c r="K698" s="71" t="s">
        <v>127</v>
      </c>
      <c r="L698" s="75">
        <v>213.3</v>
      </c>
      <c r="M698" s="71" t="s">
        <v>127</v>
      </c>
      <c r="N698" s="71" t="s">
        <v>127</v>
      </c>
      <c r="O698" s="71" t="s">
        <v>127</v>
      </c>
      <c r="P698" s="72" t="s">
        <v>127</v>
      </c>
      <c r="Q698" s="73" t="s">
        <v>468</v>
      </c>
      <c r="R698" s="71" t="s">
        <v>127</v>
      </c>
      <c r="S698" s="75" t="s">
        <v>468</v>
      </c>
      <c r="T698" s="71" t="s">
        <v>127</v>
      </c>
      <c r="U698" s="71" t="s">
        <v>127</v>
      </c>
      <c r="V698" s="71" t="s">
        <v>127</v>
      </c>
      <c r="W698" s="72" t="s">
        <v>127</v>
      </c>
    </row>
    <row r="699">
      <c r="A699" s="71" t="s">
        <v>9483</v>
      </c>
      <c r="B699" s="72" t="s">
        <v>9484</v>
      </c>
      <c r="C699" s="73" t="s">
        <v>141</v>
      </c>
      <c r="D699" s="89" t="s">
        <v>127</v>
      </c>
      <c r="E699" s="71" t="s">
        <v>141</v>
      </c>
      <c r="F699" s="71" t="s">
        <v>127</v>
      </c>
      <c r="G699" s="71" t="s">
        <v>127</v>
      </c>
      <c r="H699" s="71" t="s">
        <v>127</v>
      </c>
      <c r="I699" s="72" t="s">
        <v>127</v>
      </c>
      <c r="J699" s="73">
        <v>67.8</v>
      </c>
      <c r="K699" s="71" t="s">
        <v>127</v>
      </c>
      <c r="L699" s="75">
        <v>67.8</v>
      </c>
      <c r="M699" s="71" t="s">
        <v>127</v>
      </c>
      <c r="N699" s="71" t="s">
        <v>127</v>
      </c>
      <c r="O699" s="71" t="s">
        <v>127</v>
      </c>
      <c r="P699" s="72" t="s">
        <v>127</v>
      </c>
      <c r="Q699" s="73">
        <v>76.6</v>
      </c>
      <c r="R699" s="71" t="s">
        <v>127</v>
      </c>
      <c r="S699" s="75">
        <v>76.6</v>
      </c>
      <c r="T699" s="71" t="s">
        <v>127</v>
      </c>
      <c r="U699" s="71" t="s">
        <v>127</v>
      </c>
      <c r="V699" s="71" t="s">
        <v>127</v>
      </c>
      <c r="W699" s="72" t="s">
        <v>127</v>
      </c>
    </row>
    <row r="700">
      <c r="A700" s="71" t="s">
        <v>9513</v>
      </c>
      <c r="B700" s="72" t="s">
        <v>9514</v>
      </c>
      <c r="C700" s="80">
        <v>7650.0</v>
      </c>
      <c r="D700" s="71" t="s">
        <v>141</v>
      </c>
      <c r="E700" s="71" t="s">
        <v>141</v>
      </c>
      <c r="F700" s="71" t="s">
        <v>127</v>
      </c>
      <c r="G700" s="71" t="s">
        <v>141</v>
      </c>
      <c r="H700" s="71" t="s">
        <v>141</v>
      </c>
      <c r="I700" s="72" t="s">
        <v>127</v>
      </c>
      <c r="J700" s="78">
        <v>7600.0</v>
      </c>
      <c r="K700" s="75" t="s">
        <v>468</v>
      </c>
      <c r="L700" s="75" t="s">
        <v>468</v>
      </c>
      <c r="M700" s="71" t="s">
        <v>127</v>
      </c>
      <c r="N700" s="71">
        <v>6200.0</v>
      </c>
      <c r="O700" s="71">
        <v>6200.0</v>
      </c>
      <c r="P700" s="72" t="s">
        <v>127</v>
      </c>
      <c r="Q700" s="79">
        <v>7272.0</v>
      </c>
      <c r="R700" s="75" t="s">
        <v>468</v>
      </c>
      <c r="S700" s="75" t="s">
        <v>468</v>
      </c>
      <c r="T700" s="71" t="s">
        <v>127</v>
      </c>
      <c r="U700" s="71">
        <v>5700.0</v>
      </c>
      <c r="V700" s="75">
        <v>5700.0</v>
      </c>
      <c r="W700" s="72" t="s">
        <v>127</v>
      </c>
    </row>
    <row r="701">
      <c r="A701" s="71" t="s">
        <v>9393</v>
      </c>
      <c r="B701" s="72" t="s">
        <v>9394</v>
      </c>
      <c r="C701" s="73" t="s">
        <v>127</v>
      </c>
      <c r="D701" s="74" t="s">
        <v>127</v>
      </c>
      <c r="E701" s="74" t="s">
        <v>127</v>
      </c>
      <c r="F701" s="74" t="s">
        <v>127</v>
      </c>
      <c r="G701" s="71">
        <v>4629.0</v>
      </c>
      <c r="H701" s="74" t="s">
        <v>127</v>
      </c>
      <c r="I701" s="77">
        <v>4629.0</v>
      </c>
      <c r="J701" s="73" t="s">
        <v>127</v>
      </c>
      <c r="K701" s="74" t="s">
        <v>127</v>
      </c>
      <c r="L701" s="74" t="s">
        <v>127</v>
      </c>
      <c r="M701" s="74" t="s">
        <v>127</v>
      </c>
      <c r="N701" s="71">
        <v>4638.0</v>
      </c>
      <c r="O701" s="74" t="s">
        <v>127</v>
      </c>
      <c r="P701" s="77">
        <v>4638.0</v>
      </c>
      <c r="Q701" s="73" t="s">
        <v>127</v>
      </c>
      <c r="R701" s="71" t="s">
        <v>127</v>
      </c>
      <c r="S701" s="71" t="s">
        <v>127</v>
      </c>
      <c r="T701" s="71" t="s">
        <v>127</v>
      </c>
      <c r="U701" s="71">
        <v>4500.0</v>
      </c>
      <c r="V701" s="71" t="s">
        <v>127</v>
      </c>
      <c r="W701" s="77">
        <v>4500.0</v>
      </c>
    </row>
    <row r="702">
      <c r="A702" s="71" t="s">
        <v>9854</v>
      </c>
      <c r="B702" s="72" t="s">
        <v>9855</v>
      </c>
      <c r="C702" s="73" t="s">
        <v>141</v>
      </c>
      <c r="D702" s="74" t="s">
        <v>127</v>
      </c>
      <c r="E702" s="71" t="s">
        <v>141</v>
      </c>
      <c r="F702" s="74" t="s">
        <v>127</v>
      </c>
      <c r="G702" s="71" t="s">
        <v>127</v>
      </c>
      <c r="H702" s="74" t="s">
        <v>127</v>
      </c>
      <c r="I702" s="92" t="s">
        <v>127</v>
      </c>
      <c r="J702" s="73" t="s">
        <v>141</v>
      </c>
      <c r="K702" s="74" t="s">
        <v>127</v>
      </c>
      <c r="L702" s="71" t="s">
        <v>141</v>
      </c>
      <c r="M702" s="74" t="s">
        <v>127</v>
      </c>
      <c r="N702" s="71" t="s">
        <v>127</v>
      </c>
      <c r="O702" s="74" t="s">
        <v>127</v>
      </c>
      <c r="P702" s="92" t="s">
        <v>127</v>
      </c>
      <c r="Q702" s="73" t="s">
        <v>468</v>
      </c>
      <c r="R702" s="71" t="s">
        <v>127</v>
      </c>
      <c r="S702" s="75" t="s">
        <v>468</v>
      </c>
      <c r="T702" s="71" t="s">
        <v>127</v>
      </c>
      <c r="U702" s="71" t="s">
        <v>127</v>
      </c>
      <c r="V702" s="71" t="s">
        <v>127</v>
      </c>
      <c r="W702" s="72" t="s">
        <v>127</v>
      </c>
    </row>
    <row r="703">
      <c r="A703" s="71" t="s">
        <v>9430</v>
      </c>
      <c r="B703" s="72" t="s">
        <v>9431</v>
      </c>
      <c r="C703" s="73">
        <v>670.9</v>
      </c>
      <c r="D703" s="74" t="s">
        <v>127</v>
      </c>
      <c r="E703" s="75">
        <v>670.9</v>
      </c>
      <c r="F703" s="74" t="s">
        <v>127</v>
      </c>
      <c r="G703" s="71" t="s">
        <v>127</v>
      </c>
      <c r="H703" s="74" t="s">
        <v>127</v>
      </c>
      <c r="I703" s="92" t="s">
        <v>127</v>
      </c>
      <c r="J703" s="73">
        <v>601.8</v>
      </c>
      <c r="K703" s="74" t="s">
        <v>127</v>
      </c>
      <c r="L703" s="75">
        <v>601.8</v>
      </c>
      <c r="M703" s="74" t="s">
        <v>127</v>
      </c>
      <c r="N703" s="71" t="s">
        <v>127</v>
      </c>
      <c r="O703" s="74" t="s">
        <v>127</v>
      </c>
      <c r="P703" s="92" t="s">
        <v>127</v>
      </c>
      <c r="Q703" s="73">
        <v>660.9</v>
      </c>
      <c r="R703" s="71" t="s">
        <v>127</v>
      </c>
      <c r="S703" s="75">
        <v>660.9</v>
      </c>
      <c r="T703" s="71" t="s">
        <v>127</v>
      </c>
      <c r="U703" s="71" t="s">
        <v>127</v>
      </c>
      <c r="V703" s="71" t="s">
        <v>127</v>
      </c>
      <c r="W703" s="72" t="s">
        <v>127</v>
      </c>
    </row>
    <row r="704">
      <c r="A704" s="71" t="s">
        <v>9721</v>
      </c>
      <c r="B704" s="72" t="s">
        <v>9722</v>
      </c>
      <c r="C704" s="73" t="s">
        <v>141</v>
      </c>
      <c r="D704" s="74" t="s">
        <v>127</v>
      </c>
      <c r="E704" s="71" t="s">
        <v>141</v>
      </c>
      <c r="F704" s="74" t="s">
        <v>127</v>
      </c>
      <c r="G704" s="71" t="s">
        <v>127</v>
      </c>
      <c r="H704" s="74" t="s">
        <v>127</v>
      </c>
      <c r="I704" s="92" t="s">
        <v>127</v>
      </c>
      <c r="J704" s="73" t="s">
        <v>141</v>
      </c>
      <c r="K704" s="74" t="s">
        <v>127</v>
      </c>
      <c r="L704" s="71" t="s">
        <v>141</v>
      </c>
      <c r="M704" s="74" t="s">
        <v>127</v>
      </c>
      <c r="N704" s="71" t="s">
        <v>127</v>
      </c>
      <c r="O704" s="74" t="s">
        <v>127</v>
      </c>
      <c r="P704" s="92" t="s">
        <v>127</v>
      </c>
      <c r="Q704" s="73" t="s">
        <v>141</v>
      </c>
      <c r="R704" s="71" t="s">
        <v>127</v>
      </c>
      <c r="S704" s="75" t="s">
        <v>141</v>
      </c>
      <c r="T704" s="71" t="s">
        <v>127</v>
      </c>
      <c r="U704" s="71" t="s">
        <v>127</v>
      </c>
      <c r="V704" s="71" t="s">
        <v>127</v>
      </c>
      <c r="W704" s="72" t="s">
        <v>127</v>
      </c>
    </row>
    <row r="705">
      <c r="A705" s="71" t="s">
        <v>9651</v>
      </c>
      <c r="B705" s="72" t="s">
        <v>9652</v>
      </c>
      <c r="C705" s="73" t="s">
        <v>141</v>
      </c>
      <c r="D705" s="74" t="s">
        <v>127</v>
      </c>
      <c r="E705" s="71" t="s">
        <v>141</v>
      </c>
      <c r="F705" s="74" t="s">
        <v>127</v>
      </c>
      <c r="G705" s="71" t="s">
        <v>127</v>
      </c>
      <c r="H705" s="74" t="s">
        <v>127</v>
      </c>
      <c r="I705" s="92" t="s">
        <v>127</v>
      </c>
      <c r="J705" s="73" t="s">
        <v>141</v>
      </c>
      <c r="K705" s="74" t="s">
        <v>127</v>
      </c>
      <c r="L705" s="71" t="s">
        <v>141</v>
      </c>
      <c r="M705" s="74" t="s">
        <v>127</v>
      </c>
      <c r="N705" s="71" t="s">
        <v>127</v>
      </c>
      <c r="O705" s="74" t="s">
        <v>127</v>
      </c>
      <c r="P705" s="92" t="s">
        <v>127</v>
      </c>
      <c r="Q705" s="73" t="s">
        <v>141</v>
      </c>
      <c r="R705" s="71" t="s">
        <v>127</v>
      </c>
      <c r="S705" s="75" t="s">
        <v>141</v>
      </c>
      <c r="T705" s="71" t="s">
        <v>127</v>
      </c>
      <c r="U705" s="71" t="s">
        <v>127</v>
      </c>
      <c r="V705" s="71" t="s">
        <v>127</v>
      </c>
      <c r="W705" s="72" t="s">
        <v>127</v>
      </c>
    </row>
    <row r="706">
      <c r="A706" s="75" t="s">
        <v>9619</v>
      </c>
      <c r="B706" s="72" t="s">
        <v>9620</v>
      </c>
      <c r="C706" s="73">
        <v>1208.0</v>
      </c>
      <c r="D706" s="89" t="s">
        <v>127</v>
      </c>
      <c r="E706" s="75">
        <v>1208.0</v>
      </c>
      <c r="F706" s="71" t="s">
        <v>127</v>
      </c>
      <c r="G706" s="71" t="s">
        <v>127</v>
      </c>
      <c r="H706" s="71" t="s">
        <v>127</v>
      </c>
      <c r="I706" s="72" t="s">
        <v>127</v>
      </c>
      <c r="J706" s="73">
        <v>1250.0</v>
      </c>
      <c r="K706" s="71" t="s">
        <v>127</v>
      </c>
      <c r="L706" s="75">
        <v>1250.0</v>
      </c>
      <c r="M706" s="71" t="s">
        <v>127</v>
      </c>
      <c r="N706" s="71" t="s">
        <v>127</v>
      </c>
      <c r="O706" s="71" t="s">
        <v>127</v>
      </c>
      <c r="P706" s="72" t="s">
        <v>127</v>
      </c>
      <c r="Q706" s="73" t="s">
        <v>141</v>
      </c>
      <c r="R706" s="71" t="s">
        <v>127</v>
      </c>
      <c r="S706" s="75" t="s">
        <v>141</v>
      </c>
      <c r="T706" s="71" t="s">
        <v>127</v>
      </c>
      <c r="U706" s="71" t="s">
        <v>127</v>
      </c>
      <c r="V706" s="71" t="s">
        <v>127</v>
      </c>
      <c r="W706" s="72" t="s">
        <v>127</v>
      </c>
    </row>
    <row r="707">
      <c r="A707" s="71" t="s">
        <v>12618</v>
      </c>
      <c r="B707" s="72" t="s">
        <v>12619</v>
      </c>
      <c r="C707" s="73" t="s">
        <v>141</v>
      </c>
      <c r="D707" s="71" t="s">
        <v>127</v>
      </c>
      <c r="E707" s="71" t="s">
        <v>141</v>
      </c>
      <c r="F707" s="71" t="s">
        <v>127</v>
      </c>
      <c r="G707" s="71" t="s">
        <v>141</v>
      </c>
      <c r="H707" s="71" t="s">
        <v>127</v>
      </c>
      <c r="I707" s="72" t="s">
        <v>141</v>
      </c>
      <c r="J707" s="73">
        <v>4500.0</v>
      </c>
      <c r="K707" s="71" t="s">
        <v>127</v>
      </c>
      <c r="L707" s="75">
        <v>4500.0</v>
      </c>
      <c r="M707" s="71" t="s">
        <v>127</v>
      </c>
      <c r="N707" s="71" t="s">
        <v>141</v>
      </c>
      <c r="O707" s="71" t="s">
        <v>127</v>
      </c>
      <c r="P707" s="72" t="s">
        <v>141</v>
      </c>
      <c r="Q707" s="73">
        <v>4600.0</v>
      </c>
      <c r="R707" s="71" t="s">
        <v>127</v>
      </c>
      <c r="S707" s="75">
        <v>4600.0</v>
      </c>
      <c r="T707" s="71" t="s">
        <v>127</v>
      </c>
      <c r="U707" s="71" t="s">
        <v>141</v>
      </c>
      <c r="V707" s="71" t="s">
        <v>127</v>
      </c>
      <c r="W707" s="72" t="s">
        <v>141</v>
      </c>
    </row>
    <row r="708">
      <c r="A708" s="71" t="s">
        <v>12674</v>
      </c>
      <c r="B708" s="72" t="s">
        <v>12675</v>
      </c>
      <c r="C708" s="73" t="s">
        <v>141</v>
      </c>
      <c r="D708" s="71" t="s">
        <v>127</v>
      </c>
      <c r="E708" s="71" t="s">
        <v>141</v>
      </c>
      <c r="F708" s="71" t="s">
        <v>127</v>
      </c>
      <c r="G708" s="71" t="s">
        <v>127</v>
      </c>
      <c r="H708" s="71" t="s">
        <v>127</v>
      </c>
      <c r="I708" s="92" t="s">
        <v>127</v>
      </c>
      <c r="J708" s="73" t="s">
        <v>141</v>
      </c>
      <c r="K708" s="71" t="s">
        <v>127</v>
      </c>
      <c r="L708" s="71" t="s">
        <v>141</v>
      </c>
      <c r="M708" s="71" t="s">
        <v>127</v>
      </c>
      <c r="N708" s="71" t="s">
        <v>127</v>
      </c>
      <c r="O708" s="71" t="s">
        <v>127</v>
      </c>
      <c r="P708" s="92" t="s">
        <v>127</v>
      </c>
      <c r="Q708" s="73" t="s">
        <v>141</v>
      </c>
      <c r="R708" s="71" t="s">
        <v>127</v>
      </c>
      <c r="S708" s="71" t="s">
        <v>141</v>
      </c>
      <c r="T708" s="71" t="s">
        <v>127</v>
      </c>
      <c r="U708" s="71" t="s">
        <v>127</v>
      </c>
      <c r="V708" s="71" t="s">
        <v>127</v>
      </c>
      <c r="W708" s="92" t="s">
        <v>127</v>
      </c>
    </row>
    <row r="709">
      <c r="A709" s="71" t="s">
        <v>12652</v>
      </c>
      <c r="B709" s="72" t="s">
        <v>12653</v>
      </c>
      <c r="C709" s="73" t="s">
        <v>141</v>
      </c>
      <c r="D709" s="71" t="s">
        <v>127</v>
      </c>
      <c r="E709" s="71" t="s">
        <v>141</v>
      </c>
      <c r="F709" s="71" t="s">
        <v>127</v>
      </c>
      <c r="G709" s="71" t="s">
        <v>141</v>
      </c>
      <c r="H709" s="71" t="s">
        <v>127</v>
      </c>
      <c r="I709" s="72" t="s">
        <v>141</v>
      </c>
      <c r="J709" s="73" t="s">
        <v>141</v>
      </c>
      <c r="K709" s="71" t="s">
        <v>127</v>
      </c>
      <c r="L709" s="71" t="s">
        <v>141</v>
      </c>
      <c r="M709" s="71" t="s">
        <v>127</v>
      </c>
      <c r="N709" s="71" t="s">
        <v>141</v>
      </c>
      <c r="O709" s="71" t="s">
        <v>127</v>
      </c>
      <c r="P709" s="72" t="s">
        <v>141</v>
      </c>
      <c r="Q709" s="73" t="s">
        <v>141</v>
      </c>
      <c r="R709" s="71" t="s">
        <v>127</v>
      </c>
      <c r="S709" s="71" t="s">
        <v>141</v>
      </c>
      <c r="T709" s="71" t="s">
        <v>127</v>
      </c>
      <c r="U709" s="71" t="s">
        <v>141</v>
      </c>
      <c r="V709" s="71" t="s">
        <v>127</v>
      </c>
      <c r="W709" s="72" t="s">
        <v>141</v>
      </c>
    </row>
    <row r="710">
      <c r="A710" s="74" t="s">
        <v>12645</v>
      </c>
      <c r="B710" s="72" t="s">
        <v>12646</v>
      </c>
      <c r="C710" s="73" t="s">
        <v>141</v>
      </c>
      <c r="D710" s="71" t="s">
        <v>127</v>
      </c>
      <c r="E710" s="71" t="s">
        <v>141</v>
      </c>
      <c r="F710" s="71" t="s">
        <v>127</v>
      </c>
      <c r="G710" s="71" t="s">
        <v>141</v>
      </c>
      <c r="H710" s="71" t="s">
        <v>127</v>
      </c>
      <c r="I710" s="72" t="s">
        <v>141</v>
      </c>
      <c r="J710" s="73" t="s">
        <v>141</v>
      </c>
      <c r="K710" s="71" t="s">
        <v>127</v>
      </c>
      <c r="L710" s="71" t="s">
        <v>141</v>
      </c>
      <c r="M710" s="71" t="s">
        <v>127</v>
      </c>
      <c r="N710" s="71" t="s">
        <v>141</v>
      </c>
      <c r="O710" s="71" t="s">
        <v>127</v>
      </c>
      <c r="P710" s="72" t="s">
        <v>141</v>
      </c>
      <c r="Q710" s="73" t="s">
        <v>141</v>
      </c>
      <c r="R710" s="71" t="s">
        <v>127</v>
      </c>
      <c r="S710" s="71" t="s">
        <v>141</v>
      </c>
      <c r="T710" s="71" t="s">
        <v>127</v>
      </c>
      <c r="U710" s="71" t="s">
        <v>141</v>
      </c>
      <c r="V710" s="71" t="s">
        <v>127</v>
      </c>
      <c r="W710" s="72" t="s">
        <v>141</v>
      </c>
    </row>
    <row r="711">
      <c r="A711" s="74" t="s">
        <v>12687</v>
      </c>
      <c r="B711" s="72" t="s">
        <v>12688</v>
      </c>
      <c r="C711" s="73" t="s">
        <v>127</v>
      </c>
      <c r="D711" s="75" t="s">
        <v>127</v>
      </c>
      <c r="E711" s="71" t="s">
        <v>127</v>
      </c>
      <c r="F711" s="71" t="s">
        <v>127</v>
      </c>
      <c r="G711" s="71" t="s">
        <v>141</v>
      </c>
      <c r="H711" s="71" t="s">
        <v>141</v>
      </c>
      <c r="I711" s="72" t="s">
        <v>127</v>
      </c>
      <c r="J711" s="73" t="s">
        <v>127</v>
      </c>
      <c r="K711" s="75" t="s">
        <v>127</v>
      </c>
      <c r="L711" s="71" t="s">
        <v>127</v>
      </c>
      <c r="M711" s="71" t="s">
        <v>127</v>
      </c>
      <c r="N711" s="71" t="s">
        <v>141</v>
      </c>
      <c r="O711" s="71" t="s">
        <v>141</v>
      </c>
      <c r="P711" s="72" t="s">
        <v>127</v>
      </c>
      <c r="Q711" s="73" t="s">
        <v>127</v>
      </c>
      <c r="R711" s="75" t="s">
        <v>127</v>
      </c>
      <c r="S711" s="71" t="s">
        <v>127</v>
      </c>
      <c r="T711" s="71" t="s">
        <v>127</v>
      </c>
      <c r="U711" s="71" t="s">
        <v>141</v>
      </c>
      <c r="V711" s="71" t="s">
        <v>141</v>
      </c>
      <c r="W711" s="72" t="s">
        <v>127</v>
      </c>
    </row>
    <row r="712">
      <c r="A712" s="74" t="s">
        <v>12706</v>
      </c>
      <c r="B712" s="72" t="s">
        <v>12707</v>
      </c>
      <c r="C712" s="73" t="s">
        <v>141</v>
      </c>
      <c r="D712" s="71" t="s">
        <v>127</v>
      </c>
      <c r="E712" s="71" t="s">
        <v>141</v>
      </c>
      <c r="F712" s="71" t="s">
        <v>127</v>
      </c>
      <c r="G712" s="71" t="s">
        <v>127</v>
      </c>
      <c r="H712" s="71" t="s">
        <v>127</v>
      </c>
      <c r="I712" s="72" t="s">
        <v>127</v>
      </c>
      <c r="J712" s="73" t="s">
        <v>141</v>
      </c>
      <c r="K712" s="71" t="s">
        <v>127</v>
      </c>
      <c r="L712" s="71" t="s">
        <v>141</v>
      </c>
      <c r="M712" s="71" t="s">
        <v>127</v>
      </c>
      <c r="N712" s="71" t="s">
        <v>127</v>
      </c>
      <c r="O712" s="71" t="s">
        <v>127</v>
      </c>
      <c r="P712" s="72" t="s">
        <v>127</v>
      </c>
      <c r="Q712" s="73" t="s">
        <v>141</v>
      </c>
      <c r="R712" s="71" t="s">
        <v>127</v>
      </c>
      <c r="S712" s="71" t="s">
        <v>141</v>
      </c>
      <c r="T712" s="71" t="s">
        <v>127</v>
      </c>
      <c r="U712" s="71" t="s">
        <v>127</v>
      </c>
      <c r="V712" s="71" t="s">
        <v>127</v>
      </c>
      <c r="W712" s="72" t="s">
        <v>127</v>
      </c>
    </row>
    <row r="713">
      <c r="A713" s="71" t="s">
        <v>11410</v>
      </c>
      <c r="B713" s="72" t="s">
        <v>11411</v>
      </c>
      <c r="C713" s="73" t="s">
        <v>141</v>
      </c>
      <c r="D713" s="71" t="s">
        <v>141</v>
      </c>
      <c r="E713" s="71" t="s">
        <v>127</v>
      </c>
      <c r="F713" s="71" t="s">
        <v>127</v>
      </c>
      <c r="G713" s="71" t="s">
        <v>141</v>
      </c>
      <c r="H713" s="71" t="s">
        <v>141</v>
      </c>
      <c r="I713" s="72" t="s">
        <v>127</v>
      </c>
      <c r="J713" s="73" t="s">
        <v>141</v>
      </c>
      <c r="K713" s="71" t="s">
        <v>141</v>
      </c>
      <c r="L713" s="71" t="s">
        <v>127</v>
      </c>
      <c r="M713" s="71" t="s">
        <v>127</v>
      </c>
      <c r="N713" s="71" t="s">
        <v>141</v>
      </c>
      <c r="O713" s="71" t="s">
        <v>141</v>
      </c>
      <c r="P713" s="72" t="s">
        <v>127</v>
      </c>
      <c r="Q713" s="73" t="s">
        <v>141</v>
      </c>
      <c r="R713" s="71" t="s">
        <v>141</v>
      </c>
      <c r="S713" s="71" t="s">
        <v>127</v>
      </c>
      <c r="T713" s="71" t="s">
        <v>127</v>
      </c>
      <c r="U713" s="71" t="s">
        <v>141</v>
      </c>
      <c r="V713" s="71" t="s">
        <v>141</v>
      </c>
      <c r="W713" s="72" t="s">
        <v>127</v>
      </c>
    </row>
    <row r="714">
      <c r="A714" s="71" t="s">
        <v>11399</v>
      </c>
      <c r="B714" s="72" t="s">
        <v>11400</v>
      </c>
      <c r="C714" s="73" t="s">
        <v>141</v>
      </c>
      <c r="D714" s="71" t="s">
        <v>141</v>
      </c>
      <c r="E714" s="71" t="s">
        <v>127</v>
      </c>
      <c r="F714" s="71" t="s">
        <v>127</v>
      </c>
      <c r="G714" s="71" t="s">
        <v>141</v>
      </c>
      <c r="H714" s="71" t="s">
        <v>141</v>
      </c>
      <c r="I714" s="72" t="s">
        <v>127</v>
      </c>
      <c r="J714" s="73" t="s">
        <v>141</v>
      </c>
      <c r="K714" s="71" t="s">
        <v>141</v>
      </c>
      <c r="L714" s="71" t="s">
        <v>127</v>
      </c>
      <c r="M714" s="71" t="s">
        <v>127</v>
      </c>
      <c r="N714" s="71" t="s">
        <v>141</v>
      </c>
      <c r="O714" s="71" t="s">
        <v>141</v>
      </c>
      <c r="P714" s="72" t="s">
        <v>127</v>
      </c>
      <c r="Q714" s="73" t="s">
        <v>141</v>
      </c>
      <c r="R714" s="71" t="s">
        <v>141</v>
      </c>
      <c r="S714" s="71" t="s">
        <v>127</v>
      </c>
      <c r="T714" s="71" t="s">
        <v>127</v>
      </c>
      <c r="U714" s="71" t="s">
        <v>141</v>
      </c>
      <c r="V714" s="71" t="s">
        <v>141</v>
      </c>
      <c r="W714" s="72" t="s">
        <v>127</v>
      </c>
    </row>
    <row r="715">
      <c r="A715" s="71" t="s">
        <v>11355</v>
      </c>
      <c r="B715" s="72" t="s">
        <v>11356</v>
      </c>
      <c r="C715" s="73" t="s">
        <v>141</v>
      </c>
      <c r="D715" s="71" t="s">
        <v>127</v>
      </c>
      <c r="E715" s="71" t="s">
        <v>141</v>
      </c>
      <c r="F715" s="71" t="s">
        <v>127</v>
      </c>
      <c r="G715" s="71" t="s">
        <v>127</v>
      </c>
      <c r="H715" s="71" t="s">
        <v>127</v>
      </c>
      <c r="I715" s="72" t="s">
        <v>127</v>
      </c>
      <c r="J715" s="73" t="s">
        <v>141</v>
      </c>
      <c r="K715" s="71" t="s">
        <v>127</v>
      </c>
      <c r="L715" s="71" t="s">
        <v>141</v>
      </c>
      <c r="M715" s="71" t="s">
        <v>127</v>
      </c>
      <c r="N715" s="71" t="s">
        <v>127</v>
      </c>
      <c r="O715" s="71" t="s">
        <v>127</v>
      </c>
      <c r="P715" s="72" t="s">
        <v>127</v>
      </c>
      <c r="Q715" s="73" t="s">
        <v>141</v>
      </c>
      <c r="R715" s="71" t="s">
        <v>127</v>
      </c>
      <c r="S715" s="71" t="s">
        <v>141</v>
      </c>
      <c r="T715" s="71" t="s">
        <v>127</v>
      </c>
      <c r="U715" s="71" t="s">
        <v>127</v>
      </c>
      <c r="V715" s="71" t="s">
        <v>127</v>
      </c>
      <c r="W715" s="72" t="s">
        <v>127</v>
      </c>
    </row>
    <row r="716">
      <c r="A716" s="74" t="s">
        <v>11364</v>
      </c>
      <c r="B716" s="72" t="s">
        <v>11365</v>
      </c>
      <c r="C716" s="73" t="s">
        <v>141</v>
      </c>
      <c r="D716" s="71" t="s">
        <v>127</v>
      </c>
      <c r="E716" s="71" t="s">
        <v>141</v>
      </c>
      <c r="F716" s="71" t="s">
        <v>127</v>
      </c>
      <c r="G716" s="71" t="s">
        <v>127</v>
      </c>
      <c r="H716" s="71" t="s">
        <v>127</v>
      </c>
      <c r="I716" s="72" t="s">
        <v>127</v>
      </c>
      <c r="J716" s="73" t="s">
        <v>141</v>
      </c>
      <c r="K716" s="71" t="s">
        <v>127</v>
      </c>
      <c r="L716" s="71" t="s">
        <v>141</v>
      </c>
      <c r="M716" s="71" t="s">
        <v>127</v>
      </c>
      <c r="N716" s="71" t="s">
        <v>127</v>
      </c>
      <c r="O716" s="71" t="s">
        <v>127</v>
      </c>
      <c r="P716" s="72" t="s">
        <v>127</v>
      </c>
      <c r="Q716" s="73" t="s">
        <v>141</v>
      </c>
      <c r="R716" s="71" t="s">
        <v>127</v>
      </c>
      <c r="S716" s="71" t="s">
        <v>141</v>
      </c>
      <c r="T716" s="71" t="s">
        <v>127</v>
      </c>
      <c r="U716" s="71" t="s">
        <v>127</v>
      </c>
      <c r="V716" s="71" t="s">
        <v>127</v>
      </c>
      <c r="W716" s="72" t="s">
        <v>127</v>
      </c>
    </row>
    <row r="717">
      <c r="A717" s="74" t="s">
        <v>11346</v>
      </c>
      <c r="B717" s="72" t="s">
        <v>11347</v>
      </c>
      <c r="C717" s="73" t="s">
        <v>141</v>
      </c>
      <c r="D717" s="71" t="s">
        <v>127</v>
      </c>
      <c r="E717" s="71" t="s">
        <v>141</v>
      </c>
      <c r="F717" s="71" t="s">
        <v>127</v>
      </c>
      <c r="G717" s="71" t="s">
        <v>127</v>
      </c>
      <c r="H717" s="71" t="s">
        <v>127</v>
      </c>
      <c r="I717" s="72" t="s">
        <v>127</v>
      </c>
      <c r="J717" s="73" t="s">
        <v>141</v>
      </c>
      <c r="K717" s="71" t="s">
        <v>127</v>
      </c>
      <c r="L717" s="71" t="s">
        <v>141</v>
      </c>
      <c r="M717" s="71" t="s">
        <v>127</v>
      </c>
      <c r="N717" s="71" t="s">
        <v>127</v>
      </c>
      <c r="O717" s="71" t="s">
        <v>127</v>
      </c>
      <c r="P717" s="72" t="s">
        <v>127</v>
      </c>
      <c r="Q717" s="73" t="s">
        <v>141</v>
      </c>
      <c r="R717" s="71" t="s">
        <v>127</v>
      </c>
      <c r="S717" s="71" t="s">
        <v>141</v>
      </c>
      <c r="T717" s="71" t="s">
        <v>127</v>
      </c>
      <c r="U717" s="71" t="s">
        <v>127</v>
      </c>
      <c r="V717" s="71" t="s">
        <v>127</v>
      </c>
      <c r="W717" s="72" t="s">
        <v>127</v>
      </c>
    </row>
    <row r="718">
      <c r="A718" s="71" t="s">
        <v>8173</v>
      </c>
      <c r="B718" s="72" t="s">
        <v>8174</v>
      </c>
      <c r="C718" s="73" t="s">
        <v>141</v>
      </c>
      <c r="D718" s="71" t="s">
        <v>127</v>
      </c>
      <c r="E718" s="71" t="s">
        <v>141</v>
      </c>
      <c r="F718" s="71" t="s">
        <v>127</v>
      </c>
      <c r="G718" s="71" t="s">
        <v>127</v>
      </c>
      <c r="H718" s="71" t="s">
        <v>127</v>
      </c>
      <c r="I718" s="72" t="s">
        <v>127</v>
      </c>
      <c r="J718" s="73" t="s">
        <v>141</v>
      </c>
      <c r="K718" s="71" t="s">
        <v>127</v>
      </c>
      <c r="L718" s="71" t="s">
        <v>141</v>
      </c>
      <c r="M718" s="71" t="s">
        <v>127</v>
      </c>
      <c r="N718" s="71" t="s">
        <v>127</v>
      </c>
      <c r="O718" s="71" t="s">
        <v>127</v>
      </c>
      <c r="P718" s="72" t="s">
        <v>127</v>
      </c>
      <c r="Q718" s="73" t="s">
        <v>141</v>
      </c>
      <c r="R718" s="71" t="s">
        <v>127</v>
      </c>
      <c r="S718" s="71" t="s">
        <v>141</v>
      </c>
      <c r="T718" s="71" t="s">
        <v>127</v>
      </c>
      <c r="U718" s="71" t="s">
        <v>127</v>
      </c>
      <c r="V718" s="71" t="s">
        <v>127</v>
      </c>
      <c r="W718" s="72" t="s">
        <v>127</v>
      </c>
    </row>
    <row r="719">
      <c r="A719" s="74" t="s">
        <v>11174</v>
      </c>
      <c r="B719" s="72" t="s">
        <v>11175</v>
      </c>
      <c r="C719" s="73" t="s">
        <v>141</v>
      </c>
      <c r="D719" s="71" t="s">
        <v>127</v>
      </c>
      <c r="E719" s="71" t="s">
        <v>141</v>
      </c>
      <c r="F719" s="71" t="s">
        <v>127</v>
      </c>
      <c r="G719" s="71" t="s">
        <v>127</v>
      </c>
      <c r="H719" s="71" t="s">
        <v>127</v>
      </c>
      <c r="I719" s="72" t="s">
        <v>127</v>
      </c>
      <c r="J719" s="73" t="s">
        <v>141</v>
      </c>
      <c r="K719" s="71" t="s">
        <v>127</v>
      </c>
      <c r="L719" s="71" t="s">
        <v>141</v>
      </c>
      <c r="M719" s="71" t="s">
        <v>127</v>
      </c>
      <c r="N719" s="71" t="s">
        <v>127</v>
      </c>
      <c r="O719" s="71" t="s">
        <v>127</v>
      </c>
      <c r="P719" s="72" t="s">
        <v>127</v>
      </c>
      <c r="Q719" s="73" t="s">
        <v>141</v>
      </c>
      <c r="R719" s="71" t="s">
        <v>127</v>
      </c>
      <c r="S719" s="71" t="s">
        <v>141</v>
      </c>
      <c r="T719" s="71" t="s">
        <v>127</v>
      </c>
      <c r="U719" s="71" t="s">
        <v>127</v>
      </c>
      <c r="V719" s="71" t="s">
        <v>127</v>
      </c>
      <c r="W719" s="72" t="s">
        <v>127</v>
      </c>
    </row>
    <row r="720">
      <c r="A720" s="71" t="s">
        <v>11151</v>
      </c>
      <c r="B720" s="72" t="s">
        <v>11152</v>
      </c>
      <c r="C720" s="73" t="s">
        <v>141</v>
      </c>
      <c r="D720" s="71" t="s">
        <v>141</v>
      </c>
      <c r="E720" s="71" t="s">
        <v>127</v>
      </c>
      <c r="F720" s="71" t="s">
        <v>127</v>
      </c>
      <c r="G720" s="71" t="s">
        <v>141</v>
      </c>
      <c r="H720" s="71" t="s">
        <v>141</v>
      </c>
      <c r="I720" s="72" t="s">
        <v>127</v>
      </c>
      <c r="J720" s="73">
        <v>3054.0</v>
      </c>
      <c r="K720" s="75">
        <v>3054.0</v>
      </c>
      <c r="L720" s="71" t="s">
        <v>127</v>
      </c>
      <c r="M720" s="71" t="s">
        <v>127</v>
      </c>
      <c r="N720" s="71" t="s">
        <v>141</v>
      </c>
      <c r="O720" s="71" t="s">
        <v>141</v>
      </c>
      <c r="P720" s="72" t="s">
        <v>127</v>
      </c>
      <c r="Q720" s="73">
        <v>4473.0</v>
      </c>
      <c r="R720" s="75">
        <v>4473.0</v>
      </c>
      <c r="S720" s="71" t="s">
        <v>127</v>
      </c>
      <c r="T720" s="71" t="s">
        <v>127</v>
      </c>
      <c r="U720" s="71" t="s">
        <v>141</v>
      </c>
      <c r="V720" s="71" t="s">
        <v>141</v>
      </c>
      <c r="W720" s="72" t="s">
        <v>127</v>
      </c>
    </row>
    <row r="721">
      <c r="A721" s="74" t="s">
        <v>11165</v>
      </c>
      <c r="B721" s="72" t="s">
        <v>11166</v>
      </c>
      <c r="C721" s="73" t="s">
        <v>141</v>
      </c>
      <c r="D721" s="71" t="s">
        <v>127</v>
      </c>
      <c r="E721" s="71" t="s">
        <v>141</v>
      </c>
      <c r="F721" s="71" t="s">
        <v>127</v>
      </c>
      <c r="G721" s="71" t="s">
        <v>127</v>
      </c>
      <c r="H721" s="71" t="s">
        <v>127</v>
      </c>
      <c r="I721" s="72" t="s">
        <v>127</v>
      </c>
      <c r="J721" s="73" t="s">
        <v>141</v>
      </c>
      <c r="K721" s="71" t="s">
        <v>127</v>
      </c>
      <c r="L721" s="71" t="s">
        <v>141</v>
      </c>
      <c r="M721" s="71" t="s">
        <v>127</v>
      </c>
      <c r="N721" s="71" t="s">
        <v>127</v>
      </c>
      <c r="O721" s="71" t="s">
        <v>127</v>
      </c>
      <c r="P721" s="72" t="s">
        <v>127</v>
      </c>
      <c r="Q721" s="73" t="s">
        <v>141</v>
      </c>
      <c r="R721" s="71" t="s">
        <v>127</v>
      </c>
      <c r="S721" s="71" t="s">
        <v>141</v>
      </c>
      <c r="T721" s="71" t="s">
        <v>127</v>
      </c>
      <c r="U721" s="71" t="s">
        <v>127</v>
      </c>
      <c r="V721" s="71" t="s">
        <v>127</v>
      </c>
      <c r="W721" s="72" t="s">
        <v>127</v>
      </c>
    </row>
    <row r="722">
      <c r="A722" s="71" t="s">
        <v>8536</v>
      </c>
      <c r="B722" s="72" t="s">
        <v>8537</v>
      </c>
      <c r="C722" s="73">
        <v>341.0</v>
      </c>
      <c r="D722" s="71" t="s">
        <v>127</v>
      </c>
      <c r="E722" s="75">
        <v>341.0</v>
      </c>
      <c r="F722" s="71" t="s">
        <v>127</v>
      </c>
      <c r="G722" s="71" t="s">
        <v>127</v>
      </c>
      <c r="H722" s="71" t="s">
        <v>127</v>
      </c>
      <c r="I722" s="72" t="s">
        <v>127</v>
      </c>
      <c r="J722" s="73">
        <v>574.0</v>
      </c>
      <c r="K722" s="75" t="s">
        <v>127</v>
      </c>
      <c r="L722" s="75">
        <v>574.0</v>
      </c>
      <c r="M722" s="75" t="s">
        <v>127</v>
      </c>
      <c r="N722" s="71" t="s">
        <v>127</v>
      </c>
      <c r="O722" s="75" t="s">
        <v>127</v>
      </c>
      <c r="P722" s="77" t="s">
        <v>127</v>
      </c>
      <c r="Q722" s="73">
        <v>594.0</v>
      </c>
      <c r="R722" s="75" t="s">
        <v>127</v>
      </c>
      <c r="S722" s="75">
        <v>594.0</v>
      </c>
      <c r="T722" s="75" t="s">
        <v>127</v>
      </c>
      <c r="U722" s="71" t="s">
        <v>127</v>
      </c>
      <c r="V722" s="75" t="s">
        <v>127</v>
      </c>
      <c r="W722" s="77" t="s">
        <v>127</v>
      </c>
    </row>
    <row r="723">
      <c r="A723" s="71" t="s">
        <v>8489</v>
      </c>
      <c r="B723" s="72" t="s">
        <v>8490</v>
      </c>
      <c r="C723" s="73" t="s">
        <v>141</v>
      </c>
      <c r="D723" s="71" t="s">
        <v>127</v>
      </c>
      <c r="E723" s="71" t="s">
        <v>141</v>
      </c>
      <c r="F723" s="71" t="s">
        <v>127</v>
      </c>
      <c r="G723" s="71" t="s">
        <v>127</v>
      </c>
      <c r="H723" s="71" t="s">
        <v>127</v>
      </c>
      <c r="I723" s="72" t="s">
        <v>127</v>
      </c>
      <c r="J723" s="73" t="s">
        <v>141</v>
      </c>
      <c r="K723" s="71" t="s">
        <v>127</v>
      </c>
      <c r="L723" s="71" t="s">
        <v>141</v>
      </c>
      <c r="M723" s="71" t="s">
        <v>127</v>
      </c>
      <c r="N723" s="71" t="s">
        <v>127</v>
      </c>
      <c r="O723" s="71" t="s">
        <v>127</v>
      </c>
      <c r="P723" s="72" t="s">
        <v>127</v>
      </c>
      <c r="Q723" s="73" t="s">
        <v>141</v>
      </c>
      <c r="R723" s="71" t="s">
        <v>127</v>
      </c>
      <c r="S723" s="71" t="s">
        <v>141</v>
      </c>
      <c r="T723" s="71" t="s">
        <v>127</v>
      </c>
      <c r="U723" s="71" t="s">
        <v>127</v>
      </c>
      <c r="V723" s="71" t="s">
        <v>127</v>
      </c>
      <c r="W723" s="72" t="s">
        <v>127</v>
      </c>
    </row>
    <row r="724">
      <c r="A724" s="71" t="s">
        <v>8508</v>
      </c>
      <c r="B724" s="72" t="s">
        <v>8509</v>
      </c>
      <c r="C724" s="73" t="s">
        <v>141</v>
      </c>
      <c r="D724" s="71" t="s">
        <v>127</v>
      </c>
      <c r="E724" s="71" t="s">
        <v>141</v>
      </c>
      <c r="F724" s="71" t="s">
        <v>127</v>
      </c>
      <c r="G724" s="71" t="s">
        <v>127</v>
      </c>
      <c r="H724" s="71" t="s">
        <v>127</v>
      </c>
      <c r="I724" s="72" t="s">
        <v>127</v>
      </c>
      <c r="J724" s="73" t="s">
        <v>141</v>
      </c>
      <c r="K724" s="71" t="s">
        <v>127</v>
      </c>
      <c r="L724" s="71" t="s">
        <v>141</v>
      </c>
      <c r="M724" s="71" t="s">
        <v>127</v>
      </c>
      <c r="N724" s="71" t="s">
        <v>127</v>
      </c>
      <c r="O724" s="71" t="s">
        <v>127</v>
      </c>
      <c r="P724" s="72" t="s">
        <v>127</v>
      </c>
      <c r="Q724" s="73" t="s">
        <v>141</v>
      </c>
      <c r="R724" s="71" t="s">
        <v>127</v>
      </c>
      <c r="S724" s="71" t="s">
        <v>141</v>
      </c>
      <c r="T724" s="71" t="s">
        <v>127</v>
      </c>
      <c r="U724" s="71" t="s">
        <v>127</v>
      </c>
      <c r="V724" s="71" t="s">
        <v>127</v>
      </c>
      <c r="W724" s="72" t="s">
        <v>127</v>
      </c>
    </row>
    <row r="725">
      <c r="A725" s="71" t="s">
        <v>8520</v>
      </c>
      <c r="B725" s="72" t="s">
        <v>8521</v>
      </c>
      <c r="C725" s="73" t="s">
        <v>141</v>
      </c>
      <c r="D725" s="71" t="s">
        <v>127</v>
      </c>
      <c r="E725" s="71" t="s">
        <v>141</v>
      </c>
      <c r="F725" s="71" t="s">
        <v>127</v>
      </c>
      <c r="G725" s="71" t="s">
        <v>127</v>
      </c>
      <c r="H725" s="71" t="s">
        <v>127</v>
      </c>
      <c r="I725" s="72" t="s">
        <v>127</v>
      </c>
      <c r="J725" s="73" t="s">
        <v>141</v>
      </c>
      <c r="K725" s="71" t="s">
        <v>127</v>
      </c>
      <c r="L725" s="71" t="s">
        <v>141</v>
      </c>
      <c r="M725" s="71" t="s">
        <v>127</v>
      </c>
      <c r="N725" s="71" t="s">
        <v>127</v>
      </c>
      <c r="O725" s="71" t="s">
        <v>127</v>
      </c>
      <c r="P725" s="72" t="s">
        <v>127</v>
      </c>
      <c r="Q725" s="73" t="s">
        <v>141</v>
      </c>
      <c r="R725" s="71" t="s">
        <v>127</v>
      </c>
      <c r="S725" s="71" t="s">
        <v>141</v>
      </c>
      <c r="T725" s="71" t="s">
        <v>127</v>
      </c>
      <c r="U725" s="71" t="s">
        <v>127</v>
      </c>
      <c r="V725" s="71" t="s">
        <v>127</v>
      </c>
      <c r="W725" s="72" t="s">
        <v>127</v>
      </c>
    </row>
    <row r="726">
      <c r="A726" s="74" t="s">
        <v>8478</v>
      </c>
      <c r="B726" s="72" t="s">
        <v>8479</v>
      </c>
      <c r="C726" s="73" t="s">
        <v>141</v>
      </c>
      <c r="D726" s="71" t="s">
        <v>127</v>
      </c>
      <c r="E726" s="71" t="s">
        <v>141</v>
      </c>
      <c r="F726" s="71" t="s">
        <v>127</v>
      </c>
      <c r="G726" s="71" t="s">
        <v>127</v>
      </c>
      <c r="H726" s="71" t="s">
        <v>127</v>
      </c>
      <c r="I726" s="72" t="s">
        <v>127</v>
      </c>
      <c r="J726" s="73" t="s">
        <v>141</v>
      </c>
      <c r="K726" s="71" t="s">
        <v>127</v>
      </c>
      <c r="L726" s="71" t="s">
        <v>141</v>
      </c>
      <c r="M726" s="71" t="s">
        <v>127</v>
      </c>
      <c r="N726" s="71" t="s">
        <v>127</v>
      </c>
      <c r="O726" s="71" t="s">
        <v>127</v>
      </c>
      <c r="P726" s="72" t="s">
        <v>127</v>
      </c>
      <c r="Q726" s="73">
        <v>616.4705882352941</v>
      </c>
      <c r="R726" s="71" t="s">
        <v>127</v>
      </c>
      <c r="S726" s="71">
        <v>616.4705882352941</v>
      </c>
      <c r="T726" s="71" t="s">
        <v>127</v>
      </c>
      <c r="U726" s="71" t="s">
        <v>127</v>
      </c>
      <c r="V726" s="71" t="s">
        <v>127</v>
      </c>
      <c r="W726" s="72" t="s">
        <v>127</v>
      </c>
    </row>
    <row r="727">
      <c r="A727" s="74" t="s">
        <v>8499</v>
      </c>
      <c r="B727" s="72" t="s">
        <v>8500</v>
      </c>
      <c r="C727" s="73" t="s">
        <v>141</v>
      </c>
      <c r="D727" s="71" t="s">
        <v>127</v>
      </c>
      <c r="E727" s="71" t="s">
        <v>141</v>
      </c>
      <c r="F727" s="71" t="s">
        <v>127</v>
      </c>
      <c r="G727" s="71" t="s">
        <v>127</v>
      </c>
      <c r="H727" s="71" t="s">
        <v>127</v>
      </c>
      <c r="I727" s="72" t="s">
        <v>127</v>
      </c>
      <c r="J727" s="73" t="s">
        <v>141</v>
      </c>
      <c r="K727" s="71" t="s">
        <v>127</v>
      </c>
      <c r="L727" s="71" t="s">
        <v>141</v>
      </c>
      <c r="M727" s="71" t="s">
        <v>127</v>
      </c>
      <c r="N727" s="71" t="s">
        <v>127</v>
      </c>
      <c r="O727" s="71" t="s">
        <v>127</v>
      </c>
      <c r="P727" s="72" t="s">
        <v>127</v>
      </c>
      <c r="Q727" s="73">
        <v>423.82352941176475</v>
      </c>
      <c r="R727" s="71" t="s">
        <v>127</v>
      </c>
      <c r="S727" s="71">
        <v>423.82352941176475</v>
      </c>
      <c r="T727" s="71" t="s">
        <v>127</v>
      </c>
      <c r="U727" s="71" t="s">
        <v>127</v>
      </c>
      <c r="V727" s="71" t="s">
        <v>127</v>
      </c>
      <c r="W727" s="72" t="s">
        <v>127</v>
      </c>
    </row>
    <row r="728">
      <c r="A728" s="74" t="s">
        <v>8546</v>
      </c>
      <c r="B728" s="72" t="s">
        <v>8547</v>
      </c>
      <c r="C728" s="73" t="s">
        <v>141</v>
      </c>
      <c r="D728" s="71" t="s">
        <v>127</v>
      </c>
      <c r="E728" s="71" t="s">
        <v>141</v>
      </c>
      <c r="F728" s="71" t="s">
        <v>127</v>
      </c>
      <c r="G728" s="71" t="s">
        <v>127</v>
      </c>
      <c r="H728" s="71" t="s">
        <v>127</v>
      </c>
      <c r="I728" s="72" t="s">
        <v>127</v>
      </c>
      <c r="J728" s="73" t="s">
        <v>141</v>
      </c>
      <c r="K728" s="71" t="s">
        <v>127</v>
      </c>
      <c r="L728" s="71" t="s">
        <v>141</v>
      </c>
      <c r="M728" s="71" t="s">
        <v>127</v>
      </c>
      <c r="N728" s="71" t="s">
        <v>127</v>
      </c>
      <c r="O728" s="71" t="s">
        <v>127</v>
      </c>
      <c r="P728" s="72" t="s">
        <v>127</v>
      </c>
      <c r="Q728" s="73" t="s">
        <v>141</v>
      </c>
      <c r="R728" s="71" t="s">
        <v>127</v>
      </c>
      <c r="S728" s="71" t="s">
        <v>141</v>
      </c>
      <c r="T728" s="71" t="s">
        <v>127</v>
      </c>
      <c r="U728" s="71" t="s">
        <v>127</v>
      </c>
      <c r="V728" s="71" t="s">
        <v>127</v>
      </c>
      <c r="W728" s="72" t="s">
        <v>127</v>
      </c>
    </row>
    <row r="729">
      <c r="A729" s="74" t="s">
        <v>8526</v>
      </c>
      <c r="B729" s="72" t="s">
        <v>8527</v>
      </c>
      <c r="C729" s="73" t="s">
        <v>141</v>
      </c>
      <c r="D729" s="71" t="s">
        <v>127</v>
      </c>
      <c r="E729" s="71" t="s">
        <v>141</v>
      </c>
      <c r="F729" s="71" t="s">
        <v>127</v>
      </c>
      <c r="G729" s="71" t="s">
        <v>127</v>
      </c>
      <c r="H729" s="71" t="s">
        <v>127</v>
      </c>
      <c r="I729" s="72" t="s">
        <v>127</v>
      </c>
      <c r="J729" s="73" t="s">
        <v>141</v>
      </c>
      <c r="K729" s="71" t="s">
        <v>127</v>
      </c>
      <c r="L729" s="71" t="s">
        <v>141</v>
      </c>
      <c r="M729" s="71" t="s">
        <v>127</v>
      </c>
      <c r="N729" s="71" t="s">
        <v>127</v>
      </c>
      <c r="O729" s="71" t="s">
        <v>127</v>
      </c>
      <c r="P729" s="72" t="s">
        <v>127</v>
      </c>
      <c r="Q729" s="73" t="s">
        <v>141</v>
      </c>
      <c r="R729" s="71" t="s">
        <v>127</v>
      </c>
      <c r="S729" s="71" t="s">
        <v>141</v>
      </c>
      <c r="T729" s="71" t="s">
        <v>127</v>
      </c>
      <c r="U729" s="71" t="s">
        <v>127</v>
      </c>
      <c r="V729" s="71" t="s">
        <v>127</v>
      </c>
      <c r="W729" s="72" t="s">
        <v>127</v>
      </c>
    </row>
    <row r="730">
      <c r="A730" s="71" t="s">
        <v>11644</v>
      </c>
      <c r="B730" s="72" t="s">
        <v>11645</v>
      </c>
      <c r="C730" s="73" t="s">
        <v>141</v>
      </c>
      <c r="D730" s="71" t="s">
        <v>127</v>
      </c>
      <c r="E730" s="71" t="s">
        <v>141</v>
      </c>
      <c r="F730" s="71" t="s">
        <v>127</v>
      </c>
      <c r="G730" s="71" t="s">
        <v>127</v>
      </c>
      <c r="H730" s="71" t="s">
        <v>127</v>
      </c>
      <c r="I730" s="72" t="s">
        <v>127</v>
      </c>
      <c r="J730" s="73" t="s">
        <v>141</v>
      </c>
      <c r="K730" s="71" t="s">
        <v>127</v>
      </c>
      <c r="L730" s="71" t="s">
        <v>141</v>
      </c>
      <c r="M730" s="71" t="s">
        <v>127</v>
      </c>
      <c r="N730" s="71" t="s">
        <v>127</v>
      </c>
      <c r="O730" s="71" t="s">
        <v>127</v>
      </c>
      <c r="P730" s="72" t="s">
        <v>127</v>
      </c>
      <c r="Q730" s="73" t="s">
        <v>141</v>
      </c>
      <c r="R730" s="71" t="s">
        <v>127</v>
      </c>
      <c r="S730" s="71" t="s">
        <v>141</v>
      </c>
      <c r="T730" s="71" t="s">
        <v>127</v>
      </c>
      <c r="U730" s="71" t="s">
        <v>127</v>
      </c>
      <c r="V730" s="71" t="s">
        <v>127</v>
      </c>
      <c r="W730" s="72" t="s">
        <v>127</v>
      </c>
    </row>
    <row r="731">
      <c r="A731" s="71" t="s">
        <v>11657</v>
      </c>
      <c r="B731" s="72" t="s">
        <v>11658</v>
      </c>
      <c r="C731" s="73" t="s">
        <v>141</v>
      </c>
      <c r="D731" s="71" t="s">
        <v>127</v>
      </c>
      <c r="E731" s="71" t="s">
        <v>141</v>
      </c>
      <c r="F731" s="71" t="s">
        <v>127</v>
      </c>
      <c r="G731" s="71" t="s">
        <v>127</v>
      </c>
      <c r="H731" s="71" t="s">
        <v>127</v>
      </c>
      <c r="I731" s="72" t="s">
        <v>127</v>
      </c>
      <c r="J731" s="73" t="s">
        <v>141</v>
      </c>
      <c r="K731" s="71" t="s">
        <v>127</v>
      </c>
      <c r="L731" s="71" t="s">
        <v>141</v>
      </c>
      <c r="M731" s="71" t="s">
        <v>127</v>
      </c>
      <c r="N731" s="71" t="s">
        <v>127</v>
      </c>
      <c r="O731" s="71" t="s">
        <v>127</v>
      </c>
      <c r="P731" s="72" t="s">
        <v>127</v>
      </c>
      <c r="Q731" s="73" t="s">
        <v>141</v>
      </c>
      <c r="R731" s="71" t="s">
        <v>127</v>
      </c>
      <c r="S731" s="71" t="s">
        <v>141</v>
      </c>
      <c r="T731" s="71" t="s">
        <v>127</v>
      </c>
      <c r="U731" s="71" t="s">
        <v>127</v>
      </c>
      <c r="V731" s="71" t="s">
        <v>127</v>
      </c>
      <c r="W731" s="72" t="s">
        <v>127</v>
      </c>
    </row>
    <row r="732">
      <c r="A732" s="71" t="s">
        <v>11561</v>
      </c>
      <c r="B732" s="72" t="s">
        <v>11562</v>
      </c>
      <c r="C732" s="73" t="s">
        <v>141</v>
      </c>
      <c r="D732" s="71" t="s">
        <v>127</v>
      </c>
      <c r="E732" s="71" t="s">
        <v>141</v>
      </c>
      <c r="F732" s="71" t="s">
        <v>127</v>
      </c>
      <c r="G732" s="71" t="s">
        <v>127</v>
      </c>
      <c r="H732" s="71" t="s">
        <v>127</v>
      </c>
      <c r="I732" s="72" t="s">
        <v>127</v>
      </c>
      <c r="J732" s="73" t="s">
        <v>141</v>
      </c>
      <c r="K732" s="71" t="s">
        <v>127</v>
      </c>
      <c r="L732" s="71" t="s">
        <v>141</v>
      </c>
      <c r="M732" s="71" t="s">
        <v>127</v>
      </c>
      <c r="N732" s="71" t="s">
        <v>127</v>
      </c>
      <c r="O732" s="71" t="s">
        <v>127</v>
      </c>
      <c r="P732" s="72" t="s">
        <v>127</v>
      </c>
      <c r="Q732" s="73" t="s">
        <v>141</v>
      </c>
      <c r="R732" s="71" t="s">
        <v>127</v>
      </c>
      <c r="S732" s="71" t="s">
        <v>141</v>
      </c>
      <c r="T732" s="71" t="s">
        <v>127</v>
      </c>
      <c r="U732" s="71" t="s">
        <v>127</v>
      </c>
      <c r="V732" s="71" t="s">
        <v>127</v>
      </c>
      <c r="W732" s="72" t="s">
        <v>127</v>
      </c>
    </row>
    <row r="733">
      <c r="A733" s="71" t="s">
        <v>11487</v>
      </c>
      <c r="B733" s="72" t="s">
        <v>11488</v>
      </c>
      <c r="C733" s="73" t="s">
        <v>141</v>
      </c>
      <c r="D733" s="71" t="s">
        <v>127</v>
      </c>
      <c r="E733" s="71" t="s">
        <v>141</v>
      </c>
      <c r="F733" s="71" t="s">
        <v>127</v>
      </c>
      <c r="G733" s="71" t="s">
        <v>127</v>
      </c>
      <c r="H733" s="71" t="s">
        <v>127</v>
      </c>
      <c r="I733" s="72" t="s">
        <v>127</v>
      </c>
      <c r="J733" s="73" t="s">
        <v>141</v>
      </c>
      <c r="K733" s="71" t="s">
        <v>127</v>
      </c>
      <c r="L733" s="71" t="s">
        <v>141</v>
      </c>
      <c r="M733" s="71" t="s">
        <v>127</v>
      </c>
      <c r="N733" s="71" t="s">
        <v>127</v>
      </c>
      <c r="O733" s="71" t="s">
        <v>127</v>
      </c>
      <c r="P733" s="72" t="s">
        <v>127</v>
      </c>
      <c r="Q733" s="73" t="s">
        <v>141</v>
      </c>
      <c r="R733" s="71" t="s">
        <v>127</v>
      </c>
      <c r="S733" s="71" t="s">
        <v>141</v>
      </c>
      <c r="T733" s="71" t="s">
        <v>127</v>
      </c>
      <c r="U733" s="71" t="s">
        <v>127</v>
      </c>
      <c r="V733" s="71" t="s">
        <v>127</v>
      </c>
      <c r="W733" s="72" t="s">
        <v>127</v>
      </c>
    </row>
    <row r="734">
      <c r="A734" s="71" t="s">
        <v>11738</v>
      </c>
      <c r="B734" s="72" t="s">
        <v>11739</v>
      </c>
      <c r="C734" s="73">
        <v>3161.0</v>
      </c>
      <c r="D734" s="71">
        <v>3161.0</v>
      </c>
      <c r="E734" s="71" t="s">
        <v>127</v>
      </c>
      <c r="F734" s="71" t="s">
        <v>127</v>
      </c>
      <c r="G734" s="71">
        <v>2747.0</v>
      </c>
      <c r="H734" s="71">
        <v>2747.0</v>
      </c>
      <c r="I734" s="72" t="s">
        <v>127</v>
      </c>
      <c r="J734" s="73" t="s">
        <v>141</v>
      </c>
      <c r="K734" s="75" t="s">
        <v>141</v>
      </c>
      <c r="L734" s="71" t="s">
        <v>127</v>
      </c>
      <c r="M734" s="71" t="s">
        <v>127</v>
      </c>
      <c r="N734" s="71" t="s">
        <v>141</v>
      </c>
      <c r="O734" s="75" t="s">
        <v>141</v>
      </c>
      <c r="P734" s="72" t="s">
        <v>127</v>
      </c>
      <c r="Q734" s="73" t="s">
        <v>141</v>
      </c>
      <c r="R734" s="75" t="s">
        <v>141</v>
      </c>
      <c r="S734" s="71" t="s">
        <v>127</v>
      </c>
      <c r="T734" s="71" t="s">
        <v>127</v>
      </c>
      <c r="U734" s="71" t="s">
        <v>141</v>
      </c>
      <c r="V734" s="75" t="s">
        <v>141</v>
      </c>
      <c r="W734" s="72" t="s">
        <v>127</v>
      </c>
    </row>
    <row r="735">
      <c r="A735" s="71" t="s">
        <v>11572</v>
      </c>
      <c r="B735" s="72" t="s">
        <v>11573</v>
      </c>
      <c r="C735" s="73" t="s">
        <v>141</v>
      </c>
      <c r="D735" s="71" t="s">
        <v>127</v>
      </c>
      <c r="E735" s="71" t="s">
        <v>141</v>
      </c>
      <c r="F735" s="71" t="s">
        <v>127</v>
      </c>
      <c r="G735" s="71" t="s">
        <v>127</v>
      </c>
      <c r="H735" s="71" t="s">
        <v>127</v>
      </c>
      <c r="I735" s="72" t="s">
        <v>127</v>
      </c>
      <c r="J735" s="73" t="s">
        <v>141</v>
      </c>
      <c r="K735" s="71" t="s">
        <v>127</v>
      </c>
      <c r="L735" s="71" t="s">
        <v>141</v>
      </c>
      <c r="M735" s="71" t="s">
        <v>127</v>
      </c>
      <c r="N735" s="71" t="s">
        <v>127</v>
      </c>
      <c r="O735" s="71" t="s">
        <v>127</v>
      </c>
      <c r="P735" s="72" t="s">
        <v>127</v>
      </c>
      <c r="Q735" s="73" t="s">
        <v>141</v>
      </c>
      <c r="R735" s="71" t="s">
        <v>127</v>
      </c>
      <c r="S735" s="71" t="s">
        <v>141</v>
      </c>
      <c r="T735" s="71" t="s">
        <v>127</v>
      </c>
      <c r="U735" s="71" t="s">
        <v>127</v>
      </c>
      <c r="V735" s="71" t="s">
        <v>127</v>
      </c>
      <c r="W735" s="72" t="s">
        <v>127</v>
      </c>
    </row>
    <row r="736">
      <c r="A736" s="71" t="s">
        <v>11470</v>
      </c>
      <c r="B736" s="72" t="s">
        <v>11471</v>
      </c>
      <c r="C736" s="73" t="s">
        <v>141</v>
      </c>
      <c r="D736" s="71" t="s">
        <v>127</v>
      </c>
      <c r="E736" s="71" t="s">
        <v>141</v>
      </c>
      <c r="F736" s="71" t="s">
        <v>127</v>
      </c>
      <c r="G736" s="71" t="s">
        <v>127</v>
      </c>
      <c r="H736" s="71" t="s">
        <v>127</v>
      </c>
      <c r="I736" s="72" t="s">
        <v>127</v>
      </c>
      <c r="J736" s="73" t="s">
        <v>141</v>
      </c>
      <c r="K736" s="71" t="s">
        <v>127</v>
      </c>
      <c r="L736" s="71" t="s">
        <v>141</v>
      </c>
      <c r="M736" s="71" t="s">
        <v>127</v>
      </c>
      <c r="N736" s="71" t="s">
        <v>127</v>
      </c>
      <c r="O736" s="71" t="s">
        <v>127</v>
      </c>
      <c r="P736" s="72" t="s">
        <v>127</v>
      </c>
      <c r="Q736" s="73" t="s">
        <v>141</v>
      </c>
      <c r="R736" s="71" t="s">
        <v>127</v>
      </c>
      <c r="S736" s="71" t="s">
        <v>141</v>
      </c>
      <c r="T736" s="71" t="s">
        <v>127</v>
      </c>
      <c r="U736" s="71" t="s">
        <v>127</v>
      </c>
      <c r="V736" s="71" t="s">
        <v>127</v>
      </c>
      <c r="W736" s="72" t="s">
        <v>127</v>
      </c>
    </row>
    <row r="737">
      <c r="A737" s="71" t="s">
        <v>11584</v>
      </c>
      <c r="B737" s="72" t="s">
        <v>11585</v>
      </c>
      <c r="C737" s="73" t="s">
        <v>141</v>
      </c>
      <c r="D737" s="71" t="s">
        <v>127</v>
      </c>
      <c r="E737" s="71" t="s">
        <v>141</v>
      </c>
      <c r="F737" s="71" t="s">
        <v>127</v>
      </c>
      <c r="G737" s="71" t="s">
        <v>127</v>
      </c>
      <c r="H737" s="71" t="s">
        <v>127</v>
      </c>
      <c r="I737" s="72" t="s">
        <v>127</v>
      </c>
      <c r="J737" s="73" t="s">
        <v>141</v>
      </c>
      <c r="K737" s="71" t="s">
        <v>127</v>
      </c>
      <c r="L737" s="71" t="s">
        <v>141</v>
      </c>
      <c r="M737" s="71" t="s">
        <v>127</v>
      </c>
      <c r="N737" s="71" t="s">
        <v>127</v>
      </c>
      <c r="O737" s="71" t="s">
        <v>127</v>
      </c>
      <c r="P737" s="72" t="s">
        <v>127</v>
      </c>
      <c r="Q737" s="73" t="s">
        <v>141</v>
      </c>
      <c r="R737" s="71" t="s">
        <v>127</v>
      </c>
      <c r="S737" s="71" t="s">
        <v>141</v>
      </c>
      <c r="T737" s="71" t="s">
        <v>127</v>
      </c>
      <c r="U737" s="71" t="s">
        <v>127</v>
      </c>
      <c r="V737" s="71" t="s">
        <v>127</v>
      </c>
      <c r="W737" s="72" t="s">
        <v>127</v>
      </c>
    </row>
    <row r="738">
      <c r="A738" s="71" t="s">
        <v>11518</v>
      </c>
      <c r="B738" s="72" t="s">
        <v>11519</v>
      </c>
      <c r="C738" s="73">
        <v>5626.0</v>
      </c>
      <c r="D738" s="71">
        <v>5626.0</v>
      </c>
      <c r="E738" s="71" t="s">
        <v>127</v>
      </c>
      <c r="F738" s="71" t="s">
        <v>127</v>
      </c>
      <c r="G738" s="71">
        <v>5058.0</v>
      </c>
      <c r="H738" s="71">
        <v>5058.0</v>
      </c>
      <c r="I738" s="72" t="s">
        <v>127</v>
      </c>
      <c r="J738" s="73" t="s">
        <v>141</v>
      </c>
      <c r="K738" s="75" t="s">
        <v>141</v>
      </c>
      <c r="L738" s="71" t="s">
        <v>127</v>
      </c>
      <c r="M738" s="71" t="s">
        <v>127</v>
      </c>
      <c r="N738" s="71" t="s">
        <v>141</v>
      </c>
      <c r="O738" s="75" t="s">
        <v>141</v>
      </c>
      <c r="P738" s="72" t="s">
        <v>127</v>
      </c>
      <c r="Q738" s="73" t="s">
        <v>141</v>
      </c>
      <c r="R738" s="75" t="s">
        <v>141</v>
      </c>
      <c r="S738" s="71" t="s">
        <v>127</v>
      </c>
      <c r="T738" s="71" t="s">
        <v>127</v>
      </c>
      <c r="U738" s="71" t="s">
        <v>141</v>
      </c>
      <c r="V738" s="75" t="s">
        <v>141</v>
      </c>
      <c r="W738" s="72" t="s">
        <v>127</v>
      </c>
    </row>
    <row r="739">
      <c r="A739" s="71" t="s">
        <v>11724</v>
      </c>
      <c r="B739" s="72" t="s">
        <v>11725</v>
      </c>
      <c r="C739" s="73" t="s">
        <v>141</v>
      </c>
      <c r="D739" s="71" t="s">
        <v>127</v>
      </c>
      <c r="E739" s="71" t="s">
        <v>141</v>
      </c>
      <c r="F739" s="71" t="s">
        <v>127</v>
      </c>
      <c r="G739" s="71" t="s">
        <v>127</v>
      </c>
      <c r="H739" s="71" t="s">
        <v>127</v>
      </c>
      <c r="I739" s="72" t="s">
        <v>127</v>
      </c>
      <c r="J739" s="73" t="s">
        <v>141</v>
      </c>
      <c r="K739" s="71" t="s">
        <v>127</v>
      </c>
      <c r="L739" s="71" t="s">
        <v>141</v>
      </c>
      <c r="M739" s="71" t="s">
        <v>127</v>
      </c>
      <c r="N739" s="71" t="s">
        <v>127</v>
      </c>
      <c r="O739" s="71" t="s">
        <v>127</v>
      </c>
      <c r="P739" s="72" t="s">
        <v>127</v>
      </c>
      <c r="Q739" s="73" t="s">
        <v>141</v>
      </c>
      <c r="R739" s="71" t="s">
        <v>127</v>
      </c>
      <c r="S739" s="71" t="s">
        <v>141</v>
      </c>
      <c r="T739" s="71" t="s">
        <v>127</v>
      </c>
      <c r="U739" s="71" t="s">
        <v>127</v>
      </c>
      <c r="V739" s="71" t="s">
        <v>127</v>
      </c>
      <c r="W739" s="72" t="s">
        <v>127</v>
      </c>
    </row>
    <row r="740">
      <c r="A740" s="71" t="s">
        <v>11618</v>
      </c>
      <c r="B740" s="72" t="s">
        <v>11619</v>
      </c>
      <c r="C740" s="73">
        <v>2305.0</v>
      </c>
      <c r="D740" s="71">
        <v>2305.0</v>
      </c>
      <c r="E740" s="71" t="s">
        <v>127</v>
      </c>
      <c r="F740" s="71" t="s">
        <v>127</v>
      </c>
      <c r="G740" s="71">
        <v>2063.0</v>
      </c>
      <c r="H740" s="71">
        <v>2063.0</v>
      </c>
      <c r="I740" s="72" t="s">
        <v>127</v>
      </c>
      <c r="J740" s="73" t="s">
        <v>141</v>
      </c>
      <c r="K740" s="75" t="s">
        <v>141</v>
      </c>
      <c r="L740" s="71" t="s">
        <v>127</v>
      </c>
      <c r="M740" s="71" t="s">
        <v>127</v>
      </c>
      <c r="N740" s="71" t="s">
        <v>141</v>
      </c>
      <c r="O740" s="75" t="s">
        <v>141</v>
      </c>
      <c r="P740" s="72" t="s">
        <v>127</v>
      </c>
      <c r="Q740" s="73" t="s">
        <v>141</v>
      </c>
      <c r="R740" s="75" t="s">
        <v>141</v>
      </c>
      <c r="S740" s="71" t="s">
        <v>127</v>
      </c>
      <c r="T740" s="71" t="s">
        <v>127</v>
      </c>
      <c r="U740" s="71" t="s">
        <v>141</v>
      </c>
      <c r="V740" s="75" t="s">
        <v>141</v>
      </c>
      <c r="W740" s="72" t="s">
        <v>127</v>
      </c>
    </row>
    <row r="741">
      <c r="A741" s="71" t="s">
        <v>11680</v>
      </c>
      <c r="B741" s="72" t="s">
        <v>11681</v>
      </c>
      <c r="C741" s="73" t="s">
        <v>141</v>
      </c>
      <c r="D741" s="71" t="s">
        <v>127</v>
      </c>
      <c r="E741" s="71" t="s">
        <v>141</v>
      </c>
      <c r="F741" s="71" t="s">
        <v>127</v>
      </c>
      <c r="G741" s="71" t="s">
        <v>127</v>
      </c>
      <c r="H741" s="71" t="s">
        <v>127</v>
      </c>
      <c r="I741" s="72" t="s">
        <v>127</v>
      </c>
      <c r="J741" s="73" t="s">
        <v>141</v>
      </c>
      <c r="K741" s="71" t="s">
        <v>127</v>
      </c>
      <c r="L741" s="71" t="s">
        <v>141</v>
      </c>
      <c r="M741" s="71" t="s">
        <v>127</v>
      </c>
      <c r="N741" s="71" t="s">
        <v>127</v>
      </c>
      <c r="O741" s="71" t="s">
        <v>127</v>
      </c>
      <c r="P741" s="72" t="s">
        <v>127</v>
      </c>
      <c r="Q741" s="73" t="s">
        <v>141</v>
      </c>
      <c r="R741" s="71" t="s">
        <v>127</v>
      </c>
      <c r="S741" s="71" t="s">
        <v>141</v>
      </c>
      <c r="T741" s="71" t="s">
        <v>127</v>
      </c>
      <c r="U741" s="71" t="s">
        <v>127</v>
      </c>
      <c r="V741" s="71" t="s">
        <v>127</v>
      </c>
      <c r="W741" s="72" t="s">
        <v>127</v>
      </c>
    </row>
    <row r="742">
      <c r="A742" s="71" t="s">
        <v>11630</v>
      </c>
      <c r="B742" s="72" t="s">
        <v>11631</v>
      </c>
      <c r="C742" s="73" t="s">
        <v>141</v>
      </c>
      <c r="D742" s="71" t="s">
        <v>127</v>
      </c>
      <c r="E742" s="71" t="s">
        <v>141</v>
      </c>
      <c r="F742" s="71" t="s">
        <v>127</v>
      </c>
      <c r="G742" s="71" t="s">
        <v>127</v>
      </c>
      <c r="H742" s="71" t="s">
        <v>127</v>
      </c>
      <c r="I742" s="72" t="s">
        <v>127</v>
      </c>
      <c r="J742" s="73" t="s">
        <v>141</v>
      </c>
      <c r="K742" s="71" t="s">
        <v>127</v>
      </c>
      <c r="L742" s="71" t="s">
        <v>141</v>
      </c>
      <c r="M742" s="71" t="s">
        <v>127</v>
      </c>
      <c r="N742" s="71" t="s">
        <v>127</v>
      </c>
      <c r="O742" s="71" t="s">
        <v>127</v>
      </c>
      <c r="P742" s="72" t="s">
        <v>127</v>
      </c>
      <c r="Q742" s="73" t="s">
        <v>141</v>
      </c>
      <c r="R742" s="71" t="s">
        <v>127</v>
      </c>
      <c r="S742" s="71" t="s">
        <v>141</v>
      </c>
      <c r="T742" s="71" t="s">
        <v>127</v>
      </c>
      <c r="U742" s="71" t="s">
        <v>127</v>
      </c>
      <c r="V742" s="71" t="s">
        <v>127</v>
      </c>
      <c r="W742" s="72" t="s">
        <v>127</v>
      </c>
    </row>
    <row r="743">
      <c r="A743" s="71" t="s">
        <v>11530</v>
      </c>
      <c r="B743" s="72" t="s">
        <v>11531</v>
      </c>
      <c r="C743" s="73" t="s">
        <v>141</v>
      </c>
      <c r="D743" s="71" t="s">
        <v>127</v>
      </c>
      <c r="E743" s="71" t="s">
        <v>141</v>
      </c>
      <c r="F743" s="71" t="s">
        <v>127</v>
      </c>
      <c r="G743" s="71" t="s">
        <v>127</v>
      </c>
      <c r="H743" s="71" t="s">
        <v>127</v>
      </c>
      <c r="I743" s="72" t="s">
        <v>127</v>
      </c>
      <c r="J743" s="73" t="s">
        <v>141</v>
      </c>
      <c r="K743" s="71" t="s">
        <v>127</v>
      </c>
      <c r="L743" s="71" t="s">
        <v>141</v>
      </c>
      <c r="M743" s="71" t="s">
        <v>127</v>
      </c>
      <c r="N743" s="71" t="s">
        <v>127</v>
      </c>
      <c r="O743" s="71" t="s">
        <v>127</v>
      </c>
      <c r="P743" s="72" t="s">
        <v>127</v>
      </c>
      <c r="Q743" s="73" t="s">
        <v>141</v>
      </c>
      <c r="R743" s="71" t="s">
        <v>127</v>
      </c>
      <c r="S743" s="71" t="s">
        <v>141</v>
      </c>
      <c r="T743" s="71" t="s">
        <v>127</v>
      </c>
      <c r="U743" s="71" t="s">
        <v>127</v>
      </c>
      <c r="V743" s="71" t="s">
        <v>127</v>
      </c>
      <c r="W743" s="72" t="s">
        <v>127</v>
      </c>
    </row>
    <row r="744">
      <c r="A744" s="71" t="s">
        <v>11443</v>
      </c>
      <c r="B744" s="72" t="s">
        <v>11444</v>
      </c>
      <c r="C744" s="73" t="s">
        <v>141</v>
      </c>
      <c r="D744" s="71" t="s">
        <v>127</v>
      </c>
      <c r="E744" s="71" t="s">
        <v>141</v>
      </c>
      <c r="F744" s="71" t="s">
        <v>127</v>
      </c>
      <c r="G744" s="71" t="s">
        <v>127</v>
      </c>
      <c r="H744" s="71" t="s">
        <v>127</v>
      </c>
      <c r="I744" s="72" t="s">
        <v>127</v>
      </c>
      <c r="J744" s="73" t="s">
        <v>141</v>
      </c>
      <c r="K744" s="71" t="s">
        <v>127</v>
      </c>
      <c r="L744" s="71" t="s">
        <v>141</v>
      </c>
      <c r="M744" s="71" t="s">
        <v>127</v>
      </c>
      <c r="N744" s="71" t="s">
        <v>127</v>
      </c>
      <c r="O744" s="71" t="s">
        <v>127</v>
      </c>
      <c r="P744" s="72" t="s">
        <v>127</v>
      </c>
      <c r="Q744" s="73" t="s">
        <v>141</v>
      </c>
      <c r="R744" s="71" t="s">
        <v>127</v>
      </c>
      <c r="S744" s="71" t="s">
        <v>141</v>
      </c>
      <c r="T744" s="71" t="s">
        <v>127</v>
      </c>
      <c r="U744" s="71" t="s">
        <v>127</v>
      </c>
      <c r="V744" s="71" t="s">
        <v>127</v>
      </c>
      <c r="W744" s="72" t="s">
        <v>127</v>
      </c>
    </row>
    <row r="745">
      <c r="A745" s="71" t="s">
        <v>11539</v>
      </c>
      <c r="B745" s="72" t="s">
        <v>11540</v>
      </c>
      <c r="C745" s="73" t="s">
        <v>127</v>
      </c>
      <c r="D745" s="71" t="s">
        <v>127</v>
      </c>
      <c r="E745" s="71" t="s">
        <v>127</v>
      </c>
      <c r="F745" s="71" t="s">
        <v>127</v>
      </c>
      <c r="G745" s="71" t="s">
        <v>127</v>
      </c>
      <c r="H745" s="71" t="s">
        <v>127</v>
      </c>
      <c r="I745" s="72" t="s">
        <v>127</v>
      </c>
      <c r="J745" s="73" t="s">
        <v>127</v>
      </c>
      <c r="K745" s="71" t="s">
        <v>127</v>
      </c>
      <c r="L745" s="71" t="s">
        <v>127</v>
      </c>
      <c r="M745" s="71" t="s">
        <v>127</v>
      </c>
      <c r="N745" s="71" t="s">
        <v>127</v>
      </c>
      <c r="O745" s="71" t="s">
        <v>127</v>
      </c>
      <c r="P745" s="72" t="s">
        <v>127</v>
      </c>
      <c r="Q745" s="73" t="s">
        <v>127</v>
      </c>
      <c r="R745" s="71" t="s">
        <v>127</v>
      </c>
      <c r="S745" s="71" t="s">
        <v>127</v>
      </c>
      <c r="T745" s="71" t="s">
        <v>127</v>
      </c>
      <c r="U745" s="71" t="s">
        <v>127</v>
      </c>
      <c r="V745" s="71" t="s">
        <v>127</v>
      </c>
      <c r="W745" s="72" t="s">
        <v>127</v>
      </c>
    </row>
    <row r="746">
      <c r="A746" s="71" t="s">
        <v>11596</v>
      </c>
      <c r="B746" s="72" t="s">
        <v>11597</v>
      </c>
      <c r="C746" s="73" t="s">
        <v>141</v>
      </c>
      <c r="D746" s="71" t="s">
        <v>127</v>
      </c>
      <c r="E746" s="71" t="s">
        <v>141</v>
      </c>
      <c r="F746" s="71" t="s">
        <v>127</v>
      </c>
      <c r="G746" s="71" t="s">
        <v>127</v>
      </c>
      <c r="H746" s="71" t="s">
        <v>127</v>
      </c>
      <c r="I746" s="72" t="s">
        <v>127</v>
      </c>
      <c r="J746" s="73" t="s">
        <v>141</v>
      </c>
      <c r="K746" s="71" t="s">
        <v>127</v>
      </c>
      <c r="L746" s="71" t="s">
        <v>141</v>
      </c>
      <c r="M746" s="71" t="s">
        <v>127</v>
      </c>
      <c r="N746" s="71" t="s">
        <v>127</v>
      </c>
      <c r="O746" s="71" t="s">
        <v>127</v>
      </c>
      <c r="P746" s="72" t="s">
        <v>127</v>
      </c>
      <c r="Q746" s="73" t="s">
        <v>141</v>
      </c>
      <c r="R746" s="71" t="s">
        <v>127</v>
      </c>
      <c r="S746" s="71" t="s">
        <v>141</v>
      </c>
      <c r="T746" s="71" t="s">
        <v>127</v>
      </c>
      <c r="U746" s="71" t="s">
        <v>127</v>
      </c>
      <c r="V746" s="71" t="s">
        <v>127</v>
      </c>
      <c r="W746" s="72" t="s">
        <v>127</v>
      </c>
    </row>
    <row r="747">
      <c r="A747" s="71" t="s">
        <v>11667</v>
      </c>
      <c r="B747" s="72" t="s">
        <v>11668</v>
      </c>
      <c r="C747" s="73" t="s">
        <v>141</v>
      </c>
      <c r="D747" s="71" t="s">
        <v>127</v>
      </c>
      <c r="E747" s="71" t="s">
        <v>141</v>
      </c>
      <c r="F747" s="71" t="s">
        <v>127</v>
      </c>
      <c r="G747" s="71" t="s">
        <v>127</v>
      </c>
      <c r="H747" s="71" t="s">
        <v>127</v>
      </c>
      <c r="I747" s="72" t="s">
        <v>127</v>
      </c>
      <c r="J747" s="73" t="s">
        <v>141</v>
      </c>
      <c r="K747" s="71" t="s">
        <v>127</v>
      </c>
      <c r="L747" s="71" t="s">
        <v>141</v>
      </c>
      <c r="M747" s="71" t="s">
        <v>127</v>
      </c>
      <c r="N747" s="71" t="s">
        <v>127</v>
      </c>
      <c r="O747" s="71" t="s">
        <v>127</v>
      </c>
      <c r="P747" s="72" t="s">
        <v>127</v>
      </c>
      <c r="Q747" s="73" t="s">
        <v>141</v>
      </c>
      <c r="R747" s="71" t="s">
        <v>127</v>
      </c>
      <c r="S747" s="71" t="s">
        <v>141</v>
      </c>
      <c r="T747" s="71" t="s">
        <v>127</v>
      </c>
      <c r="U747" s="71" t="s">
        <v>127</v>
      </c>
      <c r="V747" s="71" t="s">
        <v>127</v>
      </c>
      <c r="W747" s="72" t="s">
        <v>127</v>
      </c>
    </row>
    <row r="748">
      <c r="A748" s="71" t="s">
        <v>11688</v>
      </c>
      <c r="B748" s="72" t="s">
        <v>11689</v>
      </c>
      <c r="C748" s="73" t="s">
        <v>141</v>
      </c>
      <c r="D748" s="71" t="s">
        <v>127</v>
      </c>
      <c r="E748" s="71" t="s">
        <v>141</v>
      </c>
      <c r="F748" s="71" t="s">
        <v>127</v>
      </c>
      <c r="G748" s="71" t="s">
        <v>127</v>
      </c>
      <c r="H748" s="71" t="s">
        <v>127</v>
      </c>
      <c r="I748" s="72" t="s">
        <v>127</v>
      </c>
      <c r="J748" s="73" t="s">
        <v>141</v>
      </c>
      <c r="K748" s="71" t="s">
        <v>127</v>
      </c>
      <c r="L748" s="71" t="s">
        <v>141</v>
      </c>
      <c r="M748" s="71" t="s">
        <v>127</v>
      </c>
      <c r="N748" s="71" t="s">
        <v>127</v>
      </c>
      <c r="O748" s="71" t="s">
        <v>127</v>
      </c>
      <c r="P748" s="72" t="s">
        <v>127</v>
      </c>
      <c r="Q748" s="73" t="s">
        <v>141</v>
      </c>
      <c r="R748" s="71" t="s">
        <v>127</v>
      </c>
      <c r="S748" s="71" t="s">
        <v>141</v>
      </c>
      <c r="T748" s="71" t="s">
        <v>127</v>
      </c>
      <c r="U748" s="71" t="s">
        <v>127</v>
      </c>
      <c r="V748" s="71" t="s">
        <v>127</v>
      </c>
      <c r="W748" s="72" t="s">
        <v>127</v>
      </c>
    </row>
    <row r="749">
      <c r="A749" s="71" t="s">
        <v>11499</v>
      </c>
      <c r="B749" s="72" t="s">
        <v>11500</v>
      </c>
      <c r="C749" s="73" t="s">
        <v>127</v>
      </c>
      <c r="D749" s="71" t="s">
        <v>127</v>
      </c>
      <c r="E749" s="75" t="s">
        <v>127</v>
      </c>
      <c r="F749" s="71" t="s">
        <v>127</v>
      </c>
      <c r="G749" s="71" t="s">
        <v>127</v>
      </c>
      <c r="H749" s="71" t="s">
        <v>127</v>
      </c>
      <c r="I749" s="72" t="s">
        <v>127</v>
      </c>
      <c r="J749" s="73" t="s">
        <v>141</v>
      </c>
      <c r="K749" s="71" t="s">
        <v>127</v>
      </c>
      <c r="L749" s="71" t="s">
        <v>141</v>
      </c>
      <c r="M749" s="71" t="s">
        <v>127</v>
      </c>
      <c r="N749" s="71" t="s">
        <v>127</v>
      </c>
      <c r="O749" s="71" t="s">
        <v>127</v>
      </c>
      <c r="P749" s="72" t="s">
        <v>127</v>
      </c>
      <c r="Q749" s="73" t="s">
        <v>141</v>
      </c>
      <c r="R749" s="71" t="s">
        <v>127</v>
      </c>
      <c r="S749" s="71" t="s">
        <v>141</v>
      </c>
      <c r="T749" s="71" t="s">
        <v>127</v>
      </c>
      <c r="U749" s="71" t="s">
        <v>127</v>
      </c>
      <c r="V749" s="71" t="s">
        <v>127</v>
      </c>
      <c r="W749" s="72" t="s">
        <v>127</v>
      </c>
    </row>
    <row r="750">
      <c r="A750" s="71" t="s">
        <v>11507</v>
      </c>
      <c r="B750" s="72" t="s">
        <v>11508</v>
      </c>
      <c r="C750" s="73" t="s">
        <v>141</v>
      </c>
      <c r="D750" s="71" t="s">
        <v>127</v>
      </c>
      <c r="E750" s="71" t="s">
        <v>141</v>
      </c>
      <c r="F750" s="71" t="s">
        <v>127</v>
      </c>
      <c r="G750" s="71" t="s">
        <v>127</v>
      </c>
      <c r="H750" s="71" t="s">
        <v>127</v>
      </c>
      <c r="I750" s="72" t="s">
        <v>127</v>
      </c>
      <c r="J750" s="73" t="s">
        <v>141</v>
      </c>
      <c r="K750" s="71" t="s">
        <v>127</v>
      </c>
      <c r="L750" s="71" t="s">
        <v>141</v>
      </c>
      <c r="M750" s="71" t="s">
        <v>127</v>
      </c>
      <c r="N750" s="71" t="s">
        <v>127</v>
      </c>
      <c r="O750" s="71" t="s">
        <v>127</v>
      </c>
      <c r="P750" s="72" t="s">
        <v>127</v>
      </c>
      <c r="Q750" s="73" t="s">
        <v>141</v>
      </c>
      <c r="R750" s="71" t="s">
        <v>127</v>
      </c>
      <c r="S750" s="71" t="s">
        <v>141</v>
      </c>
      <c r="T750" s="71" t="s">
        <v>127</v>
      </c>
      <c r="U750" s="71" t="s">
        <v>127</v>
      </c>
      <c r="V750" s="71" t="s">
        <v>127</v>
      </c>
      <c r="W750" s="72" t="s">
        <v>127</v>
      </c>
    </row>
    <row r="751">
      <c r="A751" s="71" t="s">
        <v>11711</v>
      </c>
      <c r="B751" s="72" t="s">
        <v>11712</v>
      </c>
      <c r="C751" s="73" t="s">
        <v>141</v>
      </c>
      <c r="D751" s="71" t="s">
        <v>127</v>
      </c>
      <c r="E751" s="71" t="s">
        <v>141</v>
      </c>
      <c r="F751" s="71" t="s">
        <v>127</v>
      </c>
      <c r="G751" s="71" t="s">
        <v>127</v>
      </c>
      <c r="H751" s="71" t="s">
        <v>127</v>
      </c>
      <c r="I751" s="72" t="s">
        <v>127</v>
      </c>
      <c r="J751" s="73" t="s">
        <v>141</v>
      </c>
      <c r="K751" s="71" t="s">
        <v>127</v>
      </c>
      <c r="L751" s="71" t="s">
        <v>141</v>
      </c>
      <c r="M751" s="71" t="s">
        <v>127</v>
      </c>
      <c r="N751" s="71" t="s">
        <v>127</v>
      </c>
      <c r="O751" s="71" t="s">
        <v>127</v>
      </c>
      <c r="P751" s="72" t="s">
        <v>127</v>
      </c>
      <c r="Q751" s="73" t="s">
        <v>141</v>
      </c>
      <c r="R751" s="71" t="s">
        <v>127</v>
      </c>
      <c r="S751" s="71" t="s">
        <v>141</v>
      </c>
      <c r="T751" s="71" t="s">
        <v>127</v>
      </c>
      <c r="U751" s="71" t="s">
        <v>127</v>
      </c>
      <c r="V751" s="71" t="s">
        <v>127</v>
      </c>
      <c r="W751" s="72" t="s">
        <v>127</v>
      </c>
    </row>
    <row r="752">
      <c r="A752" s="71" t="s">
        <v>11698</v>
      </c>
      <c r="B752" s="72" t="s">
        <v>11699</v>
      </c>
      <c r="C752" s="73" t="s">
        <v>141</v>
      </c>
      <c r="D752" s="71" t="s">
        <v>127</v>
      </c>
      <c r="E752" s="71" t="s">
        <v>141</v>
      </c>
      <c r="F752" s="71" t="s">
        <v>127</v>
      </c>
      <c r="G752" s="71" t="s">
        <v>127</v>
      </c>
      <c r="H752" s="71" t="s">
        <v>127</v>
      </c>
      <c r="I752" s="72" t="s">
        <v>127</v>
      </c>
      <c r="J752" s="73" t="s">
        <v>141</v>
      </c>
      <c r="K752" s="71" t="s">
        <v>127</v>
      </c>
      <c r="L752" s="71" t="s">
        <v>141</v>
      </c>
      <c r="M752" s="71" t="s">
        <v>127</v>
      </c>
      <c r="N752" s="71" t="s">
        <v>127</v>
      </c>
      <c r="O752" s="71" t="s">
        <v>127</v>
      </c>
      <c r="P752" s="72" t="s">
        <v>127</v>
      </c>
      <c r="Q752" s="73" t="s">
        <v>141</v>
      </c>
      <c r="R752" s="71" t="s">
        <v>127</v>
      </c>
      <c r="S752" s="71" t="s">
        <v>141</v>
      </c>
      <c r="T752" s="71" t="s">
        <v>127</v>
      </c>
      <c r="U752" s="71" t="s">
        <v>127</v>
      </c>
      <c r="V752" s="71" t="s">
        <v>127</v>
      </c>
      <c r="W752" s="72" t="s">
        <v>127</v>
      </c>
    </row>
    <row r="753">
      <c r="A753" s="74" t="s">
        <v>11550</v>
      </c>
      <c r="B753" s="72" t="s">
        <v>11551</v>
      </c>
      <c r="C753" s="73" t="s">
        <v>127</v>
      </c>
      <c r="D753" s="71" t="s">
        <v>127</v>
      </c>
      <c r="E753" s="71" t="s">
        <v>127</v>
      </c>
      <c r="F753" s="71" t="s">
        <v>127</v>
      </c>
      <c r="G753" s="71" t="s">
        <v>141</v>
      </c>
      <c r="H753" s="71" t="s">
        <v>141</v>
      </c>
      <c r="I753" s="72" t="s">
        <v>127</v>
      </c>
      <c r="J753" s="73" t="s">
        <v>127</v>
      </c>
      <c r="K753" s="71" t="s">
        <v>127</v>
      </c>
      <c r="L753" s="71" t="s">
        <v>127</v>
      </c>
      <c r="M753" s="71" t="s">
        <v>127</v>
      </c>
      <c r="N753" s="71" t="s">
        <v>141</v>
      </c>
      <c r="O753" s="71" t="s">
        <v>141</v>
      </c>
      <c r="P753" s="72" t="s">
        <v>127</v>
      </c>
      <c r="Q753" s="73" t="s">
        <v>127</v>
      </c>
      <c r="R753" s="71" t="s">
        <v>127</v>
      </c>
      <c r="S753" s="71" t="s">
        <v>127</v>
      </c>
      <c r="T753" s="71" t="s">
        <v>127</v>
      </c>
      <c r="U753" s="71" t="s">
        <v>141</v>
      </c>
      <c r="V753" s="71" t="s">
        <v>141</v>
      </c>
      <c r="W753" s="72" t="s">
        <v>127</v>
      </c>
    </row>
    <row r="754">
      <c r="A754" s="74" t="s">
        <v>11456</v>
      </c>
      <c r="B754" s="72" t="s">
        <v>11457</v>
      </c>
      <c r="C754" s="73" t="s">
        <v>141</v>
      </c>
      <c r="D754" s="71" t="s">
        <v>127</v>
      </c>
      <c r="E754" s="71" t="s">
        <v>141</v>
      </c>
      <c r="F754" s="71" t="s">
        <v>127</v>
      </c>
      <c r="G754" s="71" t="s">
        <v>127</v>
      </c>
      <c r="H754" s="71" t="s">
        <v>127</v>
      </c>
      <c r="I754" s="72" t="s">
        <v>127</v>
      </c>
      <c r="J754" s="73" t="s">
        <v>141</v>
      </c>
      <c r="K754" s="71" t="s">
        <v>127</v>
      </c>
      <c r="L754" s="71" t="s">
        <v>141</v>
      </c>
      <c r="M754" s="71" t="s">
        <v>127</v>
      </c>
      <c r="N754" s="71" t="s">
        <v>127</v>
      </c>
      <c r="O754" s="71" t="s">
        <v>127</v>
      </c>
      <c r="P754" s="72" t="s">
        <v>127</v>
      </c>
      <c r="Q754" s="73" t="s">
        <v>141</v>
      </c>
      <c r="R754" s="71" t="s">
        <v>127</v>
      </c>
      <c r="S754" s="71" t="s">
        <v>141</v>
      </c>
      <c r="T754" s="71" t="s">
        <v>127</v>
      </c>
      <c r="U754" s="71" t="s">
        <v>127</v>
      </c>
      <c r="V754" s="71" t="s">
        <v>127</v>
      </c>
      <c r="W754" s="72" t="s">
        <v>127</v>
      </c>
    </row>
    <row r="755">
      <c r="A755" s="74" t="s">
        <v>11431</v>
      </c>
      <c r="B755" s="72" t="s">
        <v>11432</v>
      </c>
      <c r="C755" s="73" t="s">
        <v>141</v>
      </c>
      <c r="D755" s="71" t="s">
        <v>127</v>
      </c>
      <c r="E755" s="71" t="s">
        <v>141</v>
      </c>
      <c r="F755" s="71" t="s">
        <v>127</v>
      </c>
      <c r="G755" s="71" t="s">
        <v>127</v>
      </c>
      <c r="H755" s="71" t="s">
        <v>127</v>
      </c>
      <c r="I755" s="72" t="s">
        <v>127</v>
      </c>
      <c r="J755" s="73" t="s">
        <v>141</v>
      </c>
      <c r="K755" s="71" t="s">
        <v>127</v>
      </c>
      <c r="L755" s="71" t="s">
        <v>141</v>
      </c>
      <c r="M755" s="71" t="s">
        <v>127</v>
      </c>
      <c r="N755" s="71" t="s">
        <v>127</v>
      </c>
      <c r="O755" s="71" t="s">
        <v>127</v>
      </c>
      <c r="P755" s="72" t="s">
        <v>127</v>
      </c>
      <c r="Q755" s="73" t="s">
        <v>141</v>
      </c>
      <c r="R755" s="71" t="s">
        <v>127</v>
      </c>
      <c r="S755" s="71" t="s">
        <v>141</v>
      </c>
      <c r="T755" s="71" t="s">
        <v>127</v>
      </c>
      <c r="U755" s="71" t="s">
        <v>127</v>
      </c>
      <c r="V755" s="71" t="s">
        <v>127</v>
      </c>
      <c r="W755" s="72" t="s">
        <v>127</v>
      </c>
    </row>
    <row r="756">
      <c r="A756" s="71" t="s">
        <v>8410</v>
      </c>
      <c r="B756" s="72" t="s">
        <v>8411</v>
      </c>
      <c r="C756" s="73" t="s">
        <v>141</v>
      </c>
      <c r="D756" s="71" t="s">
        <v>141</v>
      </c>
      <c r="E756" s="71" t="s">
        <v>127</v>
      </c>
      <c r="F756" s="71" t="s">
        <v>127</v>
      </c>
      <c r="G756" s="71" t="s">
        <v>141</v>
      </c>
      <c r="H756" s="71" t="s">
        <v>141</v>
      </c>
      <c r="I756" s="72" t="s">
        <v>127</v>
      </c>
      <c r="J756" s="73" t="s">
        <v>141</v>
      </c>
      <c r="K756" s="71" t="s">
        <v>141</v>
      </c>
      <c r="L756" s="71" t="s">
        <v>127</v>
      </c>
      <c r="M756" s="71" t="s">
        <v>127</v>
      </c>
      <c r="N756" s="71" t="s">
        <v>141</v>
      </c>
      <c r="O756" s="71" t="s">
        <v>141</v>
      </c>
      <c r="P756" s="72" t="s">
        <v>127</v>
      </c>
      <c r="Q756" s="73" t="s">
        <v>141</v>
      </c>
      <c r="R756" s="71" t="s">
        <v>141</v>
      </c>
      <c r="S756" s="71" t="s">
        <v>127</v>
      </c>
      <c r="T756" s="71" t="s">
        <v>127</v>
      </c>
      <c r="U756" s="71" t="s">
        <v>141</v>
      </c>
      <c r="V756" s="71" t="s">
        <v>141</v>
      </c>
      <c r="W756" s="72" t="s">
        <v>127</v>
      </c>
    </row>
    <row r="757">
      <c r="A757" s="71" t="s">
        <v>8446</v>
      </c>
      <c r="B757" s="72" t="s">
        <v>8447</v>
      </c>
      <c r="C757" s="73" t="s">
        <v>141</v>
      </c>
      <c r="D757" s="71" t="s">
        <v>141</v>
      </c>
      <c r="E757" s="71" t="s">
        <v>141</v>
      </c>
      <c r="F757" s="71" t="s">
        <v>127</v>
      </c>
      <c r="G757" s="71" t="s">
        <v>141</v>
      </c>
      <c r="H757" s="71" t="s">
        <v>141</v>
      </c>
      <c r="I757" s="72" t="s">
        <v>127</v>
      </c>
      <c r="J757" s="73" t="s">
        <v>141</v>
      </c>
      <c r="K757" s="71" t="s">
        <v>141</v>
      </c>
      <c r="L757" s="71" t="s">
        <v>141</v>
      </c>
      <c r="M757" s="71" t="s">
        <v>127</v>
      </c>
      <c r="N757" s="71" t="s">
        <v>141</v>
      </c>
      <c r="O757" s="71" t="s">
        <v>141</v>
      </c>
      <c r="P757" s="72" t="s">
        <v>127</v>
      </c>
      <c r="Q757" s="73" t="s">
        <v>141</v>
      </c>
      <c r="R757" s="71" t="s">
        <v>141</v>
      </c>
      <c r="S757" s="71" t="s">
        <v>141</v>
      </c>
      <c r="T757" s="71" t="s">
        <v>127</v>
      </c>
      <c r="U757" s="71" t="s">
        <v>141</v>
      </c>
      <c r="V757" s="71" t="s">
        <v>141</v>
      </c>
      <c r="W757" s="72" t="s">
        <v>127</v>
      </c>
    </row>
    <row r="758">
      <c r="A758" s="71" t="s">
        <v>8431</v>
      </c>
      <c r="B758" s="72" t="s">
        <v>8432</v>
      </c>
      <c r="C758" s="73" t="s">
        <v>141</v>
      </c>
      <c r="D758" s="71" t="s">
        <v>127</v>
      </c>
      <c r="E758" s="71" t="s">
        <v>141</v>
      </c>
      <c r="F758" s="71" t="s">
        <v>127</v>
      </c>
      <c r="G758" s="71" t="s">
        <v>141</v>
      </c>
      <c r="H758" s="71" t="s">
        <v>127</v>
      </c>
      <c r="I758" s="72" t="s">
        <v>141</v>
      </c>
      <c r="J758" s="73" t="s">
        <v>141</v>
      </c>
      <c r="K758" s="71" t="s">
        <v>127</v>
      </c>
      <c r="L758" s="71" t="s">
        <v>141</v>
      </c>
      <c r="M758" s="71" t="s">
        <v>127</v>
      </c>
      <c r="N758" s="71" t="s">
        <v>127</v>
      </c>
      <c r="O758" s="71" t="s">
        <v>127</v>
      </c>
      <c r="P758" s="72" t="s">
        <v>127</v>
      </c>
      <c r="Q758" s="73" t="s">
        <v>141</v>
      </c>
      <c r="R758" s="71" t="s">
        <v>127</v>
      </c>
      <c r="S758" s="71" t="s">
        <v>141</v>
      </c>
      <c r="T758" s="71" t="s">
        <v>127</v>
      </c>
      <c r="U758" s="71" t="s">
        <v>127</v>
      </c>
      <c r="V758" s="71" t="s">
        <v>127</v>
      </c>
      <c r="W758" s="72" t="s">
        <v>127</v>
      </c>
    </row>
    <row r="759">
      <c r="A759" s="71" t="s">
        <v>8396</v>
      </c>
      <c r="B759" s="72" t="s">
        <v>8397</v>
      </c>
      <c r="C759" s="73" t="s">
        <v>141</v>
      </c>
      <c r="D759" s="71" t="s">
        <v>141</v>
      </c>
      <c r="E759" s="71" t="s">
        <v>127</v>
      </c>
      <c r="F759" s="71" t="s">
        <v>127</v>
      </c>
      <c r="G759" s="71" t="s">
        <v>141</v>
      </c>
      <c r="H759" s="71" t="s">
        <v>141</v>
      </c>
      <c r="I759" s="72" t="s">
        <v>127</v>
      </c>
      <c r="J759" s="73" t="s">
        <v>141</v>
      </c>
      <c r="K759" s="71" t="s">
        <v>141</v>
      </c>
      <c r="L759" s="71" t="s">
        <v>127</v>
      </c>
      <c r="M759" s="71" t="s">
        <v>127</v>
      </c>
      <c r="N759" s="71" t="s">
        <v>141</v>
      </c>
      <c r="O759" s="71" t="s">
        <v>141</v>
      </c>
      <c r="P759" s="72" t="s">
        <v>127</v>
      </c>
      <c r="Q759" s="73" t="s">
        <v>141</v>
      </c>
      <c r="R759" s="71" t="s">
        <v>141</v>
      </c>
      <c r="S759" s="71" t="s">
        <v>127</v>
      </c>
      <c r="T759" s="71" t="s">
        <v>127</v>
      </c>
      <c r="U759" s="71" t="s">
        <v>141</v>
      </c>
      <c r="V759" s="71" t="s">
        <v>141</v>
      </c>
      <c r="W759" s="72" t="s">
        <v>127</v>
      </c>
    </row>
    <row r="760">
      <c r="A760" s="71" t="s">
        <v>8370</v>
      </c>
      <c r="B760" s="72" t="s">
        <v>8371</v>
      </c>
      <c r="C760" s="80" t="s">
        <v>141</v>
      </c>
      <c r="D760" s="75" t="s">
        <v>127</v>
      </c>
      <c r="E760" s="75" t="s">
        <v>141</v>
      </c>
      <c r="F760" s="75" t="s">
        <v>127</v>
      </c>
      <c r="G760" s="75" t="s">
        <v>127</v>
      </c>
      <c r="H760" s="75" t="s">
        <v>127</v>
      </c>
      <c r="I760" s="77" t="s">
        <v>127</v>
      </c>
      <c r="J760" s="80" t="s">
        <v>141</v>
      </c>
      <c r="K760" s="75" t="s">
        <v>127</v>
      </c>
      <c r="L760" s="75" t="s">
        <v>141</v>
      </c>
      <c r="M760" s="75" t="s">
        <v>127</v>
      </c>
      <c r="N760" s="75" t="s">
        <v>127</v>
      </c>
      <c r="O760" s="75" t="s">
        <v>127</v>
      </c>
      <c r="P760" s="77" t="s">
        <v>127</v>
      </c>
      <c r="Q760" s="80" t="s">
        <v>141</v>
      </c>
      <c r="R760" s="75" t="s">
        <v>127</v>
      </c>
      <c r="S760" s="75" t="s">
        <v>141</v>
      </c>
      <c r="T760" s="75" t="s">
        <v>127</v>
      </c>
      <c r="U760" s="75" t="s">
        <v>127</v>
      </c>
      <c r="V760" s="75" t="s">
        <v>127</v>
      </c>
      <c r="W760" s="77" t="s">
        <v>127</v>
      </c>
    </row>
    <row r="761">
      <c r="A761" s="71" t="s">
        <v>11887</v>
      </c>
      <c r="B761" s="72" t="s">
        <v>11888</v>
      </c>
      <c r="C761" s="73" t="s">
        <v>141</v>
      </c>
      <c r="D761" s="71" t="s">
        <v>141</v>
      </c>
      <c r="E761" s="71" t="s">
        <v>127</v>
      </c>
      <c r="F761" s="71" t="s">
        <v>127</v>
      </c>
      <c r="G761" s="71" t="s">
        <v>141</v>
      </c>
      <c r="H761" s="71" t="s">
        <v>141</v>
      </c>
      <c r="I761" s="72" t="s">
        <v>127</v>
      </c>
      <c r="J761" s="73">
        <v>740.0</v>
      </c>
      <c r="K761" s="75">
        <v>740.0</v>
      </c>
      <c r="L761" s="71" t="s">
        <v>127</v>
      </c>
      <c r="M761" s="71" t="s">
        <v>127</v>
      </c>
      <c r="N761" s="71">
        <v>156.0</v>
      </c>
      <c r="O761" s="75">
        <v>156.0</v>
      </c>
      <c r="P761" s="72" t="s">
        <v>127</v>
      </c>
      <c r="Q761" s="73" t="s">
        <v>468</v>
      </c>
      <c r="R761" s="75" t="s">
        <v>468</v>
      </c>
      <c r="S761" s="85" t="s">
        <v>127</v>
      </c>
      <c r="T761" s="85" t="s">
        <v>127</v>
      </c>
      <c r="U761" s="71" t="s">
        <v>468</v>
      </c>
      <c r="V761" s="75" t="s">
        <v>468</v>
      </c>
      <c r="W761" s="77" t="s">
        <v>127</v>
      </c>
    </row>
    <row r="762">
      <c r="A762" s="71" t="s">
        <v>11795</v>
      </c>
      <c r="B762" s="72" t="s">
        <v>11796</v>
      </c>
      <c r="C762" s="78">
        <v>5300.0</v>
      </c>
      <c r="D762" s="71" t="s">
        <v>141</v>
      </c>
      <c r="E762" s="71" t="s">
        <v>127</v>
      </c>
      <c r="F762" s="71" t="s">
        <v>141</v>
      </c>
      <c r="G762" s="71" t="s">
        <v>141</v>
      </c>
      <c r="H762" s="71" t="s">
        <v>141</v>
      </c>
      <c r="I762" s="72" t="s">
        <v>127</v>
      </c>
      <c r="J762" s="79">
        <v>4700.0</v>
      </c>
      <c r="K762" s="75" t="s">
        <v>141</v>
      </c>
      <c r="L762" s="71" t="s">
        <v>127</v>
      </c>
      <c r="M762" s="75" t="s">
        <v>141</v>
      </c>
      <c r="N762" s="71">
        <v>4900.0</v>
      </c>
      <c r="O762" s="75">
        <v>4900.0</v>
      </c>
      <c r="P762" s="72" t="s">
        <v>127</v>
      </c>
      <c r="Q762" s="79">
        <v>4920.0</v>
      </c>
      <c r="R762" s="75" t="s">
        <v>141</v>
      </c>
      <c r="S762" s="85" t="s">
        <v>127</v>
      </c>
      <c r="T762" s="75" t="s">
        <v>141</v>
      </c>
      <c r="U762" s="71">
        <v>5340.0</v>
      </c>
      <c r="V762" s="75">
        <v>5340.0</v>
      </c>
      <c r="W762" s="77" t="s">
        <v>127</v>
      </c>
    </row>
    <row r="763">
      <c r="A763" s="71" t="s">
        <v>11850</v>
      </c>
      <c r="B763" s="72" t="s">
        <v>11851</v>
      </c>
      <c r="C763" s="73">
        <v>4016.0</v>
      </c>
      <c r="D763" s="75">
        <v>4016.0</v>
      </c>
      <c r="E763" s="71" t="s">
        <v>127</v>
      </c>
      <c r="F763" s="71" t="s">
        <v>127</v>
      </c>
      <c r="G763" s="71">
        <v>3475.0</v>
      </c>
      <c r="H763" s="75">
        <v>3475.0</v>
      </c>
      <c r="I763" s="72" t="s">
        <v>127</v>
      </c>
      <c r="J763" s="73">
        <v>4200.0</v>
      </c>
      <c r="K763" s="74">
        <v>4200.0</v>
      </c>
      <c r="L763" s="75" t="s">
        <v>127</v>
      </c>
      <c r="M763" s="75" t="s">
        <v>127</v>
      </c>
      <c r="N763" s="71">
        <v>3800.0</v>
      </c>
      <c r="O763" s="75">
        <v>3800.0</v>
      </c>
      <c r="P763" s="72" t="s">
        <v>127</v>
      </c>
      <c r="Q763" s="73">
        <v>4340.0</v>
      </c>
      <c r="R763" s="75">
        <v>4340.0</v>
      </c>
      <c r="S763" s="85" t="s">
        <v>127</v>
      </c>
      <c r="T763" s="85" t="s">
        <v>127</v>
      </c>
      <c r="U763" s="71">
        <v>3800.0</v>
      </c>
      <c r="V763" s="75">
        <v>3800.0</v>
      </c>
      <c r="W763" s="77" t="s">
        <v>127</v>
      </c>
    </row>
    <row r="764">
      <c r="A764" s="71" t="s">
        <v>11810</v>
      </c>
      <c r="B764" s="72" t="s">
        <v>11811</v>
      </c>
      <c r="C764" s="73" t="s">
        <v>141</v>
      </c>
      <c r="D764" s="71" t="s">
        <v>127</v>
      </c>
      <c r="E764" s="71" t="s">
        <v>141</v>
      </c>
      <c r="F764" s="71" t="s">
        <v>127</v>
      </c>
      <c r="G764" s="71" t="s">
        <v>141</v>
      </c>
      <c r="H764" s="71" t="s">
        <v>127</v>
      </c>
      <c r="I764" s="72" t="s">
        <v>141</v>
      </c>
      <c r="J764" s="73" t="s">
        <v>468</v>
      </c>
      <c r="K764" s="75" t="s">
        <v>127</v>
      </c>
      <c r="L764" s="75" t="s">
        <v>468</v>
      </c>
      <c r="M764" s="75" t="s">
        <v>127</v>
      </c>
      <c r="N764" s="71" t="s">
        <v>141</v>
      </c>
      <c r="O764" s="75" t="s">
        <v>127</v>
      </c>
      <c r="P764" s="77" t="s">
        <v>141</v>
      </c>
      <c r="Q764" s="73" t="s">
        <v>141</v>
      </c>
      <c r="R764" s="85" t="s">
        <v>127</v>
      </c>
      <c r="S764" s="75" t="s">
        <v>141</v>
      </c>
      <c r="T764" s="85" t="s">
        <v>127</v>
      </c>
      <c r="U764" s="71" t="s">
        <v>141</v>
      </c>
      <c r="V764" s="75" t="s">
        <v>127</v>
      </c>
      <c r="W764" s="77" t="s">
        <v>141</v>
      </c>
    </row>
    <row r="765">
      <c r="A765" s="71" t="s">
        <v>11781</v>
      </c>
      <c r="B765" s="72" t="s">
        <v>11782</v>
      </c>
      <c r="C765" s="73">
        <v>2221.0</v>
      </c>
      <c r="D765" s="75">
        <v>2221.0</v>
      </c>
      <c r="E765" s="71" t="s">
        <v>127</v>
      </c>
      <c r="F765" s="71" t="s">
        <v>127</v>
      </c>
      <c r="G765" s="71">
        <v>1975.0</v>
      </c>
      <c r="H765" s="75">
        <v>1975.0</v>
      </c>
      <c r="I765" s="72" t="s">
        <v>127</v>
      </c>
      <c r="J765" s="73">
        <v>2560.0</v>
      </c>
      <c r="K765" s="75">
        <v>2560.0</v>
      </c>
      <c r="L765" s="75" t="s">
        <v>127</v>
      </c>
      <c r="M765" s="75" t="s">
        <v>127</v>
      </c>
      <c r="N765" s="71">
        <v>2360.0</v>
      </c>
      <c r="O765" s="75">
        <v>2360.0</v>
      </c>
      <c r="P765" s="77" t="s">
        <v>127</v>
      </c>
      <c r="Q765" s="73">
        <v>2440.0</v>
      </c>
      <c r="R765" s="75">
        <v>2440.0</v>
      </c>
      <c r="S765" s="85" t="s">
        <v>127</v>
      </c>
      <c r="T765" s="85" t="s">
        <v>127</v>
      </c>
      <c r="U765" s="71">
        <v>2300.0</v>
      </c>
      <c r="V765" s="75">
        <v>2300.0</v>
      </c>
      <c r="W765" s="77" t="s">
        <v>127</v>
      </c>
    </row>
    <row r="766">
      <c r="A766" s="71" t="s">
        <v>11823</v>
      </c>
      <c r="B766" s="72" t="s">
        <v>11824</v>
      </c>
      <c r="C766" s="73" t="s">
        <v>127</v>
      </c>
      <c r="D766" s="71" t="s">
        <v>127</v>
      </c>
      <c r="E766" s="71" t="s">
        <v>127</v>
      </c>
      <c r="F766" s="71" t="s">
        <v>127</v>
      </c>
      <c r="G766" s="71">
        <v>0.0</v>
      </c>
      <c r="H766" s="75">
        <v>0.0</v>
      </c>
      <c r="I766" s="77" t="s">
        <v>127</v>
      </c>
      <c r="J766" s="73" t="s">
        <v>127</v>
      </c>
      <c r="K766" s="75" t="s">
        <v>127</v>
      </c>
      <c r="L766" s="75" t="s">
        <v>127</v>
      </c>
      <c r="M766" s="75" t="s">
        <v>127</v>
      </c>
      <c r="N766" s="71">
        <v>0.0</v>
      </c>
      <c r="O766" s="75">
        <v>0.0</v>
      </c>
      <c r="P766" s="77" t="s">
        <v>127</v>
      </c>
      <c r="Q766" s="73">
        <v>0.0</v>
      </c>
      <c r="R766" s="85" t="s">
        <v>127</v>
      </c>
      <c r="S766" s="85">
        <v>0.0</v>
      </c>
      <c r="T766" s="85" t="s">
        <v>127</v>
      </c>
      <c r="U766" s="71" t="s">
        <v>468</v>
      </c>
      <c r="V766" s="75" t="s">
        <v>468</v>
      </c>
      <c r="W766" s="77" t="s">
        <v>127</v>
      </c>
    </row>
    <row r="767">
      <c r="A767" s="71" t="s">
        <v>11751</v>
      </c>
      <c r="B767" s="72" t="s">
        <v>11752</v>
      </c>
      <c r="C767" s="73" t="s">
        <v>141</v>
      </c>
      <c r="D767" s="71" t="s">
        <v>141</v>
      </c>
      <c r="E767" s="71" t="s">
        <v>127</v>
      </c>
      <c r="F767" s="71" t="s">
        <v>127</v>
      </c>
      <c r="G767" s="71" t="s">
        <v>141</v>
      </c>
      <c r="H767" s="71" t="s">
        <v>141</v>
      </c>
      <c r="I767" s="72" t="s">
        <v>127</v>
      </c>
      <c r="J767" s="73">
        <v>175.0</v>
      </c>
      <c r="K767" s="75">
        <v>175.0</v>
      </c>
      <c r="L767" s="75" t="s">
        <v>127</v>
      </c>
      <c r="M767" s="75" t="s">
        <v>127</v>
      </c>
      <c r="N767" s="71">
        <v>160.0</v>
      </c>
      <c r="O767" s="75">
        <v>160.0</v>
      </c>
      <c r="P767" s="77" t="s">
        <v>127</v>
      </c>
      <c r="Q767" s="73">
        <v>272.9</v>
      </c>
      <c r="R767" s="75">
        <v>272.9</v>
      </c>
      <c r="S767" s="85" t="s">
        <v>127</v>
      </c>
      <c r="T767" s="85" t="s">
        <v>127</v>
      </c>
      <c r="U767" s="71">
        <v>274.8</v>
      </c>
      <c r="V767" s="75">
        <v>274.8</v>
      </c>
      <c r="W767" s="77" t="s">
        <v>127</v>
      </c>
    </row>
    <row r="768">
      <c r="A768" s="71" t="s">
        <v>11876</v>
      </c>
      <c r="B768" s="72" t="s">
        <v>11877</v>
      </c>
      <c r="C768" s="73">
        <v>1446.0</v>
      </c>
      <c r="D768" s="75">
        <v>1446.0</v>
      </c>
      <c r="E768" s="71" t="s">
        <v>127</v>
      </c>
      <c r="F768" s="71" t="s">
        <v>127</v>
      </c>
      <c r="G768" s="71" t="s">
        <v>141</v>
      </c>
      <c r="H768" s="71" t="s">
        <v>141</v>
      </c>
      <c r="I768" s="72" t="s">
        <v>127</v>
      </c>
      <c r="J768" s="73">
        <v>677.0</v>
      </c>
      <c r="K768" s="75">
        <v>677.0</v>
      </c>
      <c r="L768" s="75" t="s">
        <v>127</v>
      </c>
      <c r="M768" s="75" t="s">
        <v>127</v>
      </c>
      <c r="N768" s="71" t="s">
        <v>141</v>
      </c>
      <c r="O768" s="75" t="s">
        <v>141</v>
      </c>
      <c r="P768" s="77" t="s">
        <v>127</v>
      </c>
      <c r="Q768" s="73" t="s">
        <v>468</v>
      </c>
      <c r="R768" s="75" t="s">
        <v>468</v>
      </c>
      <c r="S768" s="85" t="s">
        <v>127</v>
      </c>
      <c r="T768" s="85" t="s">
        <v>127</v>
      </c>
      <c r="U768" s="71" t="s">
        <v>141</v>
      </c>
      <c r="V768" s="75" t="s">
        <v>141</v>
      </c>
      <c r="W768" s="77" t="s">
        <v>127</v>
      </c>
    </row>
    <row r="769">
      <c r="A769" s="71" t="s">
        <v>11839</v>
      </c>
      <c r="B769" s="72" t="s">
        <v>11840</v>
      </c>
      <c r="C769" s="73" t="s">
        <v>141</v>
      </c>
      <c r="D769" s="71" t="s">
        <v>141</v>
      </c>
      <c r="E769" s="71" t="s">
        <v>141</v>
      </c>
      <c r="F769" s="71" t="s">
        <v>141</v>
      </c>
      <c r="G769" s="71" t="s">
        <v>141</v>
      </c>
      <c r="H769" s="71" t="s">
        <v>141</v>
      </c>
      <c r="I769" s="72" t="s">
        <v>141</v>
      </c>
      <c r="J769" s="73" t="s">
        <v>141</v>
      </c>
      <c r="K769" s="75" t="s">
        <v>141</v>
      </c>
      <c r="L769" s="75" t="s">
        <v>127</v>
      </c>
      <c r="M769" s="75" t="s">
        <v>127</v>
      </c>
      <c r="N769" s="71" t="s">
        <v>141</v>
      </c>
      <c r="O769" s="75" t="s">
        <v>141</v>
      </c>
      <c r="P769" s="77" t="s">
        <v>127</v>
      </c>
      <c r="Q769" s="73" t="s">
        <v>141</v>
      </c>
      <c r="R769" s="75" t="s">
        <v>141</v>
      </c>
      <c r="S769" s="85" t="s">
        <v>127</v>
      </c>
      <c r="T769" s="85" t="s">
        <v>127</v>
      </c>
      <c r="U769" s="71" t="s">
        <v>127</v>
      </c>
      <c r="V769" s="75" t="s">
        <v>127</v>
      </c>
      <c r="W769" s="77" t="s">
        <v>127</v>
      </c>
    </row>
    <row r="770">
      <c r="A770" s="71" t="s">
        <v>11862</v>
      </c>
      <c r="B770" s="72" t="s">
        <v>11863</v>
      </c>
      <c r="C770" s="80">
        <v>3562.0</v>
      </c>
      <c r="D770" s="75" t="s">
        <v>468</v>
      </c>
      <c r="E770" s="71" t="s">
        <v>127</v>
      </c>
      <c r="F770" s="75" t="s">
        <v>468</v>
      </c>
      <c r="G770" s="71">
        <v>4453.0</v>
      </c>
      <c r="H770" s="75">
        <v>4453.0</v>
      </c>
      <c r="I770" s="72" t="s">
        <v>127</v>
      </c>
      <c r="J770" s="79">
        <v>4050.0</v>
      </c>
      <c r="K770" s="75" t="s">
        <v>468</v>
      </c>
      <c r="L770" s="75" t="s">
        <v>127</v>
      </c>
      <c r="M770" s="75" t="s">
        <v>468</v>
      </c>
      <c r="N770" s="71">
        <v>4650.0</v>
      </c>
      <c r="O770" s="75">
        <v>4650.0</v>
      </c>
      <c r="P770" s="77" t="s">
        <v>127</v>
      </c>
      <c r="Q770" s="73">
        <v>4260.0</v>
      </c>
      <c r="R770" s="75">
        <v>4260.0</v>
      </c>
      <c r="S770" s="85" t="s">
        <v>127</v>
      </c>
      <c r="T770" s="85" t="s">
        <v>127</v>
      </c>
      <c r="U770" s="71">
        <v>5060.0</v>
      </c>
      <c r="V770" s="75">
        <v>5060.0</v>
      </c>
      <c r="W770" s="77" t="s">
        <v>127</v>
      </c>
    </row>
    <row r="771">
      <c r="A771" s="71" t="s">
        <v>11768</v>
      </c>
      <c r="B771" s="72" t="s">
        <v>11769</v>
      </c>
      <c r="C771" s="73">
        <v>855.0</v>
      </c>
      <c r="D771" s="71" t="s">
        <v>127</v>
      </c>
      <c r="E771" s="71">
        <v>855.0</v>
      </c>
      <c r="F771" s="71" t="s">
        <v>127</v>
      </c>
      <c r="G771" s="71" t="s">
        <v>127</v>
      </c>
      <c r="H771" s="71" t="s">
        <v>127</v>
      </c>
      <c r="I771" s="72" t="s">
        <v>127</v>
      </c>
      <c r="J771" s="73">
        <v>758.7</v>
      </c>
      <c r="K771" s="75" t="s">
        <v>127</v>
      </c>
      <c r="L771" s="75">
        <v>758.7</v>
      </c>
      <c r="M771" s="75" t="s">
        <v>127</v>
      </c>
      <c r="N771" s="71" t="s">
        <v>127</v>
      </c>
      <c r="O771" s="75" t="s">
        <v>127</v>
      </c>
      <c r="P771" s="77" t="s">
        <v>127</v>
      </c>
      <c r="Q771" s="73">
        <v>971.0</v>
      </c>
      <c r="R771" s="85" t="s">
        <v>127</v>
      </c>
      <c r="S771" s="75">
        <v>971.0</v>
      </c>
      <c r="T771" s="85" t="s">
        <v>127</v>
      </c>
      <c r="U771" s="71" t="s">
        <v>127</v>
      </c>
      <c r="V771" s="75" t="s">
        <v>127</v>
      </c>
      <c r="W771" s="77" t="s">
        <v>127</v>
      </c>
    </row>
    <row r="772">
      <c r="A772" s="71" t="s">
        <v>11906</v>
      </c>
      <c r="B772" s="72" t="s">
        <v>11907</v>
      </c>
      <c r="C772" s="73">
        <v>4000.0</v>
      </c>
      <c r="D772" s="71" t="s">
        <v>127</v>
      </c>
      <c r="E772" s="71" t="s">
        <v>127</v>
      </c>
      <c r="F772" s="75">
        <v>4000.0</v>
      </c>
      <c r="G772" s="71">
        <v>4400.0</v>
      </c>
      <c r="H772" s="75">
        <v>4400.0</v>
      </c>
      <c r="I772" s="72" t="s">
        <v>127</v>
      </c>
      <c r="J772" s="73">
        <v>3783.7</v>
      </c>
      <c r="K772" s="75" t="s">
        <v>127</v>
      </c>
      <c r="L772" s="75" t="s">
        <v>127</v>
      </c>
      <c r="M772" s="75">
        <v>3783.7</v>
      </c>
      <c r="N772" s="71">
        <v>4470.6</v>
      </c>
      <c r="O772" s="75">
        <v>4470.6</v>
      </c>
      <c r="P772" s="77" t="s">
        <v>127</v>
      </c>
      <c r="Q772" s="73">
        <v>3800.0</v>
      </c>
      <c r="R772" s="85" t="s">
        <v>127</v>
      </c>
      <c r="S772" s="85" t="s">
        <v>127</v>
      </c>
      <c r="T772" s="75">
        <v>3800.0</v>
      </c>
      <c r="U772" s="71">
        <v>4500.0</v>
      </c>
      <c r="V772" s="75">
        <v>4500.0</v>
      </c>
      <c r="W772" s="77" t="s">
        <v>127</v>
      </c>
    </row>
    <row r="773">
      <c r="A773" s="71" t="s">
        <v>13432</v>
      </c>
      <c r="B773" s="72" t="s">
        <v>13433</v>
      </c>
      <c r="C773" s="73" t="s">
        <v>141</v>
      </c>
      <c r="D773" s="71" t="s">
        <v>141</v>
      </c>
      <c r="E773" s="71" t="s">
        <v>127</v>
      </c>
      <c r="F773" s="71" t="s">
        <v>127</v>
      </c>
      <c r="G773" s="71">
        <v>1713.0</v>
      </c>
      <c r="H773" s="71">
        <v>1713.0</v>
      </c>
      <c r="I773" s="72" t="s">
        <v>127</v>
      </c>
      <c r="J773" s="73" t="s">
        <v>141</v>
      </c>
      <c r="K773" s="75" t="s">
        <v>141</v>
      </c>
      <c r="L773" s="75" t="s">
        <v>127</v>
      </c>
      <c r="M773" s="75" t="s">
        <v>127</v>
      </c>
      <c r="N773" s="71">
        <v>1255.0</v>
      </c>
      <c r="O773" s="75">
        <v>1255.0</v>
      </c>
      <c r="P773" s="77" t="s">
        <v>127</v>
      </c>
      <c r="Q773" s="73">
        <v>2018.3897734918144</v>
      </c>
      <c r="R773" s="71">
        <v>2018.3897734918144</v>
      </c>
      <c r="S773" s="75" t="s">
        <v>127</v>
      </c>
      <c r="T773" s="75" t="s">
        <v>127</v>
      </c>
      <c r="U773" s="71">
        <v>1843.27</v>
      </c>
      <c r="V773" s="71">
        <v>1843.27</v>
      </c>
      <c r="W773" s="77" t="s">
        <v>127</v>
      </c>
    </row>
    <row r="774">
      <c r="A774" s="71" t="s">
        <v>13580</v>
      </c>
      <c r="B774" s="72" t="s">
        <v>13581</v>
      </c>
      <c r="C774" s="73" t="s">
        <v>141</v>
      </c>
      <c r="D774" s="71" t="s">
        <v>141</v>
      </c>
      <c r="E774" s="71" t="s">
        <v>127</v>
      </c>
      <c r="F774" s="71" t="s">
        <v>127</v>
      </c>
      <c r="G774" s="71">
        <v>1998.0</v>
      </c>
      <c r="H774" s="71">
        <v>1998.0</v>
      </c>
      <c r="I774" s="72" t="s">
        <v>127</v>
      </c>
      <c r="J774" s="73">
        <v>3000.0</v>
      </c>
      <c r="K774" s="75">
        <v>3000.0</v>
      </c>
      <c r="L774" s="75" t="s">
        <v>127</v>
      </c>
      <c r="M774" s="75" t="s">
        <v>127</v>
      </c>
      <c r="N774" s="71">
        <v>1892.0</v>
      </c>
      <c r="O774" s="75">
        <v>1892.0</v>
      </c>
      <c r="P774" s="77" t="s">
        <v>127</v>
      </c>
      <c r="Q774" s="73">
        <v>2018.3897734918144</v>
      </c>
      <c r="R774" s="71">
        <v>2018.3897734918144</v>
      </c>
      <c r="S774" s="75" t="s">
        <v>127</v>
      </c>
      <c r="T774" s="75" t="s">
        <v>127</v>
      </c>
      <c r="U774" s="71">
        <v>1849.77</v>
      </c>
      <c r="V774" s="71">
        <v>1849.77</v>
      </c>
      <c r="W774" s="77" t="s">
        <v>127</v>
      </c>
    </row>
    <row r="775">
      <c r="A775" s="71" t="s">
        <v>13289</v>
      </c>
      <c r="B775" s="72" t="s">
        <v>13290</v>
      </c>
      <c r="C775" s="78">
        <v>700.0</v>
      </c>
      <c r="D775" s="71">
        <v>700.0</v>
      </c>
      <c r="E775" s="71" t="s">
        <v>127</v>
      </c>
      <c r="F775" s="71" t="s">
        <v>127</v>
      </c>
      <c r="G775" s="71" t="s">
        <v>127</v>
      </c>
      <c r="H775" s="75" t="s">
        <v>127</v>
      </c>
      <c r="I775" s="72" t="s">
        <v>127</v>
      </c>
      <c r="J775" s="73">
        <v>600.0</v>
      </c>
      <c r="K775" s="75">
        <v>600.0</v>
      </c>
      <c r="L775" s="75" t="s">
        <v>127</v>
      </c>
      <c r="M775" s="75" t="s">
        <v>127</v>
      </c>
      <c r="N775" s="71" t="s">
        <v>127</v>
      </c>
      <c r="O775" s="75" t="s">
        <v>127</v>
      </c>
      <c r="P775" s="77" t="s">
        <v>127</v>
      </c>
      <c r="Q775" s="73">
        <v>672.796591163938</v>
      </c>
      <c r="R775" s="71">
        <v>672.796591163938</v>
      </c>
      <c r="S775" s="75" t="s">
        <v>127</v>
      </c>
      <c r="T775" s="75" t="s">
        <v>127</v>
      </c>
      <c r="U775" s="75" t="s">
        <v>127</v>
      </c>
      <c r="V775" s="75" t="s">
        <v>127</v>
      </c>
      <c r="W775" s="77" t="s">
        <v>127</v>
      </c>
    </row>
    <row r="776">
      <c r="A776" s="71" t="s">
        <v>13313</v>
      </c>
      <c r="B776" s="72" t="s">
        <v>13314</v>
      </c>
      <c r="C776" s="78">
        <v>4200.0</v>
      </c>
      <c r="D776" s="71">
        <v>4200.0</v>
      </c>
      <c r="E776" s="71" t="s">
        <v>127</v>
      </c>
      <c r="F776" s="71" t="s">
        <v>127</v>
      </c>
      <c r="G776" s="71">
        <v>3781.0</v>
      </c>
      <c r="H776" s="71">
        <v>3781.0</v>
      </c>
      <c r="I776" s="72" t="s">
        <v>127</v>
      </c>
      <c r="J776" s="73">
        <v>3600.0</v>
      </c>
      <c r="K776" s="75">
        <v>3600.0</v>
      </c>
      <c r="L776" s="75" t="s">
        <v>127</v>
      </c>
      <c r="M776" s="75" t="s">
        <v>127</v>
      </c>
      <c r="N776" s="71">
        <v>3584.0</v>
      </c>
      <c r="O776" s="75">
        <v>3584.0</v>
      </c>
      <c r="P776" s="77" t="s">
        <v>127</v>
      </c>
      <c r="Q776" s="73">
        <v>3363.9829558196907</v>
      </c>
      <c r="R776" s="71">
        <v>3363.9829558196907</v>
      </c>
      <c r="S776" s="75" t="s">
        <v>127</v>
      </c>
      <c r="T776" s="75" t="s">
        <v>127</v>
      </c>
      <c r="U776" s="71">
        <v>3635.534</v>
      </c>
      <c r="V776" s="71">
        <v>3635.534</v>
      </c>
      <c r="W776" s="77" t="s">
        <v>127</v>
      </c>
    </row>
    <row r="777">
      <c r="A777" s="71" t="s">
        <v>13659</v>
      </c>
      <c r="B777" s="72" t="s">
        <v>13660</v>
      </c>
      <c r="C777" s="73">
        <v>200.0</v>
      </c>
      <c r="D777" s="71" t="s">
        <v>127</v>
      </c>
      <c r="E777" s="71">
        <v>200.0</v>
      </c>
      <c r="F777" s="71" t="s">
        <v>127</v>
      </c>
      <c r="G777" s="71" t="s">
        <v>127</v>
      </c>
      <c r="H777" s="71" t="s">
        <v>127</v>
      </c>
      <c r="I777" s="72" t="s">
        <v>127</v>
      </c>
      <c r="J777" s="73">
        <v>100.0</v>
      </c>
      <c r="K777" s="75" t="s">
        <v>127</v>
      </c>
      <c r="L777" s="75">
        <v>100.0</v>
      </c>
      <c r="M777" s="75" t="s">
        <v>127</v>
      </c>
      <c r="N777" s="71" t="s">
        <v>127</v>
      </c>
      <c r="O777" s="75" t="s">
        <v>127</v>
      </c>
      <c r="P777" s="77" t="s">
        <v>127</v>
      </c>
      <c r="Q777" s="73">
        <v>672.796591163938</v>
      </c>
      <c r="R777" s="75" t="s">
        <v>127</v>
      </c>
      <c r="S777" s="71">
        <v>672.796591163938</v>
      </c>
      <c r="T777" s="75" t="s">
        <v>127</v>
      </c>
      <c r="U777" s="75" t="s">
        <v>127</v>
      </c>
      <c r="V777" s="75" t="s">
        <v>127</v>
      </c>
      <c r="W777" s="77" t="s">
        <v>127</v>
      </c>
    </row>
    <row r="778">
      <c r="A778" s="71" t="s">
        <v>13349</v>
      </c>
      <c r="B778" s="72" t="s">
        <v>13350</v>
      </c>
      <c r="C778" s="78">
        <v>4500.0</v>
      </c>
      <c r="D778" s="71" t="s">
        <v>141</v>
      </c>
      <c r="E778" s="71" t="s">
        <v>141</v>
      </c>
      <c r="F778" s="71" t="s">
        <v>127</v>
      </c>
      <c r="G778" s="71">
        <v>3145.0</v>
      </c>
      <c r="H778" s="71">
        <v>3145.0</v>
      </c>
      <c r="I778" s="72" t="s">
        <v>127</v>
      </c>
      <c r="J778" s="73">
        <v>3400.0</v>
      </c>
      <c r="K778" s="75">
        <v>3400.0</v>
      </c>
      <c r="L778" s="75">
        <v>0.0</v>
      </c>
      <c r="M778" s="75" t="s">
        <v>127</v>
      </c>
      <c r="N778" s="71">
        <v>4284.0</v>
      </c>
      <c r="O778" s="71">
        <v>4284.0</v>
      </c>
      <c r="P778" s="77" t="s">
        <v>127</v>
      </c>
      <c r="Q778" s="73">
        <v>4575.016819914779</v>
      </c>
      <c r="R778" s="71">
        <v>4575.016819914779</v>
      </c>
      <c r="S778" s="75" t="s">
        <v>127</v>
      </c>
      <c r="T778" s="75" t="s">
        <v>127</v>
      </c>
      <c r="U778" s="71">
        <v>4321.159</v>
      </c>
      <c r="V778" s="71">
        <v>4321.159</v>
      </c>
      <c r="W778" s="77" t="s">
        <v>127</v>
      </c>
    </row>
    <row r="779">
      <c r="A779" s="71" t="s">
        <v>13531</v>
      </c>
      <c r="B779" s="72" t="s">
        <v>13532</v>
      </c>
      <c r="C779" s="78">
        <v>3000.0</v>
      </c>
      <c r="D779" s="71">
        <v>3000.0</v>
      </c>
      <c r="E779" s="71" t="s">
        <v>127</v>
      </c>
      <c r="F779" s="71" t="s">
        <v>127</v>
      </c>
      <c r="G779" s="71">
        <v>2637.0</v>
      </c>
      <c r="H779" s="71">
        <v>2637.0</v>
      </c>
      <c r="I779" s="72" t="s">
        <v>127</v>
      </c>
      <c r="J779" s="73">
        <v>2000.0</v>
      </c>
      <c r="K779" s="75">
        <v>2000.0</v>
      </c>
      <c r="L779" s="75" t="s">
        <v>127</v>
      </c>
      <c r="M779" s="75" t="s">
        <v>127</v>
      </c>
      <c r="N779" s="71">
        <v>1447.0</v>
      </c>
      <c r="O779" s="82">
        <v>1447.0</v>
      </c>
      <c r="P779" s="77" t="s">
        <v>127</v>
      </c>
      <c r="Q779" s="73">
        <v>2758.4660237721464</v>
      </c>
      <c r="R779" s="71">
        <v>2758.4660237721464</v>
      </c>
      <c r="S779" s="75" t="s">
        <v>127</v>
      </c>
      <c r="T779" s="75" t="s">
        <v>127</v>
      </c>
      <c r="U779" s="71">
        <v>2210.955</v>
      </c>
      <c r="V779" s="71">
        <v>2210.955</v>
      </c>
      <c r="W779" s="77" t="s">
        <v>127</v>
      </c>
    </row>
    <row r="780">
      <c r="A780" s="71" t="s">
        <v>13203</v>
      </c>
      <c r="B780" s="72" t="s">
        <v>13204</v>
      </c>
      <c r="C780" s="73" t="s">
        <v>141</v>
      </c>
      <c r="D780" s="71" t="s">
        <v>127</v>
      </c>
      <c r="E780" s="71" t="s">
        <v>141</v>
      </c>
      <c r="F780" s="71" t="s">
        <v>127</v>
      </c>
      <c r="G780" s="71" t="s">
        <v>127</v>
      </c>
      <c r="H780" s="71" t="s">
        <v>127</v>
      </c>
      <c r="I780" s="72" t="s">
        <v>127</v>
      </c>
      <c r="J780" s="73" t="s">
        <v>141</v>
      </c>
      <c r="K780" s="71" t="s">
        <v>127</v>
      </c>
      <c r="L780" s="71" t="s">
        <v>141</v>
      </c>
      <c r="M780" s="71" t="s">
        <v>127</v>
      </c>
      <c r="N780" s="71" t="s">
        <v>127</v>
      </c>
      <c r="O780" s="71" t="s">
        <v>127</v>
      </c>
      <c r="P780" s="72" t="s">
        <v>127</v>
      </c>
      <c r="Q780" s="73">
        <v>1913.9999999999998</v>
      </c>
      <c r="R780" s="71" t="s">
        <v>127</v>
      </c>
      <c r="S780" s="71">
        <v>1913.9999999999998</v>
      </c>
      <c r="T780" s="71" t="s">
        <v>127</v>
      </c>
      <c r="U780" s="71" t="s">
        <v>127</v>
      </c>
      <c r="V780" s="71" t="s">
        <v>127</v>
      </c>
      <c r="W780" s="72" t="s">
        <v>127</v>
      </c>
    </row>
    <row r="781">
      <c r="A781" s="71" t="s">
        <v>13213</v>
      </c>
      <c r="B781" s="72" t="s">
        <v>13214</v>
      </c>
      <c r="C781" s="73" t="s">
        <v>141</v>
      </c>
      <c r="D781" s="71" t="s">
        <v>127</v>
      </c>
      <c r="E781" s="71" t="s">
        <v>141</v>
      </c>
      <c r="F781" s="71" t="s">
        <v>127</v>
      </c>
      <c r="G781" s="71" t="s">
        <v>127</v>
      </c>
      <c r="H781" s="71" t="s">
        <v>127</v>
      </c>
      <c r="I781" s="72" t="s">
        <v>127</v>
      </c>
      <c r="J781" s="73" t="s">
        <v>141</v>
      </c>
      <c r="K781" s="71" t="s">
        <v>127</v>
      </c>
      <c r="L781" s="71" t="s">
        <v>141</v>
      </c>
      <c r="M781" s="71" t="s">
        <v>127</v>
      </c>
      <c r="N781" s="71" t="s">
        <v>127</v>
      </c>
      <c r="O781" s="71" t="s">
        <v>127</v>
      </c>
      <c r="P781" s="72" t="s">
        <v>127</v>
      </c>
      <c r="Q781" s="73" t="s">
        <v>141</v>
      </c>
      <c r="R781" s="71" t="s">
        <v>127</v>
      </c>
      <c r="S781" s="71" t="s">
        <v>141</v>
      </c>
      <c r="T781" s="71" t="s">
        <v>127</v>
      </c>
      <c r="U781" s="71" t="s">
        <v>127</v>
      </c>
      <c r="V781" s="71" t="s">
        <v>127</v>
      </c>
      <c r="W781" s="72" t="s">
        <v>127</v>
      </c>
    </row>
    <row r="782">
      <c r="A782" s="71" t="s">
        <v>13739</v>
      </c>
      <c r="B782" s="72" t="s">
        <v>13740</v>
      </c>
      <c r="C782" s="73" t="s">
        <v>141</v>
      </c>
      <c r="D782" s="71" t="s">
        <v>127</v>
      </c>
      <c r="E782" s="71" t="s">
        <v>141</v>
      </c>
      <c r="F782" s="71" t="s">
        <v>127</v>
      </c>
      <c r="G782" s="71" t="s">
        <v>127</v>
      </c>
      <c r="H782" s="71" t="s">
        <v>127</v>
      </c>
      <c r="I782" s="72" t="s">
        <v>127</v>
      </c>
      <c r="J782" s="73" t="s">
        <v>141</v>
      </c>
      <c r="K782" s="75" t="s">
        <v>127</v>
      </c>
      <c r="L782" s="75" t="s">
        <v>141</v>
      </c>
      <c r="M782" s="75" t="s">
        <v>127</v>
      </c>
      <c r="N782" s="71" t="s">
        <v>127</v>
      </c>
      <c r="O782" s="75" t="s">
        <v>127</v>
      </c>
      <c r="P782" s="77" t="s">
        <v>127</v>
      </c>
      <c r="Q782" s="73" t="s">
        <v>141</v>
      </c>
      <c r="R782" s="75" t="s">
        <v>127</v>
      </c>
      <c r="S782" s="75" t="s">
        <v>141</v>
      </c>
      <c r="T782" s="75" t="s">
        <v>127</v>
      </c>
      <c r="U782" s="71" t="s">
        <v>127</v>
      </c>
      <c r="V782" s="75" t="s">
        <v>127</v>
      </c>
      <c r="W782" s="77" t="s">
        <v>127</v>
      </c>
    </row>
    <row r="783">
      <c r="A783" s="71" t="s">
        <v>13789</v>
      </c>
      <c r="B783" s="72" t="s">
        <v>13790</v>
      </c>
      <c r="C783" s="73" t="s">
        <v>141</v>
      </c>
      <c r="D783" s="71" t="s">
        <v>127</v>
      </c>
      <c r="E783" s="71" t="s">
        <v>141</v>
      </c>
      <c r="F783" s="71" t="s">
        <v>127</v>
      </c>
      <c r="G783" s="71" t="s">
        <v>127</v>
      </c>
      <c r="H783" s="71" t="s">
        <v>127</v>
      </c>
      <c r="I783" s="72" t="s">
        <v>127</v>
      </c>
      <c r="J783" s="73" t="s">
        <v>141</v>
      </c>
      <c r="K783" s="75" t="s">
        <v>127</v>
      </c>
      <c r="L783" s="75" t="s">
        <v>141</v>
      </c>
      <c r="M783" s="75" t="s">
        <v>127</v>
      </c>
      <c r="N783" s="71" t="s">
        <v>127</v>
      </c>
      <c r="O783" s="75" t="s">
        <v>127</v>
      </c>
      <c r="P783" s="77" t="s">
        <v>127</v>
      </c>
      <c r="Q783" s="73" t="s">
        <v>141</v>
      </c>
      <c r="R783" s="75" t="s">
        <v>127</v>
      </c>
      <c r="S783" s="75" t="s">
        <v>141</v>
      </c>
      <c r="T783" s="75" t="s">
        <v>127</v>
      </c>
      <c r="U783" s="71" t="s">
        <v>127</v>
      </c>
      <c r="V783" s="75" t="s">
        <v>127</v>
      </c>
      <c r="W783" s="77" t="s">
        <v>127</v>
      </c>
    </row>
    <row r="784">
      <c r="A784" s="71" t="s">
        <v>13084</v>
      </c>
      <c r="B784" s="72" t="s">
        <v>13085</v>
      </c>
      <c r="C784" s="73" t="s">
        <v>141</v>
      </c>
      <c r="D784" s="71" t="s">
        <v>127</v>
      </c>
      <c r="E784" s="71" t="s">
        <v>141</v>
      </c>
      <c r="F784" s="71" t="s">
        <v>127</v>
      </c>
      <c r="G784" s="71" t="s">
        <v>127</v>
      </c>
      <c r="H784" s="71" t="s">
        <v>127</v>
      </c>
      <c r="I784" s="72" t="s">
        <v>127</v>
      </c>
      <c r="J784" s="73">
        <v>1056.5723793677205</v>
      </c>
      <c r="K784" s="75" t="s">
        <v>127</v>
      </c>
      <c r="L784" s="75">
        <v>1056.5723793677205</v>
      </c>
      <c r="M784" s="75" t="s">
        <v>127</v>
      </c>
      <c r="N784" s="71" t="s">
        <v>127</v>
      </c>
      <c r="O784" s="75" t="s">
        <v>127</v>
      </c>
      <c r="P784" s="77" t="s">
        <v>127</v>
      </c>
      <c r="Q784" s="73">
        <v>1003.7437603993344</v>
      </c>
      <c r="R784" s="75" t="s">
        <v>127</v>
      </c>
      <c r="S784" s="75">
        <v>1003.7437603993344</v>
      </c>
      <c r="T784" s="75" t="s">
        <v>127</v>
      </c>
      <c r="U784" s="71" t="s">
        <v>127</v>
      </c>
      <c r="V784" s="75" t="s">
        <v>127</v>
      </c>
      <c r="W784" s="77" t="s">
        <v>127</v>
      </c>
    </row>
    <row r="785">
      <c r="A785" s="71" t="s">
        <v>13385</v>
      </c>
      <c r="B785" s="72" t="s">
        <v>13386</v>
      </c>
      <c r="C785" s="73" t="s">
        <v>141</v>
      </c>
      <c r="D785" s="71" t="s">
        <v>127</v>
      </c>
      <c r="E785" s="71" t="s">
        <v>141</v>
      </c>
      <c r="F785" s="71" t="s">
        <v>127</v>
      </c>
      <c r="G785" s="71" t="s">
        <v>127</v>
      </c>
      <c r="H785" s="71" t="s">
        <v>127</v>
      </c>
      <c r="I785" s="72" t="s">
        <v>127</v>
      </c>
      <c r="J785" s="73">
        <v>943.4276206322795</v>
      </c>
      <c r="K785" s="75" t="s">
        <v>127</v>
      </c>
      <c r="L785" s="75">
        <v>943.4276206322795</v>
      </c>
      <c r="M785" s="75" t="s">
        <v>127</v>
      </c>
      <c r="N785" s="71" t="s">
        <v>127</v>
      </c>
      <c r="O785" s="75" t="s">
        <v>127</v>
      </c>
      <c r="P785" s="77" t="s">
        <v>127</v>
      </c>
      <c r="Q785" s="73">
        <v>896.2562396006656</v>
      </c>
      <c r="R785" s="75" t="s">
        <v>127</v>
      </c>
      <c r="S785" s="75">
        <v>896.2562396006656</v>
      </c>
      <c r="T785" s="75" t="s">
        <v>127</v>
      </c>
      <c r="U785" s="71" t="s">
        <v>127</v>
      </c>
      <c r="V785" s="75" t="s">
        <v>127</v>
      </c>
      <c r="W785" s="77" t="s">
        <v>127</v>
      </c>
    </row>
    <row r="786">
      <c r="A786" s="71" t="s">
        <v>13589</v>
      </c>
      <c r="B786" s="72" t="s">
        <v>13590</v>
      </c>
      <c r="C786" s="73" t="s">
        <v>141</v>
      </c>
      <c r="D786" s="71" t="s">
        <v>127</v>
      </c>
      <c r="E786" s="71" t="s">
        <v>141</v>
      </c>
      <c r="F786" s="71" t="s">
        <v>127</v>
      </c>
      <c r="G786" s="71" t="s">
        <v>127</v>
      </c>
      <c r="H786" s="71" t="s">
        <v>127</v>
      </c>
      <c r="I786" s="72" t="s">
        <v>127</v>
      </c>
      <c r="J786" s="73" t="s">
        <v>141</v>
      </c>
      <c r="K786" s="75" t="s">
        <v>127</v>
      </c>
      <c r="L786" s="75" t="s">
        <v>141</v>
      </c>
      <c r="M786" s="75" t="s">
        <v>127</v>
      </c>
      <c r="N786" s="71" t="s">
        <v>127</v>
      </c>
      <c r="O786" s="75" t="s">
        <v>127</v>
      </c>
      <c r="P786" s="77" t="s">
        <v>127</v>
      </c>
      <c r="Q786" s="73" t="s">
        <v>141</v>
      </c>
      <c r="R786" s="75" t="s">
        <v>127</v>
      </c>
      <c r="S786" s="75" t="s">
        <v>141</v>
      </c>
      <c r="T786" s="75" t="s">
        <v>127</v>
      </c>
      <c r="U786" s="71" t="s">
        <v>127</v>
      </c>
      <c r="V786" s="75" t="s">
        <v>127</v>
      </c>
      <c r="W786" s="77" t="s">
        <v>127</v>
      </c>
    </row>
    <row r="787">
      <c r="A787" s="71" t="s">
        <v>13402</v>
      </c>
      <c r="B787" s="72" t="s">
        <v>13403</v>
      </c>
      <c r="C787" s="73" t="s">
        <v>141</v>
      </c>
      <c r="D787" s="71" t="s">
        <v>127</v>
      </c>
      <c r="E787" s="71" t="s">
        <v>141</v>
      </c>
      <c r="F787" s="71" t="s">
        <v>127</v>
      </c>
      <c r="G787" s="71" t="s">
        <v>127</v>
      </c>
      <c r="H787" s="71" t="s">
        <v>127</v>
      </c>
      <c r="I787" s="72" t="s">
        <v>127</v>
      </c>
      <c r="J787" s="73" t="s">
        <v>141</v>
      </c>
      <c r="K787" s="75" t="s">
        <v>127</v>
      </c>
      <c r="L787" s="75" t="s">
        <v>141</v>
      </c>
      <c r="M787" s="75" t="s">
        <v>127</v>
      </c>
      <c r="N787" s="71" t="s">
        <v>127</v>
      </c>
      <c r="O787" s="75" t="s">
        <v>127</v>
      </c>
      <c r="P787" s="77" t="s">
        <v>127</v>
      </c>
      <c r="Q787" s="73" t="s">
        <v>141</v>
      </c>
      <c r="R787" s="75" t="s">
        <v>127</v>
      </c>
      <c r="S787" s="75" t="s">
        <v>141</v>
      </c>
      <c r="T787" s="75" t="s">
        <v>127</v>
      </c>
      <c r="U787" s="71" t="s">
        <v>127</v>
      </c>
      <c r="V787" s="75" t="s">
        <v>127</v>
      </c>
      <c r="W787" s="77" t="s">
        <v>127</v>
      </c>
    </row>
    <row r="788">
      <c r="A788" s="71" t="s">
        <v>13561</v>
      </c>
      <c r="B788" s="72" t="s">
        <v>13562</v>
      </c>
      <c r="C788" s="73" t="s">
        <v>141</v>
      </c>
      <c r="D788" s="71" t="s">
        <v>127</v>
      </c>
      <c r="E788" s="71" t="s">
        <v>141</v>
      </c>
      <c r="F788" s="71" t="s">
        <v>127</v>
      </c>
      <c r="G788" s="71" t="s">
        <v>127</v>
      </c>
      <c r="H788" s="71" t="s">
        <v>127</v>
      </c>
      <c r="I788" s="72" t="s">
        <v>127</v>
      </c>
      <c r="J788" s="73" t="s">
        <v>141</v>
      </c>
      <c r="K788" s="75" t="s">
        <v>127</v>
      </c>
      <c r="L788" s="75" t="s">
        <v>141</v>
      </c>
      <c r="M788" s="75" t="s">
        <v>127</v>
      </c>
      <c r="N788" s="71" t="s">
        <v>127</v>
      </c>
      <c r="O788" s="75" t="s">
        <v>127</v>
      </c>
      <c r="P788" s="77" t="s">
        <v>127</v>
      </c>
      <c r="Q788" s="73" t="s">
        <v>141</v>
      </c>
      <c r="R788" s="75" t="s">
        <v>127</v>
      </c>
      <c r="S788" s="75" t="s">
        <v>141</v>
      </c>
      <c r="T788" s="75" t="s">
        <v>127</v>
      </c>
      <c r="U788" s="71" t="s">
        <v>127</v>
      </c>
      <c r="V788" s="75" t="s">
        <v>127</v>
      </c>
      <c r="W788" s="77" t="s">
        <v>127</v>
      </c>
    </row>
    <row r="789">
      <c r="A789" s="71" t="s">
        <v>13694</v>
      </c>
      <c r="B789" s="72" t="s">
        <v>13695</v>
      </c>
      <c r="C789" s="73" t="s">
        <v>141</v>
      </c>
      <c r="D789" s="71" t="s">
        <v>127</v>
      </c>
      <c r="E789" s="71" t="s">
        <v>141</v>
      </c>
      <c r="F789" s="71" t="s">
        <v>127</v>
      </c>
      <c r="G789" s="71" t="s">
        <v>127</v>
      </c>
      <c r="H789" s="71" t="s">
        <v>127</v>
      </c>
      <c r="I789" s="72" t="s">
        <v>127</v>
      </c>
      <c r="J789" s="73" t="s">
        <v>141</v>
      </c>
      <c r="K789" s="71" t="s">
        <v>127</v>
      </c>
      <c r="L789" s="71" t="s">
        <v>141</v>
      </c>
      <c r="M789" s="71" t="s">
        <v>127</v>
      </c>
      <c r="N789" s="71" t="s">
        <v>127</v>
      </c>
      <c r="O789" s="75" t="s">
        <v>127</v>
      </c>
      <c r="P789" s="77" t="s">
        <v>127</v>
      </c>
      <c r="Q789" s="73" t="s">
        <v>141</v>
      </c>
      <c r="R789" s="71" t="s">
        <v>127</v>
      </c>
      <c r="S789" s="71" t="s">
        <v>141</v>
      </c>
      <c r="T789" s="71" t="s">
        <v>127</v>
      </c>
      <c r="U789" s="71" t="s">
        <v>127</v>
      </c>
      <c r="V789" s="75" t="s">
        <v>127</v>
      </c>
      <c r="W789" s="77" t="s">
        <v>127</v>
      </c>
    </row>
    <row r="790">
      <c r="A790" s="71" t="s">
        <v>13341</v>
      </c>
      <c r="B790" s="72" t="s">
        <v>13342</v>
      </c>
      <c r="C790" s="73" t="s">
        <v>141</v>
      </c>
      <c r="D790" s="71" t="s">
        <v>127</v>
      </c>
      <c r="E790" s="71" t="s">
        <v>141</v>
      </c>
      <c r="F790" s="71" t="s">
        <v>127</v>
      </c>
      <c r="G790" s="71" t="s">
        <v>127</v>
      </c>
      <c r="H790" s="71" t="s">
        <v>127</v>
      </c>
      <c r="I790" s="72" t="s">
        <v>127</v>
      </c>
      <c r="J790" s="73" t="s">
        <v>141</v>
      </c>
      <c r="K790" s="71" t="s">
        <v>127</v>
      </c>
      <c r="L790" s="71" t="s">
        <v>141</v>
      </c>
      <c r="M790" s="71" t="s">
        <v>127</v>
      </c>
      <c r="N790" s="71" t="s">
        <v>127</v>
      </c>
      <c r="O790" s="75" t="s">
        <v>127</v>
      </c>
      <c r="P790" s="77" t="s">
        <v>127</v>
      </c>
      <c r="Q790" s="73" t="s">
        <v>141</v>
      </c>
      <c r="R790" s="71" t="s">
        <v>127</v>
      </c>
      <c r="S790" s="71" t="s">
        <v>141</v>
      </c>
      <c r="T790" s="71" t="s">
        <v>127</v>
      </c>
      <c r="U790" s="71" t="s">
        <v>127</v>
      </c>
      <c r="V790" s="75" t="s">
        <v>127</v>
      </c>
      <c r="W790" s="77" t="s">
        <v>127</v>
      </c>
    </row>
    <row r="791">
      <c r="A791" s="71" t="s">
        <v>13493</v>
      </c>
      <c r="B791" s="72" t="s">
        <v>13494</v>
      </c>
      <c r="C791" s="73" t="s">
        <v>141</v>
      </c>
      <c r="D791" s="71" t="s">
        <v>127</v>
      </c>
      <c r="E791" s="71" t="s">
        <v>141</v>
      </c>
      <c r="F791" s="71" t="s">
        <v>127</v>
      </c>
      <c r="G791" s="71" t="s">
        <v>127</v>
      </c>
      <c r="H791" s="71" t="s">
        <v>127</v>
      </c>
      <c r="I791" s="72" t="s">
        <v>127</v>
      </c>
      <c r="J791" s="73" t="s">
        <v>141</v>
      </c>
      <c r="K791" s="71" t="s">
        <v>127</v>
      </c>
      <c r="L791" s="71" t="s">
        <v>141</v>
      </c>
      <c r="M791" s="71" t="s">
        <v>127</v>
      </c>
      <c r="N791" s="71" t="s">
        <v>127</v>
      </c>
      <c r="O791" s="75" t="s">
        <v>127</v>
      </c>
      <c r="P791" s="77" t="s">
        <v>127</v>
      </c>
      <c r="Q791" s="73" t="s">
        <v>141</v>
      </c>
      <c r="R791" s="71" t="s">
        <v>127</v>
      </c>
      <c r="S791" s="71" t="s">
        <v>141</v>
      </c>
      <c r="T791" s="71" t="s">
        <v>127</v>
      </c>
      <c r="U791" s="71" t="s">
        <v>127</v>
      </c>
      <c r="V791" s="75" t="s">
        <v>127</v>
      </c>
      <c r="W791" s="77" t="s">
        <v>127</v>
      </c>
    </row>
    <row r="792">
      <c r="A792" s="71" t="s">
        <v>13169</v>
      </c>
      <c r="B792" s="72" t="s">
        <v>13170</v>
      </c>
      <c r="C792" s="73" t="s">
        <v>141</v>
      </c>
      <c r="D792" s="71" t="s">
        <v>127</v>
      </c>
      <c r="E792" s="71" t="s">
        <v>141</v>
      </c>
      <c r="F792" s="71" t="s">
        <v>127</v>
      </c>
      <c r="G792" s="71" t="s">
        <v>127</v>
      </c>
      <c r="H792" s="71" t="s">
        <v>127</v>
      </c>
      <c r="I792" s="72" t="s">
        <v>127</v>
      </c>
      <c r="J792" s="73" t="s">
        <v>141</v>
      </c>
      <c r="K792" s="71" t="s">
        <v>127</v>
      </c>
      <c r="L792" s="71" t="s">
        <v>141</v>
      </c>
      <c r="M792" s="71" t="s">
        <v>127</v>
      </c>
      <c r="N792" s="71" t="s">
        <v>127</v>
      </c>
      <c r="O792" s="75" t="s">
        <v>127</v>
      </c>
      <c r="P792" s="77" t="s">
        <v>127</v>
      </c>
      <c r="Q792" s="73" t="s">
        <v>141</v>
      </c>
      <c r="R792" s="71" t="s">
        <v>127</v>
      </c>
      <c r="S792" s="71" t="s">
        <v>141</v>
      </c>
      <c r="T792" s="71" t="s">
        <v>127</v>
      </c>
      <c r="U792" s="71" t="s">
        <v>127</v>
      </c>
      <c r="V792" s="75" t="s">
        <v>127</v>
      </c>
      <c r="W792" s="77" t="s">
        <v>127</v>
      </c>
    </row>
    <row r="793">
      <c r="A793" s="71" t="s">
        <v>13475</v>
      </c>
      <c r="B793" s="72" t="s">
        <v>13476</v>
      </c>
      <c r="C793" s="73" t="s">
        <v>141</v>
      </c>
      <c r="D793" s="71" t="s">
        <v>127</v>
      </c>
      <c r="E793" s="71" t="s">
        <v>141</v>
      </c>
      <c r="F793" s="71" t="s">
        <v>127</v>
      </c>
      <c r="G793" s="71" t="s">
        <v>127</v>
      </c>
      <c r="H793" s="71" t="s">
        <v>127</v>
      </c>
      <c r="I793" s="72" t="s">
        <v>127</v>
      </c>
      <c r="J793" s="73" t="s">
        <v>141</v>
      </c>
      <c r="K793" s="71" t="s">
        <v>127</v>
      </c>
      <c r="L793" s="71" t="s">
        <v>141</v>
      </c>
      <c r="M793" s="71" t="s">
        <v>127</v>
      </c>
      <c r="N793" s="71" t="s">
        <v>127</v>
      </c>
      <c r="O793" s="75" t="s">
        <v>127</v>
      </c>
      <c r="P793" s="77" t="s">
        <v>127</v>
      </c>
      <c r="Q793" s="73" t="s">
        <v>141</v>
      </c>
      <c r="R793" s="71" t="s">
        <v>127</v>
      </c>
      <c r="S793" s="71" t="s">
        <v>141</v>
      </c>
      <c r="T793" s="71" t="s">
        <v>127</v>
      </c>
      <c r="U793" s="71" t="s">
        <v>127</v>
      </c>
      <c r="V793" s="75" t="s">
        <v>127</v>
      </c>
      <c r="W793" s="77" t="s">
        <v>127</v>
      </c>
    </row>
    <row r="794">
      <c r="A794" s="71" t="s">
        <v>13131</v>
      </c>
      <c r="B794" s="72" t="s">
        <v>13132</v>
      </c>
      <c r="C794" s="73" t="s">
        <v>141</v>
      </c>
      <c r="D794" s="71" t="s">
        <v>127</v>
      </c>
      <c r="E794" s="71" t="s">
        <v>141</v>
      </c>
      <c r="F794" s="71" t="s">
        <v>127</v>
      </c>
      <c r="G794" s="71" t="s">
        <v>127</v>
      </c>
      <c r="H794" s="71" t="s">
        <v>127</v>
      </c>
      <c r="I794" s="72" t="s">
        <v>127</v>
      </c>
      <c r="J794" s="73" t="s">
        <v>141</v>
      </c>
      <c r="K794" s="71" t="s">
        <v>127</v>
      </c>
      <c r="L794" s="71" t="s">
        <v>141</v>
      </c>
      <c r="M794" s="71" t="s">
        <v>127</v>
      </c>
      <c r="N794" s="71" t="s">
        <v>127</v>
      </c>
      <c r="O794" s="75" t="s">
        <v>127</v>
      </c>
      <c r="P794" s="77" t="s">
        <v>127</v>
      </c>
      <c r="Q794" s="73" t="s">
        <v>141</v>
      </c>
      <c r="R794" s="71" t="s">
        <v>127</v>
      </c>
      <c r="S794" s="71" t="s">
        <v>141</v>
      </c>
      <c r="T794" s="71" t="s">
        <v>127</v>
      </c>
      <c r="U794" s="71" t="s">
        <v>127</v>
      </c>
      <c r="V794" s="75" t="s">
        <v>127</v>
      </c>
      <c r="W794" s="77" t="s">
        <v>127</v>
      </c>
    </row>
    <row r="795">
      <c r="A795" s="71" t="s">
        <v>13419</v>
      </c>
      <c r="B795" s="72" t="s">
        <v>13420</v>
      </c>
      <c r="C795" s="73" t="s">
        <v>141</v>
      </c>
      <c r="D795" s="71" t="s">
        <v>127</v>
      </c>
      <c r="E795" s="71" t="s">
        <v>141</v>
      </c>
      <c r="F795" s="71" t="s">
        <v>127</v>
      </c>
      <c r="G795" s="71" t="s">
        <v>127</v>
      </c>
      <c r="H795" s="71" t="s">
        <v>127</v>
      </c>
      <c r="I795" s="72" t="s">
        <v>127</v>
      </c>
      <c r="J795" s="73" t="s">
        <v>141</v>
      </c>
      <c r="K795" s="71" t="s">
        <v>127</v>
      </c>
      <c r="L795" s="71" t="s">
        <v>141</v>
      </c>
      <c r="M795" s="71" t="s">
        <v>127</v>
      </c>
      <c r="N795" s="71" t="s">
        <v>127</v>
      </c>
      <c r="O795" s="75" t="s">
        <v>127</v>
      </c>
      <c r="P795" s="77" t="s">
        <v>127</v>
      </c>
      <c r="Q795" s="73" t="s">
        <v>141</v>
      </c>
      <c r="R795" s="71" t="s">
        <v>127</v>
      </c>
      <c r="S795" s="71" t="s">
        <v>141</v>
      </c>
      <c r="T795" s="71" t="s">
        <v>127</v>
      </c>
      <c r="U795" s="71" t="s">
        <v>127</v>
      </c>
      <c r="V795" s="75" t="s">
        <v>127</v>
      </c>
      <c r="W795" s="77" t="s">
        <v>127</v>
      </c>
    </row>
    <row r="796">
      <c r="A796" s="71" t="s">
        <v>13180</v>
      </c>
      <c r="B796" s="72" t="s">
        <v>13181</v>
      </c>
      <c r="C796" s="73" t="s">
        <v>141</v>
      </c>
      <c r="D796" s="71" t="s">
        <v>127</v>
      </c>
      <c r="E796" s="71" t="s">
        <v>141</v>
      </c>
      <c r="F796" s="71" t="s">
        <v>127</v>
      </c>
      <c r="G796" s="71" t="s">
        <v>127</v>
      </c>
      <c r="H796" s="71" t="s">
        <v>127</v>
      </c>
      <c r="I796" s="72" t="s">
        <v>127</v>
      </c>
      <c r="J796" s="73" t="s">
        <v>141</v>
      </c>
      <c r="K796" s="71" t="s">
        <v>127</v>
      </c>
      <c r="L796" s="71" t="s">
        <v>141</v>
      </c>
      <c r="M796" s="71" t="s">
        <v>127</v>
      </c>
      <c r="N796" s="71" t="s">
        <v>127</v>
      </c>
      <c r="O796" s="75" t="s">
        <v>127</v>
      </c>
      <c r="P796" s="77" t="s">
        <v>127</v>
      </c>
      <c r="Q796" s="73" t="s">
        <v>141</v>
      </c>
      <c r="R796" s="71" t="s">
        <v>127</v>
      </c>
      <c r="S796" s="71" t="s">
        <v>141</v>
      </c>
      <c r="T796" s="71" t="s">
        <v>127</v>
      </c>
      <c r="U796" s="71" t="s">
        <v>127</v>
      </c>
      <c r="V796" s="75" t="s">
        <v>127</v>
      </c>
      <c r="W796" s="77" t="s">
        <v>127</v>
      </c>
    </row>
    <row r="797">
      <c r="A797" s="71" t="s">
        <v>13141</v>
      </c>
      <c r="B797" s="72" t="s">
        <v>13142</v>
      </c>
      <c r="C797" s="73" t="s">
        <v>141</v>
      </c>
      <c r="D797" s="71" t="s">
        <v>127</v>
      </c>
      <c r="E797" s="71" t="s">
        <v>141</v>
      </c>
      <c r="F797" s="71" t="s">
        <v>127</v>
      </c>
      <c r="G797" s="71" t="s">
        <v>127</v>
      </c>
      <c r="H797" s="71" t="s">
        <v>127</v>
      </c>
      <c r="I797" s="72" t="s">
        <v>127</v>
      </c>
      <c r="J797" s="73" t="s">
        <v>141</v>
      </c>
      <c r="K797" s="71" t="s">
        <v>127</v>
      </c>
      <c r="L797" s="71" t="s">
        <v>141</v>
      </c>
      <c r="M797" s="71" t="s">
        <v>127</v>
      </c>
      <c r="N797" s="71" t="s">
        <v>127</v>
      </c>
      <c r="O797" s="75" t="s">
        <v>127</v>
      </c>
      <c r="P797" s="77" t="s">
        <v>127</v>
      </c>
      <c r="Q797" s="73" t="s">
        <v>141</v>
      </c>
      <c r="R797" s="71" t="s">
        <v>127</v>
      </c>
      <c r="S797" s="71" t="s">
        <v>141</v>
      </c>
      <c r="T797" s="71" t="s">
        <v>127</v>
      </c>
      <c r="U797" s="71" t="s">
        <v>127</v>
      </c>
      <c r="V797" s="75" t="s">
        <v>127</v>
      </c>
      <c r="W797" s="77" t="s">
        <v>127</v>
      </c>
    </row>
    <row r="798">
      <c r="A798" s="71" t="s">
        <v>13113</v>
      </c>
      <c r="B798" s="72" t="s">
        <v>13114</v>
      </c>
      <c r="C798" s="73" t="s">
        <v>141</v>
      </c>
      <c r="D798" s="71" t="s">
        <v>127</v>
      </c>
      <c r="E798" s="71" t="s">
        <v>141</v>
      </c>
      <c r="F798" s="71" t="s">
        <v>127</v>
      </c>
      <c r="G798" s="71" t="s">
        <v>127</v>
      </c>
      <c r="H798" s="71" t="s">
        <v>127</v>
      </c>
      <c r="I798" s="72" t="s">
        <v>127</v>
      </c>
      <c r="J798" s="73" t="s">
        <v>141</v>
      </c>
      <c r="K798" s="71" t="s">
        <v>127</v>
      </c>
      <c r="L798" s="71" t="s">
        <v>141</v>
      </c>
      <c r="M798" s="71" t="s">
        <v>127</v>
      </c>
      <c r="N798" s="71" t="s">
        <v>127</v>
      </c>
      <c r="O798" s="71" t="s">
        <v>127</v>
      </c>
      <c r="P798" s="72" t="s">
        <v>127</v>
      </c>
      <c r="Q798" s="73" t="s">
        <v>141</v>
      </c>
      <c r="R798" s="71" t="s">
        <v>127</v>
      </c>
      <c r="S798" s="71" t="s">
        <v>141</v>
      </c>
      <c r="T798" s="71" t="s">
        <v>127</v>
      </c>
      <c r="U798" s="71" t="s">
        <v>127</v>
      </c>
      <c r="V798" s="71" t="s">
        <v>127</v>
      </c>
      <c r="W798" s="72" t="s">
        <v>127</v>
      </c>
    </row>
    <row r="799">
      <c r="A799" s="71" t="s">
        <v>13502</v>
      </c>
      <c r="B799" s="72" t="s">
        <v>13503</v>
      </c>
      <c r="C799" s="73" t="s">
        <v>141</v>
      </c>
      <c r="D799" s="71" t="s">
        <v>127</v>
      </c>
      <c r="E799" s="71" t="s">
        <v>141</v>
      </c>
      <c r="F799" s="71" t="s">
        <v>127</v>
      </c>
      <c r="G799" s="71" t="s">
        <v>141</v>
      </c>
      <c r="H799" s="71" t="s">
        <v>127</v>
      </c>
      <c r="I799" s="72" t="s">
        <v>141</v>
      </c>
      <c r="J799" s="73" t="s">
        <v>141</v>
      </c>
      <c r="K799" s="71" t="s">
        <v>127</v>
      </c>
      <c r="L799" s="71" t="s">
        <v>141</v>
      </c>
      <c r="M799" s="71" t="s">
        <v>127</v>
      </c>
      <c r="N799" s="71" t="s">
        <v>141</v>
      </c>
      <c r="O799" s="71" t="s">
        <v>127</v>
      </c>
      <c r="P799" s="72" t="s">
        <v>141</v>
      </c>
      <c r="Q799" s="73" t="s">
        <v>141</v>
      </c>
      <c r="R799" s="71" t="s">
        <v>127</v>
      </c>
      <c r="S799" s="71" t="s">
        <v>141</v>
      </c>
      <c r="T799" s="71" t="s">
        <v>127</v>
      </c>
      <c r="U799" s="71" t="s">
        <v>141</v>
      </c>
      <c r="V799" s="71" t="s">
        <v>127</v>
      </c>
      <c r="W799" s="72" t="s">
        <v>141</v>
      </c>
    </row>
    <row r="800">
      <c r="A800" s="71" t="s">
        <v>13323</v>
      </c>
      <c r="B800" s="72" t="s">
        <v>13324</v>
      </c>
      <c r="C800" s="73" t="s">
        <v>141</v>
      </c>
      <c r="D800" s="71" t="s">
        <v>127</v>
      </c>
      <c r="E800" s="71" t="s">
        <v>141</v>
      </c>
      <c r="F800" s="71" t="s">
        <v>127</v>
      </c>
      <c r="G800" s="71" t="s">
        <v>127</v>
      </c>
      <c r="H800" s="71" t="s">
        <v>127</v>
      </c>
      <c r="I800" s="72" t="s">
        <v>127</v>
      </c>
      <c r="J800" s="73" t="s">
        <v>141</v>
      </c>
      <c r="K800" s="71" t="s">
        <v>127</v>
      </c>
      <c r="L800" s="71" t="s">
        <v>141</v>
      </c>
      <c r="M800" s="71" t="s">
        <v>127</v>
      </c>
      <c r="N800" s="71" t="s">
        <v>127</v>
      </c>
      <c r="O800" s="71" t="s">
        <v>127</v>
      </c>
      <c r="P800" s="72" t="s">
        <v>127</v>
      </c>
      <c r="Q800" s="73">
        <v>2730.0</v>
      </c>
      <c r="R800" s="71" t="s">
        <v>127</v>
      </c>
      <c r="S800" s="75">
        <v>2730.0</v>
      </c>
      <c r="T800" s="71" t="s">
        <v>127</v>
      </c>
      <c r="U800" s="71" t="s">
        <v>127</v>
      </c>
      <c r="V800" s="71" t="s">
        <v>127</v>
      </c>
      <c r="W800" s="72" t="s">
        <v>127</v>
      </c>
    </row>
    <row r="801">
      <c r="A801" s="71" t="s">
        <v>13333</v>
      </c>
      <c r="B801" s="72" t="s">
        <v>13334</v>
      </c>
      <c r="C801" s="73" t="s">
        <v>141</v>
      </c>
      <c r="D801" s="71" t="s">
        <v>127</v>
      </c>
      <c r="E801" s="71" t="s">
        <v>141</v>
      </c>
      <c r="F801" s="71" t="s">
        <v>127</v>
      </c>
      <c r="G801" s="71" t="s">
        <v>127</v>
      </c>
      <c r="H801" s="71" t="s">
        <v>127</v>
      </c>
      <c r="I801" s="72" t="s">
        <v>127</v>
      </c>
      <c r="J801" s="73" t="s">
        <v>141</v>
      </c>
      <c r="K801" s="71" t="s">
        <v>127</v>
      </c>
      <c r="L801" s="71" t="s">
        <v>141</v>
      </c>
      <c r="M801" s="71" t="s">
        <v>127</v>
      </c>
      <c r="N801" s="71" t="s">
        <v>127</v>
      </c>
      <c r="O801" s="71" t="s">
        <v>127</v>
      </c>
      <c r="P801" s="72" t="s">
        <v>127</v>
      </c>
      <c r="Q801" s="73">
        <v>1820.0</v>
      </c>
      <c r="R801" s="71" t="s">
        <v>127</v>
      </c>
      <c r="S801" s="93">
        <v>1820.0</v>
      </c>
      <c r="T801" s="71" t="s">
        <v>127</v>
      </c>
      <c r="U801" s="71" t="s">
        <v>127</v>
      </c>
      <c r="V801" s="71" t="s">
        <v>127</v>
      </c>
      <c r="W801" s="72" t="s">
        <v>127</v>
      </c>
    </row>
    <row r="802">
      <c r="A802" s="71" t="s">
        <v>13466</v>
      </c>
      <c r="B802" s="72" t="s">
        <v>13467</v>
      </c>
      <c r="C802" s="73" t="s">
        <v>127</v>
      </c>
      <c r="D802" s="71" t="s">
        <v>127</v>
      </c>
      <c r="E802" s="75" t="s">
        <v>127</v>
      </c>
      <c r="F802" s="71" t="s">
        <v>127</v>
      </c>
      <c r="G802" s="71" t="s">
        <v>127</v>
      </c>
      <c r="H802" s="71" t="s">
        <v>127</v>
      </c>
      <c r="I802" s="72" t="s">
        <v>127</v>
      </c>
      <c r="J802" s="73" t="s">
        <v>127</v>
      </c>
      <c r="K802" s="75" t="s">
        <v>127</v>
      </c>
      <c r="L802" s="75" t="s">
        <v>127</v>
      </c>
      <c r="M802" s="75" t="s">
        <v>127</v>
      </c>
      <c r="N802" s="71" t="s">
        <v>127</v>
      </c>
      <c r="O802" s="75" t="s">
        <v>127</v>
      </c>
      <c r="P802" s="77" t="s">
        <v>127</v>
      </c>
      <c r="Q802" s="73">
        <v>3094.0</v>
      </c>
      <c r="R802" s="75" t="s">
        <v>127</v>
      </c>
      <c r="S802" s="93">
        <v>3094.0</v>
      </c>
      <c r="T802" s="75" t="s">
        <v>127</v>
      </c>
      <c r="U802" s="71" t="s">
        <v>127</v>
      </c>
      <c r="V802" s="75" t="s">
        <v>127</v>
      </c>
      <c r="W802" s="77" t="s">
        <v>127</v>
      </c>
    </row>
    <row r="803">
      <c r="A803" s="71" t="s">
        <v>13768</v>
      </c>
      <c r="B803" s="72" t="s">
        <v>13769</v>
      </c>
      <c r="C803" s="73" t="s">
        <v>141</v>
      </c>
      <c r="D803" s="71" t="s">
        <v>127</v>
      </c>
      <c r="E803" s="71" t="s">
        <v>141</v>
      </c>
      <c r="F803" s="71" t="s">
        <v>127</v>
      </c>
      <c r="G803" s="71" t="s">
        <v>127</v>
      </c>
      <c r="H803" s="71" t="s">
        <v>127</v>
      </c>
      <c r="I803" s="72" t="s">
        <v>127</v>
      </c>
      <c r="J803" s="73" t="s">
        <v>141</v>
      </c>
      <c r="K803" s="75" t="s">
        <v>127</v>
      </c>
      <c r="L803" s="71" t="s">
        <v>141</v>
      </c>
      <c r="M803" s="75" t="s">
        <v>127</v>
      </c>
      <c r="N803" s="71" t="s">
        <v>127</v>
      </c>
      <c r="O803" s="75" t="s">
        <v>127</v>
      </c>
      <c r="P803" s="77" t="s">
        <v>127</v>
      </c>
      <c r="Q803" s="73" t="s">
        <v>127</v>
      </c>
      <c r="R803" s="75" t="s">
        <v>127</v>
      </c>
      <c r="S803" s="75" t="s">
        <v>127</v>
      </c>
      <c r="T803" s="75" t="s">
        <v>127</v>
      </c>
      <c r="U803" s="71" t="s">
        <v>127</v>
      </c>
      <c r="V803" s="75" t="s">
        <v>127</v>
      </c>
      <c r="W803" s="77" t="s">
        <v>127</v>
      </c>
    </row>
    <row r="804">
      <c r="A804" s="71" t="s">
        <v>13301</v>
      </c>
      <c r="B804" s="72" t="s">
        <v>13302</v>
      </c>
      <c r="C804" s="73" t="s">
        <v>141</v>
      </c>
      <c r="D804" s="71" t="s">
        <v>127</v>
      </c>
      <c r="E804" s="71" t="s">
        <v>141</v>
      </c>
      <c r="F804" s="71" t="s">
        <v>127</v>
      </c>
      <c r="G804" s="71" t="s">
        <v>127</v>
      </c>
      <c r="H804" s="71" t="s">
        <v>127</v>
      </c>
      <c r="I804" s="72" t="s">
        <v>127</v>
      </c>
      <c r="J804" s="73" t="s">
        <v>141</v>
      </c>
      <c r="K804" s="75" t="s">
        <v>127</v>
      </c>
      <c r="L804" s="75" t="s">
        <v>141</v>
      </c>
      <c r="M804" s="75" t="s">
        <v>127</v>
      </c>
      <c r="N804" s="71" t="s">
        <v>127</v>
      </c>
      <c r="O804" s="75" t="s">
        <v>127</v>
      </c>
      <c r="P804" s="77" t="s">
        <v>127</v>
      </c>
      <c r="Q804" s="73" t="s">
        <v>141</v>
      </c>
      <c r="R804" s="75" t="s">
        <v>127</v>
      </c>
      <c r="S804" s="75" t="s">
        <v>141</v>
      </c>
      <c r="T804" s="75" t="s">
        <v>127</v>
      </c>
      <c r="U804" s="71" t="s">
        <v>127</v>
      </c>
      <c r="V804" s="75" t="s">
        <v>127</v>
      </c>
      <c r="W804" s="77" t="s">
        <v>127</v>
      </c>
    </row>
    <row r="805">
      <c r="A805" s="71" t="s">
        <v>13515</v>
      </c>
      <c r="B805" s="72" t="s">
        <v>13516</v>
      </c>
      <c r="C805" s="73">
        <v>555.5</v>
      </c>
      <c r="D805" s="71" t="s">
        <v>127</v>
      </c>
      <c r="E805" s="71">
        <v>555.5</v>
      </c>
      <c r="F805" s="71" t="s">
        <v>127</v>
      </c>
      <c r="G805" s="71" t="s">
        <v>127</v>
      </c>
      <c r="H805" s="71" t="s">
        <v>127</v>
      </c>
      <c r="I805" s="72" t="s">
        <v>127</v>
      </c>
      <c r="J805" s="73">
        <v>411.07</v>
      </c>
      <c r="K805" s="75" t="s">
        <v>127</v>
      </c>
      <c r="L805" s="71">
        <v>411.07</v>
      </c>
      <c r="M805" s="75" t="s">
        <v>127</v>
      </c>
      <c r="N805" s="71" t="s">
        <v>127</v>
      </c>
      <c r="O805" s="75" t="s">
        <v>127</v>
      </c>
      <c r="P805" s="77" t="s">
        <v>127</v>
      </c>
      <c r="Q805" s="73">
        <v>0.0</v>
      </c>
      <c r="R805" s="75" t="s">
        <v>127</v>
      </c>
      <c r="S805" s="75">
        <v>0.0</v>
      </c>
      <c r="T805" s="75" t="s">
        <v>127</v>
      </c>
      <c r="U805" s="71" t="s">
        <v>127</v>
      </c>
      <c r="V805" s="75" t="s">
        <v>127</v>
      </c>
      <c r="W805" s="77" t="s">
        <v>127</v>
      </c>
    </row>
    <row r="806">
      <c r="A806" s="71" t="s">
        <v>13631</v>
      </c>
      <c r="B806" s="72" t="s">
        <v>13632</v>
      </c>
      <c r="C806" s="73" t="s">
        <v>141</v>
      </c>
      <c r="D806" s="71" t="s">
        <v>141</v>
      </c>
      <c r="E806" s="71" t="s">
        <v>127</v>
      </c>
      <c r="F806" s="71" t="s">
        <v>127</v>
      </c>
      <c r="G806" s="71">
        <v>1921.0</v>
      </c>
      <c r="H806" s="71">
        <v>1921.0</v>
      </c>
      <c r="I806" s="72" t="s">
        <v>127</v>
      </c>
      <c r="J806" s="73" t="s">
        <v>141</v>
      </c>
      <c r="K806" s="75" t="s">
        <v>141</v>
      </c>
      <c r="L806" s="75" t="s">
        <v>127</v>
      </c>
      <c r="M806" s="75" t="s">
        <v>127</v>
      </c>
      <c r="N806" s="71">
        <v>2065.977</v>
      </c>
      <c r="O806" s="71">
        <v>2065.977</v>
      </c>
      <c r="P806" s="77" t="s">
        <v>127</v>
      </c>
      <c r="Q806" s="73">
        <v>1681.9999999999998</v>
      </c>
      <c r="R806" s="75">
        <v>1681.9999999999998</v>
      </c>
      <c r="S806" s="75" t="s">
        <v>127</v>
      </c>
      <c r="T806" s="75" t="s">
        <v>127</v>
      </c>
      <c r="U806" s="71">
        <v>2078.162</v>
      </c>
      <c r="V806" s="71">
        <v>2078.162</v>
      </c>
      <c r="W806" s="72" t="s">
        <v>127</v>
      </c>
    </row>
    <row r="807">
      <c r="A807" s="71" t="s">
        <v>13122</v>
      </c>
      <c r="B807" s="72" t="s">
        <v>13123</v>
      </c>
      <c r="C807" s="73" t="s">
        <v>127</v>
      </c>
      <c r="D807" s="71" t="s">
        <v>127</v>
      </c>
      <c r="E807" s="75" t="s">
        <v>127</v>
      </c>
      <c r="F807" s="71" t="s">
        <v>127</v>
      </c>
      <c r="G807" s="71" t="s">
        <v>127</v>
      </c>
      <c r="H807" s="71" t="s">
        <v>127</v>
      </c>
      <c r="I807" s="72" t="s">
        <v>127</v>
      </c>
      <c r="J807" s="73" t="s">
        <v>141</v>
      </c>
      <c r="K807" s="71" t="s">
        <v>127</v>
      </c>
      <c r="L807" s="71" t="s">
        <v>141</v>
      </c>
      <c r="M807" s="71" t="s">
        <v>127</v>
      </c>
      <c r="N807" s="71" t="s">
        <v>127</v>
      </c>
      <c r="O807" s="71" t="s">
        <v>127</v>
      </c>
      <c r="P807" s="72" t="s">
        <v>127</v>
      </c>
      <c r="Q807" s="73">
        <v>927.9999999999999</v>
      </c>
      <c r="R807" s="71" t="s">
        <v>127</v>
      </c>
      <c r="S807" s="71">
        <v>927.9999999999999</v>
      </c>
      <c r="T807" s="71" t="s">
        <v>127</v>
      </c>
      <c r="U807" s="71" t="s">
        <v>127</v>
      </c>
      <c r="V807" s="71" t="s">
        <v>127</v>
      </c>
      <c r="W807" s="72" t="s">
        <v>127</v>
      </c>
    </row>
    <row r="808">
      <c r="A808" s="71" t="s">
        <v>13358</v>
      </c>
      <c r="B808" s="72" t="s">
        <v>13359</v>
      </c>
      <c r="C808" s="73" t="s">
        <v>141</v>
      </c>
      <c r="D808" s="71" t="s">
        <v>141</v>
      </c>
      <c r="E808" s="71" t="s">
        <v>127</v>
      </c>
      <c r="F808" s="71" t="s">
        <v>127</v>
      </c>
      <c r="G808" s="71">
        <v>4307.0</v>
      </c>
      <c r="H808" s="71">
        <v>4307.0</v>
      </c>
      <c r="I808" s="72" t="s">
        <v>127</v>
      </c>
      <c r="J808" s="73" t="s">
        <v>141</v>
      </c>
      <c r="K808" s="75" t="s">
        <v>141</v>
      </c>
      <c r="L808" s="75" t="s">
        <v>127</v>
      </c>
      <c r="M808" s="75" t="s">
        <v>127</v>
      </c>
      <c r="N808" s="71">
        <v>3965.058</v>
      </c>
      <c r="O808" s="71">
        <v>3965.058</v>
      </c>
      <c r="P808" s="77" t="s">
        <v>127</v>
      </c>
      <c r="Q808" s="73">
        <v>4524.0</v>
      </c>
      <c r="R808" s="75">
        <v>4524.0</v>
      </c>
      <c r="S808" s="75" t="s">
        <v>127</v>
      </c>
      <c r="T808" s="75" t="s">
        <v>127</v>
      </c>
      <c r="U808" s="71">
        <v>4979.52</v>
      </c>
      <c r="V808" s="71">
        <v>4979.52</v>
      </c>
      <c r="W808" s="72" t="s">
        <v>127</v>
      </c>
    </row>
    <row r="809">
      <c r="A809" s="71" t="s">
        <v>13442</v>
      </c>
      <c r="B809" s="72" t="s">
        <v>13443</v>
      </c>
      <c r="C809" s="73" t="s">
        <v>141</v>
      </c>
      <c r="D809" s="71" t="s">
        <v>141</v>
      </c>
      <c r="E809" s="71" t="s">
        <v>127</v>
      </c>
      <c r="F809" s="71" t="s">
        <v>127</v>
      </c>
      <c r="G809" s="71">
        <v>1686.0</v>
      </c>
      <c r="H809" s="71">
        <v>1686.0</v>
      </c>
      <c r="I809" s="72" t="s">
        <v>127</v>
      </c>
      <c r="J809" s="73" t="s">
        <v>141</v>
      </c>
      <c r="K809" s="75" t="s">
        <v>141</v>
      </c>
      <c r="L809" s="75" t="s">
        <v>127</v>
      </c>
      <c r="M809" s="75" t="s">
        <v>127</v>
      </c>
      <c r="N809" s="71">
        <v>329.0</v>
      </c>
      <c r="O809" s="75">
        <v>329.0</v>
      </c>
      <c r="P809" s="77" t="s">
        <v>127</v>
      </c>
      <c r="Q809" s="73">
        <v>2029.9999999999998</v>
      </c>
      <c r="R809" s="75">
        <v>2029.9999999999998</v>
      </c>
      <c r="S809" s="75" t="s">
        <v>127</v>
      </c>
      <c r="T809" s="75" t="s">
        <v>127</v>
      </c>
      <c r="U809" s="71">
        <v>0.0</v>
      </c>
      <c r="V809" s="71">
        <v>0.0</v>
      </c>
      <c r="W809" s="72" t="s">
        <v>127</v>
      </c>
    </row>
    <row r="810">
      <c r="A810" s="71" t="s">
        <v>13271</v>
      </c>
      <c r="B810" s="72" t="s">
        <v>13272</v>
      </c>
      <c r="C810" s="73" t="s">
        <v>141</v>
      </c>
      <c r="D810" s="71" t="s">
        <v>141</v>
      </c>
      <c r="E810" s="71" t="s">
        <v>127</v>
      </c>
      <c r="F810" s="71" t="s">
        <v>127</v>
      </c>
      <c r="G810" s="71">
        <v>1743.0</v>
      </c>
      <c r="H810" s="71">
        <v>1743.0</v>
      </c>
      <c r="I810" s="72" t="s">
        <v>127</v>
      </c>
      <c r="J810" s="73" t="s">
        <v>141</v>
      </c>
      <c r="K810" s="75" t="s">
        <v>141</v>
      </c>
      <c r="L810" s="75" t="s">
        <v>127</v>
      </c>
      <c r="M810" s="75" t="s">
        <v>127</v>
      </c>
      <c r="N810" s="71">
        <v>1502.287</v>
      </c>
      <c r="O810" s="71">
        <v>1502.287</v>
      </c>
      <c r="P810" s="77" t="s">
        <v>127</v>
      </c>
      <c r="Q810" s="73">
        <v>1624.0</v>
      </c>
      <c r="R810" s="75">
        <v>1624.0</v>
      </c>
      <c r="S810" s="75" t="s">
        <v>127</v>
      </c>
      <c r="T810" s="75" t="s">
        <v>127</v>
      </c>
      <c r="U810" s="71">
        <v>1327.209</v>
      </c>
      <c r="V810" s="71">
        <v>1327.209</v>
      </c>
      <c r="W810" s="72" t="s">
        <v>127</v>
      </c>
    </row>
    <row r="811">
      <c r="A811" s="71" t="s">
        <v>9903</v>
      </c>
      <c r="B811" s="72" t="s">
        <v>9904</v>
      </c>
      <c r="C811" s="73" t="s">
        <v>141</v>
      </c>
      <c r="D811" s="71" t="s">
        <v>127</v>
      </c>
      <c r="E811" s="71" t="s">
        <v>141</v>
      </c>
      <c r="F811" s="71" t="s">
        <v>141</v>
      </c>
      <c r="G811" s="71" t="s">
        <v>127</v>
      </c>
      <c r="H811" s="71" t="s">
        <v>127</v>
      </c>
      <c r="I811" s="72" t="s">
        <v>127</v>
      </c>
      <c r="J811" s="73" t="s">
        <v>468</v>
      </c>
      <c r="K811" s="75" t="s">
        <v>127</v>
      </c>
      <c r="L811" s="75" t="s">
        <v>468</v>
      </c>
      <c r="M811" s="75" t="s">
        <v>141</v>
      </c>
      <c r="N811" s="71" t="s">
        <v>127</v>
      </c>
      <c r="O811" s="75" t="s">
        <v>127</v>
      </c>
      <c r="P811" s="77" t="s">
        <v>127</v>
      </c>
      <c r="Q811" s="73" t="s">
        <v>468</v>
      </c>
      <c r="R811" s="71" t="s">
        <v>127</v>
      </c>
      <c r="S811" s="75" t="s">
        <v>468</v>
      </c>
      <c r="T811" s="75" t="s">
        <v>141</v>
      </c>
      <c r="U811" s="71" t="s">
        <v>127</v>
      </c>
      <c r="V811" s="71" t="s">
        <v>127</v>
      </c>
      <c r="W811" s="72" t="s">
        <v>127</v>
      </c>
    </row>
    <row r="812">
      <c r="A812" s="71" t="s">
        <v>9279</v>
      </c>
      <c r="B812" s="72" t="s">
        <v>9280</v>
      </c>
      <c r="C812" s="79">
        <v>0.0</v>
      </c>
      <c r="D812" s="71" t="s">
        <v>127</v>
      </c>
      <c r="E812" s="71" t="s">
        <v>141</v>
      </c>
      <c r="F812" s="71" t="s">
        <v>127</v>
      </c>
      <c r="G812" s="71" t="s">
        <v>141</v>
      </c>
      <c r="H812" s="71" t="s">
        <v>127</v>
      </c>
      <c r="I812" s="72" t="s">
        <v>141</v>
      </c>
      <c r="J812" s="79">
        <v>17.0</v>
      </c>
      <c r="K812" s="75" t="s">
        <v>127</v>
      </c>
      <c r="L812" s="75">
        <v>17.0</v>
      </c>
      <c r="M812" s="75" t="s">
        <v>127</v>
      </c>
      <c r="N812" s="75">
        <v>1.0</v>
      </c>
      <c r="O812" s="75" t="s">
        <v>127</v>
      </c>
      <c r="P812" s="77" t="s">
        <v>141</v>
      </c>
      <c r="Q812" s="73">
        <v>169.0</v>
      </c>
      <c r="R812" s="75" t="s">
        <v>127</v>
      </c>
      <c r="S812" s="75">
        <v>169.0</v>
      </c>
      <c r="T812" s="75" t="s">
        <v>127</v>
      </c>
      <c r="U812" s="71" t="s">
        <v>468</v>
      </c>
      <c r="V812" s="75" t="s">
        <v>127</v>
      </c>
      <c r="W812" s="77" t="s">
        <v>468</v>
      </c>
    </row>
    <row r="813">
      <c r="A813" s="71" t="s">
        <v>8662</v>
      </c>
      <c r="B813" s="72" t="s">
        <v>8663</v>
      </c>
      <c r="C813" s="73">
        <v>6500.0</v>
      </c>
      <c r="D813" s="83">
        <v>6500.0</v>
      </c>
      <c r="E813" s="71" t="s">
        <v>127</v>
      </c>
      <c r="F813" s="71" t="s">
        <v>127</v>
      </c>
      <c r="G813" s="71" t="s">
        <v>141</v>
      </c>
      <c r="H813" s="71" t="s">
        <v>141</v>
      </c>
      <c r="I813" s="72" t="s">
        <v>127</v>
      </c>
      <c r="J813" s="73" t="s">
        <v>141</v>
      </c>
      <c r="K813" s="75" t="s">
        <v>141</v>
      </c>
      <c r="L813" s="75" t="s">
        <v>127</v>
      </c>
      <c r="M813" s="75" t="s">
        <v>127</v>
      </c>
      <c r="N813" s="71" t="s">
        <v>141</v>
      </c>
      <c r="O813" s="75" t="s">
        <v>141</v>
      </c>
      <c r="P813" s="77" t="s">
        <v>127</v>
      </c>
      <c r="Q813" s="73" t="s">
        <v>141</v>
      </c>
      <c r="R813" s="75" t="s">
        <v>141</v>
      </c>
      <c r="S813" s="75" t="s">
        <v>127</v>
      </c>
      <c r="T813" s="75" t="s">
        <v>127</v>
      </c>
      <c r="U813" s="71" t="s">
        <v>141</v>
      </c>
      <c r="V813" s="75" t="s">
        <v>141</v>
      </c>
      <c r="W813" s="77" t="s">
        <v>127</v>
      </c>
    </row>
    <row r="814">
      <c r="A814" s="71" t="s">
        <v>8558</v>
      </c>
      <c r="B814" s="72" t="s">
        <v>8559</v>
      </c>
      <c r="C814" s="73" t="s">
        <v>141</v>
      </c>
      <c r="D814" s="71" t="s">
        <v>127</v>
      </c>
      <c r="E814" s="71" t="s">
        <v>141</v>
      </c>
      <c r="F814" s="71" t="s">
        <v>127</v>
      </c>
      <c r="G814" s="71" t="s">
        <v>127</v>
      </c>
      <c r="H814" s="71" t="s">
        <v>127</v>
      </c>
      <c r="I814" s="72" t="s">
        <v>127</v>
      </c>
      <c r="J814" s="73" t="s">
        <v>141</v>
      </c>
      <c r="K814" s="71" t="s">
        <v>127</v>
      </c>
      <c r="L814" s="71" t="s">
        <v>141</v>
      </c>
      <c r="M814" s="71" t="s">
        <v>127</v>
      </c>
      <c r="N814" s="71" t="s">
        <v>127</v>
      </c>
      <c r="O814" s="71" t="s">
        <v>127</v>
      </c>
      <c r="P814" s="72" t="s">
        <v>127</v>
      </c>
      <c r="Q814" s="73" t="s">
        <v>141</v>
      </c>
      <c r="R814" s="71" t="s">
        <v>127</v>
      </c>
      <c r="S814" s="71" t="s">
        <v>141</v>
      </c>
      <c r="T814" s="71" t="s">
        <v>127</v>
      </c>
      <c r="U814" s="71" t="s">
        <v>127</v>
      </c>
      <c r="V814" s="71" t="s">
        <v>127</v>
      </c>
      <c r="W814" s="72" t="s">
        <v>127</v>
      </c>
    </row>
    <row r="815">
      <c r="A815" s="71" t="s">
        <v>8580</v>
      </c>
      <c r="B815" s="72" t="s">
        <v>8581</v>
      </c>
      <c r="C815" s="73" t="s">
        <v>141</v>
      </c>
      <c r="D815" s="71" t="s">
        <v>127</v>
      </c>
      <c r="E815" s="71" t="s">
        <v>141</v>
      </c>
      <c r="F815" s="71" t="s">
        <v>127</v>
      </c>
      <c r="G815" s="71" t="s">
        <v>141</v>
      </c>
      <c r="H815" s="75" t="s">
        <v>141</v>
      </c>
      <c r="I815" s="72" t="s">
        <v>127</v>
      </c>
      <c r="J815" s="73" t="s">
        <v>141</v>
      </c>
      <c r="K815" s="71" t="s">
        <v>127</v>
      </c>
      <c r="L815" s="71" t="s">
        <v>141</v>
      </c>
      <c r="M815" s="71" t="s">
        <v>127</v>
      </c>
      <c r="N815" s="71" t="s">
        <v>141</v>
      </c>
      <c r="O815" s="75" t="s">
        <v>141</v>
      </c>
      <c r="P815" s="72" t="s">
        <v>127</v>
      </c>
      <c r="Q815" s="73" t="s">
        <v>141</v>
      </c>
      <c r="R815" s="71" t="s">
        <v>127</v>
      </c>
      <c r="S815" s="71" t="s">
        <v>141</v>
      </c>
      <c r="T815" s="71" t="s">
        <v>127</v>
      </c>
      <c r="U815" s="71" t="s">
        <v>141</v>
      </c>
      <c r="V815" s="75" t="s">
        <v>141</v>
      </c>
      <c r="W815" s="72" t="s">
        <v>127</v>
      </c>
    </row>
    <row r="816">
      <c r="A816" s="71" t="s">
        <v>8572</v>
      </c>
      <c r="B816" s="72" t="s">
        <v>8573</v>
      </c>
      <c r="C816" s="73" t="s">
        <v>141</v>
      </c>
      <c r="D816" s="71" t="s">
        <v>127</v>
      </c>
      <c r="E816" s="71" t="s">
        <v>141</v>
      </c>
      <c r="F816" s="71" t="s">
        <v>127</v>
      </c>
      <c r="G816" s="71" t="s">
        <v>127</v>
      </c>
      <c r="H816" s="71" t="s">
        <v>127</v>
      </c>
      <c r="I816" s="72" t="s">
        <v>127</v>
      </c>
      <c r="J816" s="73" t="s">
        <v>141</v>
      </c>
      <c r="K816" s="71" t="s">
        <v>127</v>
      </c>
      <c r="L816" s="71" t="s">
        <v>141</v>
      </c>
      <c r="M816" s="71" t="s">
        <v>127</v>
      </c>
      <c r="N816" s="71" t="s">
        <v>127</v>
      </c>
      <c r="O816" s="71" t="s">
        <v>127</v>
      </c>
      <c r="P816" s="72" t="s">
        <v>127</v>
      </c>
      <c r="Q816" s="73" t="s">
        <v>141</v>
      </c>
      <c r="R816" s="71" t="s">
        <v>127</v>
      </c>
      <c r="S816" s="71" t="s">
        <v>141</v>
      </c>
      <c r="T816" s="71" t="s">
        <v>127</v>
      </c>
      <c r="U816" s="71" t="s">
        <v>127</v>
      </c>
      <c r="V816" s="71" t="s">
        <v>127</v>
      </c>
      <c r="W816" s="72" t="s">
        <v>127</v>
      </c>
    </row>
    <row r="817">
      <c r="A817" s="71" t="s">
        <v>8708</v>
      </c>
      <c r="B817" s="72" t="s">
        <v>8709</v>
      </c>
      <c r="C817" s="73" t="s">
        <v>141</v>
      </c>
      <c r="D817" s="71" t="s">
        <v>141</v>
      </c>
      <c r="E817" s="71" t="s">
        <v>127</v>
      </c>
      <c r="F817" s="71" t="s">
        <v>127</v>
      </c>
      <c r="G817" s="71" t="s">
        <v>141</v>
      </c>
      <c r="H817" s="71" t="s">
        <v>141</v>
      </c>
      <c r="I817" s="77" t="s">
        <v>127</v>
      </c>
      <c r="J817" s="73" t="s">
        <v>141</v>
      </c>
      <c r="K817" s="71" t="s">
        <v>141</v>
      </c>
      <c r="L817" s="71" t="s">
        <v>127</v>
      </c>
      <c r="M817" s="71" t="s">
        <v>127</v>
      </c>
      <c r="N817" s="71" t="s">
        <v>141</v>
      </c>
      <c r="O817" s="71" t="s">
        <v>141</v>
      </c>
      <c r="P817" s="77" t="s">
        <v>127</v>
      </c>
      <c r="Q817" s="73" t="s">
        <v>141</v>
      </c>
      <c r="R817" s="71" t="s">
        <v>141</v>
      </c>
      <c r="S817" s="71" t="s">
        <v>127</v>
      </c>
      <c r="T817" s="71" t="s">
        <v>127</v>
      </c>
      <c r="U817" s="71" t="s">
        <v>141</v>
      </c>
      <c r="V817" s="71" t="s">
        <v>141</v>
      </c>
      <c r="W817" s="77" t="s">
        <v>127</v>
      </c>
    </row>
    <row r="818">
      <c r="A818" s="71" t="s">
        <v>8735</v>
      </c>
      <c r="B818" s="72" t="s">
        <v>8736</v>
      </c>
      <c r="C818" s="73" t="s">
        <v>141</v>
      </c>
      <c r="D818" s="71" t="s">
        <v>127</v>
      </c>
      <c r="E818" s="71" t="s">
        <v>141</v>
      </c>
      <c r="F818" s="71" t="s">
        <v>127</v>
      </c>
      <c r="G818" s="71" t="s">
        <v>127</v>
      </c>
      <c r="H818" s="71" t="s">
        <v>127</v>
      </c>
      <c r="I818" s="72" t="s">
        <v>127</v>
      </c>
      <c r="J818" s="73" t="s">
        <v>141</v>
      </c>
      <c r="K818" s="71" t="s">
        <v>127</v>
      </c>
      <c r="L818" s="71" t="s">
        <v>141</v>
      </c>
      <c r="M818" s="71" t="s">
        <v>127</v>
      </c>
      <c r="N818" s="71" t="s">
        <v>127</v>
      </c>
      <c r="O818" s="71" t="s">
        <v>127</v>
      </c>
      <c r="P818" s="72" t="s">
        <v>127</v>
      </c>
      <c r="Q818" s="73" t="s">
        <v>141</v>
      </c>
      <c r="R818" s="71" t="s">
        <v>127</v>
      </c>
      <c r="S818" s="71" t="s">
        <v>141</v>
      </c>
      <c r="T818" s="71" t="s">
        <v>127</v>
      </c>
      <c r="U818" s="71" t="s">
        <v>127</v>
      </c>
      <c r="V818" s="71" t="s">
        <v>127</v>
      </c>
      <c r="W818" s="72" t="s">
        <v>127</v>
      </c>
    </row>
    <row r="819">
      <c r="A819" s="74" t="s">
        <v>8654</v>
      </c>
      <c r="B819" s="72" t="s">
        <v>8655</v>
      </c>
      <c r="C819" s="73" t="s">
        <v>141</v>
      </c>
      <c r="D819" s="71" t="s">
        <v>127</v>
      </c>
      <c r="E819" s="71" t="s">
        <v>141</v>
      </c>
      <c r="F819" s="71" t="s">
        <v>127</v>
      </c>
      <c r="G819" s="71" t="s">
        <v>127</v>
      </c>
      <c r="H819" s="71" t="s">
        <v>127</v>
      </c>
      <c r="I819" s="72" t="s">
        <v>127</v>
      </c>
      <c r="J819" s="73" t="s">
        <v>141</v>
      </c>
      <c r="K819" s="71" t="s">
        <v>127</v>
      </c>
      <c r="L819" s="71" t="s">
        <v>141</v>
      </c>
      <c r="M819" s="71" t="s">
        <v>127</v>
      </c>
      <c r="N819" s="71" t="s">
        <v>127</v>
      </c>
      <c r="O819" s="71" t="s">
        <v>127</v>
      </c>
      <c r="P819" s="72" t="s">
        <v>127</v>
      </c>
      <c r="Q819" s="73" t="s">
        <v>141</v>
      </c>
      <c r="R819" s="71" t="s">
        <v>127</v>
      </c>
      <c r="S819" s="71" t="s">
        <v>141</v>
      </c>
      <c r="T819" s="71" t="s">
        <v>127</v>
      </c>
      <c r="U819" s="71" t="s">
        <v>127</v>
      </c>
      <c r="V819" s="71" t="s">
        <v>127</v>
      </c>
      <c r="W819" s="72" t="s">
        <v>127</v>
      </c>
    </row>
    <row r="820">
      <c r="A820" s="74" t="s">
        <v>8641</v>
      </c>
      <c r="B820" s="72" t="s">
        <v>8642</v>
      </c>
      <c r="C820" s="73" t="s">
        <v>141</v>
      </c>
      <c r="D820" s="71" t="s">
        <v>127</v>
      </c>
      <c r="E820" s="71" t="s">
        <v>141</v>
      </c>
      <c r="F820" s="71" t="s">
        <v>127</v>
      </c>
      <c r="G820" s="71" t="s">
        <v>127</v>
      </c>
      <c r="H820" s="71" t="s">
        <v>127</v>
      </c>
      <c r="I820" s="72" t="s">
        <v>127</v>
      </c>
      <c r="J820" s="73" t="s">
        <v>141</v>
      </c>
      <c r="K820" s="71" t="s">
        <v>127</v>
      </c>
      <c r="L820" s="71" t="s">
        <v>141</v>
      </c>
      <c r="M820" s="71" t="s">
        <v>127</v>
      </c>
      <c r="N820" s="71" t="s">
        <v>127</v>
      </c>
      <c r="O820" s="71" t="s">
        <v>127</v>
      </c>
      <c r="P820" s="72" t="s">
        <v>127</v>
      </c>
      <c r="Q820" s="73" t="s">
        <v>141</v>
      </c>
      <c r="R820" s="71" t="s">
        <v>127</v>
      </c>
      <c r="S820" s="71" t="s">
        <v>141</v>
      </c>
      <c r="T820" s="71" t="s">
        <v>127</v>
      </c>
      <c r="U820" s="71" t="s">
        <v>127</v>
      </c>
      <c r="V820" s="71" t="s">
        <v>127</v>
      </c>
      <c r="W820" s="72" t="s">
        <v>127</v>
      </c>
    </row>
    <row r="821">
      <c r="A821" s="74" t="s">
        <v>8683</v>
      </c>
      <c r="B821" s="72" t="s">
        <v>8684</v>
      </c>
      <c r="C821" s="73" t="s">
        <v>141</v>
      </c>
      <c r="D821" s="71" t="s">
        <v>141</v>
      </c>
      <c r="E821" s="71" t="s">
        <v>127</v>
      </c>
      <c r="F821" s="71" t="s">
        <v>127</v>
      </c>
      <c r="G821" s="71" t="s">
        <v>141</v>
      </c>
      <c r="H821" s="71" t="s">
        <v>141</v>
      </c>
      <c r="I821" s="72" t="s">
        <v>127</v>
      </c>
      <c r="J821" s="73" t="s">
        <v>141</v>
      </c>
      <c r="K821" s="71" t="s">
        <v>141</v>
      </c>
      <c r="L821" s="71" t="s">
        <v>127</v>
      </c>
      <c r="M821" s="71" t="s">
        <v>127</v>
      </c>
      <c r="N821" s="71" t="s">
        <v>141</v>
      </c>
      <c r="O821" s="71" t="s">
        <v>141</v>
      </c>
      <c r="P821" s="72" t="s">
        <v>127</v>
      </c>
      <c r="Q821" s="73" t="s">
        <v>141</v>
      </c>
      <c r="R821" s="71" t="s">
        <v>141</v>
      </c>
      <c r="S821" s="71" t="s">
        <v>127</v>
      </c>
      <c r="T821" s="71" t="s">
        <v>127</v>
      </c>
      <c r="U821" s="71" t="s">
        <v>141</v>
      </c>
      <c r="V821" s="71" t="s">
        <v>141</v>
      </c>
      <c r="W821" s="72" t="s">
        <v>127</v>
      </c>
    </row>
    <row r="822">
      <c r="A822" s="74" t="s">
        <v>8586</v>
      </c>
      <c r="B822" s="72" t="s">
        <v>8587</v>
      </c>
      <c r="C822" s="73" t="s">
        <v>141</v>
      </c>
      <c r="D822" s="71" t="s">
        <v>127</v>
      </c>
      <c r="E822" s="71" t="s">
        <v>141</v>
      </c>
      <c r="F822" s="71" t="s">
        <v>127</v>
      </c>
      <c r="G822" s="71" t="s">
        <v>127</v>
      </c>
      <c r="H822" s="71" t="s">
        <v>127</v>
      </c>
      <c r="I822" s="72" t="s">
        <v>127</v>
      </c>
      <c r="J822" s="73" t="s">
        <v>141</v>
      </c>
      <c r="K822" s="71" t="s">
        <v>127</v>
      </c>
      <c r="L822" s="71" t="s">
        <v>141</v>
      </c>
      <c r="M822" s="71" t="s">
        <v>127</v>
      </c>
      <c r="N822" s="71" t="s">
        <v>127</v>
      </c>
      <c r="O822" s="71" t="s">
        <v>127</v>
      </c>
      <c r="P822" s="72" t="s">
        <v>127</v>
      </c>
      <c r="Q822" s="73" t="s">
        <v>141</v>
      </c>
      <c r="R822" s="71" t="s">
        <v>127</v>
      </c>
      <c r="S822" s="71" t="s">
        <v>141</v>
      </c>
      <c r="T822" s="71" t="s">
        <v>127</v>
      </c>
      <c r="U822" s="71" t="s">
        <v>127</v>
      </c>
      <c r="V822" s="71" t="s">
        <v>127</v>
      </c>
      <c r="W822" s="72" t="s">
        <v>127</v>
      </c>
    </row>
    <row r="823">
      <c r="A823" s="74" t="s">
        <v>8594</v>
      </c>
      <c r="B823" s="72" t="s">
        <v>8595</v>
      </c>
      <c r="C823" s="73" t="s">
        <v>141</v>
      </c>
      <c r="D823" s="71" t="s">
        <v>127</v>
      </c>
      <c r="E823" s="71" t="s">
        <v>141</v>
      </c>
      <c r="F823" s="71" t="s">
        <v>127</v>
      </c>
      <c r="G823" s="71" t="s">
        <v>127</v>
      </c>
      <c r="H823" s="71" t="s">
        <v>127</v>
      </c>
      <c r="I823" s="72" t="s">
        <v>127</v>
      </c>
      <c r="J823" s="73" t="s">
        <v>141</v>
      </c>
      <c r="K823" s="71" t="s">
        <v>127</v>
      </c>
      <c r="L823" s="71" t="s">
        <v>141</v>
      </c>
      <c r="M823" s="71" t="s">
        <v>127</v>
      </c>
      <c r="N823" s="71" t="s">
        <v>127</v>
      </c>
      <c r="O823" s="71" t="s">
        <v>127</v>
      </c>
      <c r="P823" s="72" t="s">
        <v>127</v>
      </c>
      <c r="Q823" s="73" t="s">
        <v>141</v>
      </c>
      <c r="R823" s="71" t="s">
        <v>127</v>
      </c>
      <c r="S823" s="71" t="s">
        <v>141</v>
      </c>
      <c r="T823" s="71" t="s">
        <v>127</v>
      </c>
      <c r="U823" s="71" t="s">
        <v>127</v>
      </c>
      <c r="V823" s="71" t="s">
        <v>127</v>
      </c>
      <c r="W823" s="72" t="s">
        <v>127</v>
      </c>
    </row>
    <row r="824">
      <c r="A824" s="74" t="s">
        <v>8615</v>
      </c>
      <c r="B824" s="72" t="s">
        <v>8616</v>
      </c>
      <c r="C824" s="73" t="s">
        <v>141</v>
      </c>
      <c r="D824" s="71" t="s">
        <v>127</v>
      </c>
      <c r="E824" s="71" t="s">
        <v>141</v>
      </c>
      <c r="F824" s="71" t="s">
        <v>127</v>
      </c>
      <c r="G824" s="71" t="s">
        <v>127</v>
      </c>
      <c r="H824" s="71" t="s">
        <v>127</v>
      </c>
      <c r="I824" s="72" t="s">
        <v>127</v>
      </c>
      <c r="J824" s="73" t="s">
        <v>141</v>
      </c>
      <c r="K824" s="71" t="s">
        <v>127</v>
      </c>
      <c r="L824" s="71" t="s">
        <v>141</v>
      </c>
      <c r="M824" s="71" t="s">
        <v>127</v>
      </c>
      <c r="N824" s="71" t="s">
        <v>127</v>
      </c>
      <c r="O824" s="71" t="s">
        <v>127</v>
      </c>
      <c r="P824" s="72" t="s">
        <v>127</v>
      </c>
      <c r="Q824" s="73" t="s">
        <v>141</v>
      </c>
      <c r="R824" s="71" t="s">
        <v>127</v>
      </c>
      <c r="S824" s="71" t="s">
        <v>141</v>
      </c>
      <c r="T824" s="71" t="s">
        <v>127</v>
      </c>
      <c r="U824" s="71" t="s">
        <v>127</v>
      </c>
      <c r="V824" s="71" t="s">
        <v>127</v>
      </c>
      <c r="W824" s="72" t="s">
        <v>127</v>
      </c>
    </row>
    <row r="825">
      <c r="A825" s="74" t="s">
        <v>8695</v>
      </c>
      <c r="B825" s="72" t="s">
        <v>8696</v>
      </c>
      <c r="C825" s="73" t="s">
        <v>141</v>
      </c>
      <c r="D825" s="71" t="s">
        <v>141</v>
      </c>
      <c r="E825" s="71" t="s">
        <v>127</v>
      </c>
      <c r="F825" s="71" t="s">
        <v>127</v>
      </c>
      <c r="G825" s="71" t="s">
        <v>141</v>
      </c>
      <c r="H825" s="71" t="s">
        <v>141</v>
      </c>
      <c r="I825" s="72" t="s">
        <v>127</v>
      </c>
      <c r="J825" s="73" t="s">
        <v>141</v>
      </c>
      <c r="K825" s="71" t="s">
        <v>141</v>
      </c>
      <c r="L825" s="71" t="s">
        <v>127</v>
      </c>
      <c r="M825" s="71" t="s">
        <v>127</v>
      </c>
      <c r="N825" s="71" t="s">
        <v>141</v>
      </c>
      <c r="O825" s="71" t="s">
        <v>141</v>
      </c>
      <c r="P825" s="72" t="s">
        <v>127</v>
      </c>
      <c r="Q825" s="73" t="s">
        <v>141</v>
      </c>
      <c r="R825" s="71" t="s">
        <v>141</v>
      </c>
      <c r="S825" s="71" t="s">
        <v>127</v>
      </c>
      <c r="T825" s="71" t="s">
        <v>127</v>
      </c>
      <c r="U825" s="71" t="s">
        <v>141</v>
      </c>
      <c r="V825" s="71" t="s">
        <v>141</v>
      </c>
      <c r="W825" s="72" t="s">
        <v>127</v>
      </c>
    </row>
    <row r="826">
      <c r="A826" s="74" t="s">
        <v>8720</v>
      </c>
      <c r="B826" s="72" t="s">
        <v>8721</v>
      </c>
      <c r="C826" s="73" t="s">
        <v>141</v>
      </c>
      <c r="D826" s="71" t="s">
        <v>141</v>
      </c>
      <c r="E826" s="71" t="s">
        <v>141</v>
      </c>
      <c r="F826" s="71" t="s">
        <v>127</v>
      </c>
      <c r="G826" s="71" t="s">
        <v>141</v>
      </c>
      <c r="H826" s="71" t="s">
        <v>141</v>
      </c>
      <c r="I826" s="72" t="s">
        <v>141</v>
      </c>
      <c r="J826" s="73" t="s">
        <v>141</v>
      </c>
      <c r="K826" s="71" t="s">
        <v>141</v>
      </c>
      <c r="L826" s="71" t="s">
        <v>141</v>
      </c>
      <c r="M826" s="71" t="s">
        <v>127</v>
      </c>
      <c r="N826" s="71" t="s">
        <v>141</v>
      </c>
      <c r="O826" s="71" t="s">
        <v>141</v>
      </c>
      <c r="P826" s="72" t="s">
        <v>141</v>
      </c>
      <c r="Q826" s="73" t="s">
        <v>141</v>
      </c>
      <c r="R826" s="71" t="s">
        <v>141</v>
      </c>
      <c r="S826" s="71" t="s">
        <v>141</v>
      </c>
      <c r="T826" s="71" t="s">
        <v>127</v>
      </c>
      <c r="U826" s="71" t="s">
        <v>141</v>
      </c>
      <c r="V826" s="71" t="s">
        <v>141</v>
      </c>
      <c r="W826" s="72" t="s">
        <v>141</v>
      </c>
    </row>
    <row r="827">
      <c r="A827" s="71" t="s">
        <v>520</v>
      </c>
      <c r="B827" s="72" t="s">
        <v>521</v>
      </c>
      <c r="C827" s="73">
        <v>1500.0</v>
      </c>
      <c r="D827" s="71">
        <v>1500.0</v>
      </c>
      <c r="E827" s="71" t="s">
        <v>127</v>
      </c>
      <c r="F827" s="71" t="s">
        <v>127</v>
      </c>
      <c r="G827" s="71" t="s">
        <v>141</v>
      </c>
      <c r="H827" s="71" t="s">
        <v>141</v>
      </c>
      <c r="I827" s="72" t="s">
        <v>141</v>
      </c>
      <c r="J827" s="73">
        <v>700.0</v>
      </c>
      <c r="K827" s="75">
        <v>700.0</v>
      </c>
      <c r="L827" s="75" t="s">
        <v>127</v>
      </c>
      <c r="M827" s="75" t="s">
        <v>127</v>
      </c>
      <c r="N827" s="71" t="s">
        <v>141</v>
      </c>
      <c r="O827" s="71" t="s">
        <v>141</v>
      </c>
      <c r="P827" s="77" t="s">
        <v>127</v>
      </c>
      <c r="Q827" s="73">
        <v>1000.0</v>
      </c>
      <c r="R827" s="75">
        <v>1000.0</v>
      </c>
      <c r="S827" s="71" t="s">
        <v>127</v>
      </c>
      <c r="T827" s="71" t="s">
        <v>127</v>
      </c>
      <c r="U827" s="71" t="s">
        <v>141</v>
      </c>
      <c r="V827" s="71" t="s">
        <v>141</v>
      </c>
      <c r="W827" s="72" t="s">
        <v>141</v>
      </c>
    </row>
    <row r="828">
      <c r="A828" s="71" t="s">
        <v>497</v>
      </c>
      <c r="B828" s="72" t="s">
        <v>498</v>
      </c>
      <c r="C828" s="73">
        <v>1900.0</v>
      </c>
      <c r="D828" s="71">
        <v>1900.0</v>
      </c>
      <c r="E828" s="71" t="s">
        <v>127</v>
      </c>
      <c r="F828" s="71" t="s">
        <v>127</v>
      </c>
      <c r="G828" s="71" t="s">
        <v>141</v>
      </c>
      <c r="H828" s="71" t="s">
        <v>141</v>
      </c>
      <c r="I828" s="72" t="s">
        <v>141</v>
      </c>
      <c r="J828" s="73">
        <v>1400.0</v>
      </c>
      <c r="K828" s="75">
        <v>1400.0</v>
      </c>
      <c r="L828" s="75" t="s">
        <v>127</v>
      </c>
      <c r="M828" s="75" t="s">
        <v>127</v>
      </c>
      <c r="N828" s="71" t="s">
        <v>141</v>
      </c>
      <c r="O828" s="71" t="s">
        <v>141</v>
      </c>
      <c r="P828" s="77" t="s">
        <v>127</v>
      </c>
      <c r="Q828" s="73">
        <v>2000.0</v>
      </c>
      <c r="R828" s="75">
        <v>2000.0</v>
      </c>
      <c r="S828" s="75" t="s">
        <v>127</v>
      </c>
      <c r="T828" s="75" t="s">
        <v>127</v>
      </c>
      <c r="U828" s="71" t="s">
        <v>141</v>
      </c>
      <c r="V828" s="71" t="s">
        <v>141</v>
      </c>
      <c r="W828" s="77" t="s">
        <v>127</v>
      </c>
    </row>
    <row r="829">
      <c r="A829" s="71" t="s">
        <v>534</v>
      </c>
      <c r="B829" s="72" t="s">
        <v>535</v>
      </c>
      <c r="C829" s="73" t="s">
        <v>141</v>
      </c>
      <c r="D829" s="71" t="s">
        <v>127</v>
      </c>
      <c r="E829" s="71" t="s">
        <v>141</v>
      </c>
      <c r="F829" s="71" t="s">
        <v>127</v>
      </c>
      <c r="G829" s="71" t="s">
        <v>127</v>
      </c>
      <c r="H829" s="71" t="s">
        <v>127</v>
      </c>
      <c r="I829" s="72" t="s">
        <v>127</v>
      </c>
      <c r="J829" s="73" t="s">
        <v>141</v>
      </c>
      <c r="K829" s="71" t="s">
        <v>127</v>
      </c>
      <c r="L829" s="71" t="s">
        <v>141</v>
      </c>
      <c r="M829" s="71" t="s">
        <v>127</v>
      </c>
      <c r="N829" s="71" t="s">
        <v>127</v>
      </c>
      <c r="O829" s="71" t="s">
        <v>127</v>
      </c>
      <c r="P829" s="72" t="s">
        <v>127</v>
      </c>
      <c r="Q829" s="73" t="s">
        <v>141</v>
      </c>
      <c r="R829" s="71" t="s">
        <v>127</v>
      </c>
      <c r="S829" s="71" t="s">
        <v>141</v>
      </c>
      <c r="T829" s="71" t="s">
        <v>127</v>
      </c>
      <c r="U829" s="71" t="s">
        <v>127</v>
      </c>
      <c r="V829" s="71" t="s">
        <v>127</v>
      </c>
      <c r="W829" s="72" t="s">
        <v>127</v>
      </c>
    </row>
    <row r="830">
      <c r="A830" s="71" t="s">
        <v>546</v>
      </c>
      <c r="B830" s="72" t="s">
        <v>547</v>
      </c>
      <c r="C830" s="73">
        <v>900.0</v>
      </c>
      <c r="D830" s="71" t="s">
        <v>127</v>
      </c>
      <c r="E830" s="71">
        <v>900.0</v>
      </c>
      <c r="F830" s="71" t="s">
        <v>127</v>
      </c>
      <c r="G830" s="71" t="s">
        <v>141</v>
      </c>
      <c r="H830" s="71" t="s">
        <v>141</v>
      </c>
      <c r="I830" s="72" t="s">
        <v>141</v>
      </c>
      <c r="J830" s="73" t="s">
        <v>127</v>
      </c>
      <c r="K830" s="75" t="s">
        <v>127</v>
      </c>
      <c r="L830" s="75" t="s">
        <v>127</v>
      </c>
      <c r="M830" s="75" t="s">
        <v>127</v>
      </c>
      <c r="N830" s="71" t="s">
        <v>127</v>
      </c>
      <c r="O830" s="75" t="s">
        <v>127</v>
      </c>
      <c r="P830" s="77" t="s">
        <v>127</v>
      </c>
      <c r="Q830" s="73" t="s">
        <v>127</v>
      </c>
      <c r="R830" s="75" t="s">
        <v>127</v>
      </c>
      <c r="S830" s="75" t="s">
        <v>127</v>
      </c>
      <c r="T830" s="75" t="s">
        <v>127</v>
      </c>
      <c r="U830" s="71" t="s">
        <v>127</v>
      </c>
      <c r="V830" s="75" t="s">
        <v>127</v>
      </c>
      <c r="W830" s="77" t="s">
        <v>127</v>
      </c>
    </row>
    <row r="831">
      <c r="A831" s="74" t="s">
        <v>13650</v>
      </c>
      <c r="B831" s="72" t="s">
        <v>13651</v>
      </c>
      <c r="C831" s="73" t="s">
        <v>141</v>
      </c>
      <c r="D831" s="75" t="s">
        <v>127</v>
      </c>
      <c r="E831" s="75" t="s">
        <v>141</v>
      </c>
      <c r="F831" s="75" t="s">
        <v>127</v>
      </c>
      <c r="G831" s="71" t="s">
        <v>127</v>
      </c>
      <c r="H831" s="75" t="s">
        <v>127</v>
      </c>
      <c r="I831" s="77" t="s">
        <v>127</v>
      </c>
      <c r="J831" s="73" t="s">
        <v>141</v>
      </c>
      <c r="K831" s="75" t="s">
        <v>127</v>
      </c>
      <c r="L831" s="75" t="s">
        <v>141</v>
      </c>
      <c r="M831" s="75" t="s">
        <v>127</v>
      </c>
      <c r="N831" s="71" t="s">
        <v>127</v>
      </c>
      <c r="O831" s="75" t="s">
        <v>127</v>
      </c>
      <c r="P831" s="77" t="s">
        <v>127</v>
      </c>
      <c r="Q831" s="73" t="s">
        <v>141</v>
      </c>
      <c r="R831" s="75" t="s">
        <v>127</v>
      </c>
      <c r="S831" s="75" t="s">
        <v>141</v>
      </c>
      <c r="T831" s="75" t="s">
        <v>127</v>
      </c>
      <c r="U831" s="71" t="s">
        <v>127</v>
      </c>
      <c r="V831" s="75" t="s">
        <v>127</v>
      </c>
      <c r="W831" s="77" t="s">
        <v>127</v>
      </c>
    </row>
    <row r="832">
      <c r="A832" s="74" t="s">
        <v>13641</v>
      </c>
      <c r="B832" s="72" t="s">
        <v>13642</v>
      </c>
      <c r="C832" s="73">
        <v>300.0</v>
      </c>
      <c r="D832" s="75" t="s">
        <v>127</v>
      </c>
      <c r="E832" s="75">
        <v>300.0</v>
      </c>
      <c r="F832" s="75" t="s">
        <v>127</v>
      </c>
      <c r="G832" s="71" t="s">
        <v>127</v>
      </c>
      <c r="H832" s="75" t="s">
        <v>127</v>
      </c>
      <c r="I832" s="77" t="s">
        <v>127</v>
      </c>
      <c r="J832" s="73">
        <v>200.0</v>
      </c>
      <c r="K832" s="75" t="s">
        <v>127</v>
      </c>
      <c r="L832" s="75">
        <v>200.0</v>
      </c>
      <c r="M832" s="75" t="s">
        <v>127</v>
      </c>
      <c r="N832" s="71" t="s">
        <v>127</v>
      </c>
      <c r="O832" s="75" t="s">
        <v>127</v>
      </c>
      <c r="P832" s="77" t="s">
        <v>127</v>
      </c>
      <c r="Q832" s="73">
        <v>538.2372729311505</v>
      </c>
      <c r="R832" s="75" t="s">
        <v>127</v>
      </c>
      <c r="S832" s="71">
        <v>538.2372729311505</v>
      </c>
      <c r="T832" s="75" t="s">
        <v>127</v>
      </c>
      <c r="U832" s="71" t="s">
        <v>127</v>
      </c>
      <c r="V832" s="75" t="s">
        <v>127</v>
      </c>
      <c r="W832" s="77" t="s">
        <v>127</v>
      </c>
    </row>
    <row r="833">
      <c r="A833" s="74" t="s">
        <v>13600</v>
      </c>
      <c r="B833" s="72" t="s">
        <v>13601</v>
      </c>
      <c r="C833" s="73" t="s">
        <v>127</v>
      </c>
      <c r="D833" s="75" t="s">
        <v>127</v>
      </c>
      <c r="E833" s="75" t="s">
        <v>127</v>
      </c>
      <c r="F833" s="75" t="s">
        <v>127</v>
      </c>
      <c r="G833" s="71" t="s">
        <v>127</v>
      </c>
      <c r="H833" s="75" t="s">
        <v>127</v>
      </c>
      <c r="I833" s="77" t="s">
        <v>127</v>
      </c>
      <c r="J833" s="73" t="s">
        <v>127</v>
      </c>
      <c r="K833" s="75" t="s">
        <v>127</v>
      </c>
      <c r="L833" s="75" t="s">
        <v>127</v>
      </c>
      <c r="M833" s="75" t="s">
        <v>127</v>
      </c>
      <c r="N833" s="71" t="s">
        <v>141</v>
      </c>
      <c r="O833" s="75" t="s">
        <v>127</v>
      </c>
      <c r="P833" s="77" t="s">
        <v>141</v>
      </c>
      <c r="Q833" s="73" t="s">
        <v>127</v>
      </c>
      <c r="R833" s="75" t="s">
        <v>127</v>
      </c>
      <c r="S833" s="75" t="s">
        <v>127</v>
      </c>
      <c r="T833" s="75" t="s">
        <v>127</v>
      </c>
      <c r="U833" s="71" t="s">
        <v>141</v>
      </c>
      <c r="V833" s="75" t="s">
        <v>127</v>
      </c>
      <c r="W833" s="77" t="s">
        <v>141</v>
      </c>
    </row>
    <row r="834">
      <c r="A834" s="74" t="s">
        <v>13571</v>
      </c>
      <c r="B834" s="72" t="s">
        <v>13572</v>
      </c>
      <c r="C834" s="73" t="s">
        <v>141</v>
      </c>
      <c r="D834" s="75" t="s">
        <v>127</v>
      </c>
      <c r="E834" s="75" t="s">
        <v>141</v>
      </c>
      <c r="F834" s="75" t="s">
        <v>127</v>
      </c>
      <c r="G834" s="71" t="s">
        <v>127</v>
      </c>
      <c r="H834" s="75" t="s">
        <v>127</v>
      </c>
      <c r="I834" s="77" t="s">
        <v>127</v>
      </c>
      <c r="J834" s="73" t="s">
        <v>141</v>
      </c>
      <c r="K834" s="75" t="s">
        <v>127</v>
      </c>
      <c r="L834" s="75" t="s">
        <v>141</v>
      </c>
      <c r="M834" s="75" t="s">
        <v>127</v>
      </c>
      <c r="N834" s="71" t="s">
        <v>127</v>
      </c>
      <c r="O834" s="75" t="s">
        <v>127</v>
      </c>
      <c r="P834" s="77" t="s">
        <v>127</v>
      </c>
      <c r="Q834" s="73">
        <v>403.67795469836284</v>
      </c>
      <c r="R834" s="75" t="s">
        <v>127</v>
      </c>
      <c r="S834" s="71">
        <v>403.67795469836284</v>
      </c>
      <c r="T834" s="75" t="s">
        <v>127</v>
      </c>
      <c r="U834" s="71" t="s">
        <v>127</v>
      </c>
      <c r="V834" s="75" t="s">
        <v>127</v>
      </c>
      <c r="W834" s="77" t="s">
        <v>127</v>
      </c>
    </row>
    <row r="835">
      <c r="A835" s="74" t="s">
        <v>13797</v>
      </c>
      <c r="B835" s="72" t="s">
        <v>13798</v>
      </c>
      <c r="C835" s="73" t="s">
        <v>141</v>
      </c>
      <c r="D835" s="75" t="s">
        <v>127</v>
      </c>
      <c r="E835" s="75" t="s">
        <v>141</v>
      </c>
      <c r="F835" s="75" t="s">
        <v>127</v>
      </c>
      <c r="G835" s="71" t="s">
        <v>127</v>
      </c>
      <c r="H835" s="75" t="s">
        <v>127</v>
      </c>
      <c r="I835" s="77" t="s">
        <v>127</v>
      </c>
      <c r="J835" s="73" t="s">
        <v>141</v>
      </c>
      <c r="K835" s="75" t="s">
        <v>127</v>
      </c>
      <c r="L835" s="75" t="s">
        <v>141</v>
      </c>
      <c r="M835" s="75" t="s">
        <v>127</v>
      </c>
      <c r="N835" s="71" t="s">
        <v>127</v>
      </c>
      <c r="O835" s="75" t="s">
        <v>127</v>
      </c>
      <c r="P835" s="77" t="s">
        <v>127</v>
      </c>
      <c r="Q835" s="73">
        <v>536.9</v>
      </c>
      <c r="R835" s="75" t="s">
        <v>127</v>
      </c>
      <c r="S835" s="85">
        <v>536.9</v>
      </c>
      <c r="T835" s="75" t="s">
        <v>127</v>
      </c>
      <c r="U835" s="71" t="s">
        <v>127</v>
      </c>
      <c r="V835" s="75" t="s">
        <v>127</v>
      </c>
      <c r="W835" s="77" t="s">
        <v>127</v>
      </c>
    </row>
    <row r="836">
      <c r="A836" s="74" t="s">
        <v>13367</v>
      </c>
      <c r="B836" s="72" t="s">
        <v>13368</v>
      </c>
      <c r="C836" s="73" t="s">
        <v>141</v>
      </c>
      <c r="D836" s="75" t="s">
        <v>127</v>
      </c>
      <c r="E836" s="75" t="s">
        <v>141</v>
      </c>
      <c r="F836" s="75" t="s">
        <v>127</v>
      </c>
      <c r="G836" s="71" t="s">
        <v>127</v>
      </c>
      <c r="H836" s="75" t="s">
        <v>127</v>
      </c>
      <c r="I836" s="77" t="s">
        <v>127</v>
      </c>
      <c r="J836" s="73" t="s">
        <v>141</v>
      </c>
      <c r="K836" s="75" t="s">
        <v>127</v>
      </c>
      <c r="L836" s="75" t="s">
        <v>141</v>
      </c>
      <c r="M836" s="75" t="s">
        <v>127</v>
      </c>
      <c r="N836" s="71" t="s">
        <v>127</v>
      </c>
      <c r="O836" s="75" t="s">
        <v>127</v>
      </c>
      <c r="P836" s="77" t="s">
        <v>127</v>
      </c>
      <c r="Q836" s="73">
        <v>659.75</v>
      </c>
      <c r="R836" s="75" t="s">
        <v>127</v>
      </c>
      <c r="S836" s="85">
        <v>659.75</v>
      </c>
      <c r="T836" s="75" t="s">
        <v>127</v>
      </c>
      <c r="U836" s="71" t="s">
        <v>127</v>
      </c>
      <c r="V836" s="75" t="s">
        <v>127</v>
      </c>
      <c r="W836" s="77" t="s">
        <v>127</v>
      </c>
    </row>
    <row r="837">
      <c r="A837" s="74" t="s">
        <v>13525</v>
      </c>
      <c r="B837" s="72" t="s">
        <v>13526</v>
      </c>
      <c r="C837" s="73">
        <v>402.5</v>
      </c>
      <c r="D837" s="75" t="s">
        <v>127</v>
      </c>
      <c r="E837" s="71">
        <v>402.5</v>
      </c>
      <c r="F837" s="75" t="s">
        <v>127</v>
      </c>
      <c r="G837" s="71" t="s">
        <v>127</v>
      </c>
      <c r="H837" s="75" t="s">
        <v>127</v>
      </c>
      <c r="I837" s="77" t="s">
        <v>127</v>
      </c>
      <c r="J837" s="73">
        <v>297.85</v>
      </c>
      <c r="K837" s="75" t="s">
        <v>127</v>
      </c>
      <c r="L837" s="71">
        <v>297.85</v>
      </c>
      <c r="M837" s="75" t="s">
        <v>127</v>
      </c>
      <c r="N837" s="71" t="s">
        <v>127</v>
      </c>
      <c r="O837" s="75" t="s">
        <v>127</v>
      </c>
      <c r="P837" s="77" t="s">
        <v>127</v>
      </c>
      <c r="Q837" s="73">
        <v>411.07</v>
      </c>
      <c r="R837" s="75" t="s">
        <v>127</v>
      </c>
      <c r="S837" s="71">
        <v>411.07</v>
      </c>
      <c r="T837" s="75" t="s">
        <v>127</v>
      </c>
      <c r="U837" s="71" t="s">
        <v>127</v>
      </c>
      <c r="V837" s="75" t="s">
        <v>127</v>
      </c>
      <c r="W837" s="77" t="s">
        <v>127</v>
      </c>
    </row>
    <row r="838">
      <c r="A838" s="74" t="s">
        <v>13607</v>
      </c>
      <c r="B838" s="72" t="s">
        <v>13608</v>
      </c>
      <c r="C838" s="73" t="s">
        <v>141</v>
      </c>
      <c r="D838" s="75" t="s">
        <v>127</v>
      </c>
      <c r="E838" s="75" t="s">
        <v>141</v>
      </c>
      <c r="F838" s="75" t="s">
        <v>127</v>
      </c>
      <c r="G838" s="71" t="s">
        <v>127</v>
      </c>
      <c r="H838" s="75" t="s">
        <v>127</v>
      </c>
      <c r="I838" s="77" t="s">
        <v>127</v>
      </c>
      <c r="J838" s="73" t="s">
        <v>141</v>
      </c>
      <c r="K838" s="75" t="s">
        <v>127</v>
      </c>
      <c r="L838" s="75" t="s">
        <v>141</v>
      </c>
      <c r="M838" s="75" t="s">
        <v>127</v>
      </c>
      <c r="N838" s="71" t="s">
        <v>127</v>
      </c>
      <c r="O838" s="75" t="s">
        <v>127</v>
      </c>
      <c r="P838" s="77" t="s">
        <v>127</v>
      </c>
      <c r="Q838" s="73" t="s">
        <v>141</v>
      </c>
      <c r="R838" s="75" t="s">
        <v>127</v>
      </c>
      <c r="S838" s="75" t="s">
        <v>141</v>
      </c>
      <c r="T838" s="75" t="s">
        <v>127</v>
      </c>
      <c r="U838" s="71" t="s">
        <v>127</v>
      </c>
      <c r="V838" s="75" t="s">
        <v>127</v>
      </c>
      <c r="W838" s="77" t="s">
        <v>127</v>
      </c>
    </row>
    <row r="839">
      <c r="A839" s="74" t="s">
        <v>13563</v>
      </c>
      <c r="B839" s="72" t="s">
        <v>13564</v>
      </c>
      <c r="C839" s="73">
        <v>0.0</v>
      </c>
      <c r="D839" s="75" t="s">
        <v>127</v>
      </c>
      <c r="E839" s="75">
        <v>0.0</v>
      </c>
      <c r="F839" s="75" t="s">
        <v>127</v>
      </c>
      <c r="G839" s="71" t="s">
        <v>127</v>
      </c>
      <c r="H839" s="75" t="s">
        <v>127</v>
      </c>
      <c r="I839" s="77" t="s">
        <v>127</v>
      </c>
      <c r="J839" s="73">
        <v>0.0</v>
      </c>
      <c r="K839" s="75" t="s">
        <v>127</v>
      </c>
      <c r="L839" s="75">
        <v>0.0</v>
      </c>
      <c r="M839" s="75" t="s">
        <v>127</v>
      </c>
      <c r="N839" s="71" t="s">
        <v>127</v>
      </c>
      <c r="O839" s="75" t="s">
        <v>127</v>
      </c>
      <c r="P839" s="77" t="s">
        <v>127</v>
      </c>
      <c r="Q839" s="73">
        <v>0.0</v>
      </c>
      <c r="R839" s="75" t="s">
        <v>127</v>
      </c>
      <c r="S839" s="75">
        <v>0.0</v>
      </c>
      <c r="T839" s="75" t="s">
        <v>127</v>
      </c>
      <c r="U839" s="71" t="s">
        <v>127</v>
      </c>
      <c r="V839" s="75" t="s">
        <v>127</v>
      </c>
      <c r="W839" s="77" t="s">
        <v>127</v>
      </c>
    </row>
    <row r="840">
      <c r="A840" s="75" t="s">
        <v>13720</v>
      </c>
      <c r="B840" s="72" t="s">
        <v>13721</v>
      </c>
      <c r="C840" s="73" t="s">
        <v>141</v>
      </c>
      <c r="D840" s="75" t="s">
        <v>127</v>
      </c>
      <c r="E840" s="75" t="s">
        <v>141</v>
      </c>
      <c r="F840" s="75" t="s">
        <v>127</v>
      </c>
      <c r="G840" s="71" t="s">
        <v>127</v>
      </c>
      <c r="H840" s="75" t="s">
        <v>127</v>
      </c>
      <c r="I840" s="77" t="s">
        <v>127</v>
      </c>
      <c r="J840" s="73" t="s">
        <v>141</v>
      </c>
      <c r="K840" s="75" t="s">
        <v>127</v>
      </c>
      <c r="L840" s="75" t="s">
        <v>141</v>
      </c>
      <c r="M840" s="75" t="s">
        <v>127</v>
      </c>
      <c r="N840" s="71" t="s">
        <v>127</v>
      </c>
      <c r="O840" s="75" t="s">
        <v>127</v>
      </c>
      <c r="P840" s="77" t="s">
        <v>127</v>
      </c>
      <c r="Q840" s="73" t="s">
        <v>141</v>
      </c>
      <c r="R840" s="75" t="s">
        <v>127</v>
      </c>
      <c r="S840" s="75" t="s">
        <v>141</v>
      </c>
      <c r="T840" s="75" t="s">
        <v>127</v>
      </c>
      <c r="U840" s="71" t="s">
        <v>127</v>
      </c>
      <c r="V840" s="75" t="s">
        <v>127</v>
      </c>
      <c r="W840" s="77" t="s">
        <v>127</v>
      </c>
    </row>
    <row r="841">
      <c r="A841" s="74" t="s">
        <v>13376</v>
      </c>
      <c r="B841" s="72" t="s">
        <v>13377</v>
      </c>
      <c r="C841" s="73">
        <v>700.0</v>
      </c>
      <c r="D841" s="75" t="s">
        <v>127</v>
      </c>
      <c r="E841" s="75">
        <v>700.0</v>
      </c>
      <c r="F841" s="75" t="s">
        <v>127</v>
      </c>
      <c r="G841" s="71" t="s">
        <v>127</v>
      </c>
      <c r="H841" s="75" t="s">
        <v>127</v>
      </c>
      <c r="I841" s="77" t="s">
        <v>127</v>
      </c>
      <c r="J841" s="73">
        <v>600.0</v>
      </c>
      <c r="K841" s="75" t="s">
        <v>127</v>
      </c>
      <c r="L841" s="75">
        <v>600.0</v>
      </c>
      <c r="M841" s="75" t="s">
        <v>127</v>
      </c>
      <c r="N841" s="71" t="s">
        <v>127</v>
      </c>
      <c r="O841" s="75" t="s">
        <v>127</v>
      </c>
      <c r="P841" s="77" t="s">
        <v>127</v>
      </c>
      <c r="Q841" s="73">
        <v>700.0</v>
      </c>
      <c r="R841" s="75" t="s">
        <v>127</v>
      </c>
      <c r="S841" s="75">
        <v>700.0</v>
      </c>
      <c r="T841" s="75" t="s">
        <v>127</v>
      </c>
      <c r="U841" s="71" t="s">
        <v>127</v>
      </c>
      <c r="V841" s="75" t="s">
        <v>127</v>
      </c>
      <c r="W841" s="77" t="s">
        <v>127</v>
      </c>
    </row>
    <row r="842">
      <c r="A842" s="75" t="s">
        <v>13280</v>
      </c>
      <c r="B842" s="72" t="s">
        <v>13281</v>
      </c>
      <c r="C842" s="73" t="s">
        <v>141</v>
      </c>
      <c r="D842" s="75" t="s">
        <v>127</v>
      </c>
      <c r="E842" s="75" t="s">
        <v>141</v>
      </c>
      <c r="F842" s="75" t="s">
        <v>127</v>
      </c>
      <c r="G842" s="71" t="s">
        <v>127</v>
      </c>
      <c r="H842" s="75" t="s">
        <v>127</v>
      </c>
      <c r="I842" s="77" t="s">
        <v>127</v>
      </c>
      <c r="J842" s="73" t="s">
        <v>141</v>
      </c>
      <c r="K842" s="75" t="s">
        <v>127</v>
      </c>
      <c r="L842" s="75" t="s">
        <v>141</v>
      </c>
      <c r="M842" s="75" t="s">
        <v>127</v>
      </c>
      <c r="N842" s="71" t="s">
        <v>127</v>
      </c>
      <c r="O842" s="75" t="s">
        <v>127</v>
      </c>
      <c r="P842" s="77" t="s">
        <v>127</v>
      </c>
      <c r="Q842" s="73">
        <v>496.0</v>
      </c>
      <c r="R842" s="75" t="s">
        <v>127</v>
      </c>
      <c r="S842" s="75">
        <v>496.0</v>
      </c>
      <c r="T842" s="75" t="s">
        <v>127</v>
      </c>
      <c r="U842" s="71" t="s">
        <v>127</v>
      </c>
      <c r="V842" s="75" t="s">
        <v>127</v>
      </c>
      <c r="W842" s="77" t="s">
        <v>127</v>
      </c>
    </row>
    <row r="843">
      <c r="A843" s="75" t="s">
        <v>13687</v>
      </c>
      <c r="B843" s="72" t="s">
        <v>13688</v>
      </c>
      <c r="C843" s="73" t="s">
        <v>141</v>
      </c>
      <c r="D843" s="75" t="s">
        <v>127</v>
      </c>
      <c r="E843" s="75" t="s">
        <v>141</v>
      </c>
      <c r="F843" s="75" t="s">
        <v>127</v>
      </c>
      <c r="G843" s="71" t="s">
        <v>127</v>
      </c>
      <c r="H843" s="75" t="s">
        <v>127</v>
      </c>
      <c r="I843" s="77" t="s">
        <v>127</v>
      </c>
      <c r="J843" s="73" t="s">
        <v>141</v>
      </c>
      <c r="K843" s="75" t="s">
        <v>127</v>
      </c>
      <c r="L843" s="75" t="s">
        <v>141</v>
      </c>
      <c r="M843" s="75" t="s">
        <v>127</v>
      </c>
      <c r="N843" s="71" t="s">
        <v>127</v>
      </c>
      <c r="O843" s="75" t="s">
        <v>127</v>
      </c>
      <c r="P843" s="77" t="s">
        <v>127</v>
      </c>
      <c r="Q843" s="73" t="s">
        <v>141</v>
      </c>
      <c r="R843" s="75" t="s">
        <v>127</v>
      </c>
      <c r="S843" s="75" t="s">
        <v>141</v>
      </c>
      <c r="T843" s="75" t="s">
        <v>127</v>
      </c>
      <c r="U843" s="71" t="s">
        <v>127</v>
      </c>
      <c r="V843" s="75" t="s">
        <v>127</v>
      </c>
      <c r="W843" s="77" t="s">
        <v>127</v>
      </c>
    </row>
    <row r="844">
      <c r="A844" s="74" t="s">
        <v>13262</v>
      </c>
      <c r="B844" s="72" t="s">
        <v>13263</v>
      </c>
      <c r="C844" s="73" t="s">
        <v>141</v>
      </c>
      <c r="D844" s="75" t="s">
        <v>127</v>
      </c>
      <c r="E844" s="75" t="s">
        <v>141</v>
      </c>
      <c r="F844" s="75" t="s">
        <v>127</v>
      </c>
      <c r="G844" s="71" t="s">
        <v>127</v>
      </c>
      <c r="H844" s="75" t="s">
        <v>127</v>
      </c>
      <c r="I844" s="77" t="s">
        <v>127</v>
      </c>
      <c r="J844" s="73" t="s">
        <v>141</v>
      </c>
      <c r="K844" s="75" t="s">
        <v>127</v>
      </c>
      <c r="L844" s="75" t="s">
        <v>141</v>
      </c>
      <c r="M844" s="75" t="s">
        <v>127</v>
      </c>
      <c r="N844" s="71" t="s">
        <v>127</v>
      </c>
      <c r="O844" s="75" t="s">
        <v>127</v>
      </c>
      <c r="P844" s="77" t="s">
        <v>127</v>
      </c>
      <c r="Q844" s="73" t="s">
        <v>141</v>
      </c>
      <c r="R844" s="75" t="s">
        <v>127</v>
      </c>
      <c r="S844" s="75" t="s">
        <v>141</v>
      </c>
      <c r="T844" s="75" t="s">
        <v>127</v>
      </c>
      <c r="U844" s="71" t="s">
        <v>127</v>
      </c>
      <c r="V844" s="75" t="s">
        <v>127</v>
      </c>
      <c r="W844" s="77" t="s">
        <v>127</v>
      </c>
    </row>
    <row r="845">
      <c r="A845" s="74" t="s">
        <v>13233</v>
      </c>
      <c r="B845" s="72" t="s">
        <v>13234</v>
      </c>
      <c r="C845" s="73" t="s">
        <v>141</v>
      </c>
      <c r="D845" s="75" t="s">
        <v>127</v>
      </c>
      <c r="E845" s="75" t="s">
        <v>141</v>
      </c>
      <c r="F845" s="75" t="s">
        <v>127</v>
      </c>
      <c r="G845" s="71" t="s">
        <v>127</v>
      </c>
      <c r="H845" s="75" t="s">
        <v>127</v>
      </c>
      <c r="I845" s="77" t="s">
        <v>127</v>
      </c>
      <c r="J845" s="73" t="s">
        <v>141</v>
      </c>
      <c r="K845" s="75" t="s">
        <v>127</v>
      </c>
      <c r="L845" s="75" t="s">
        <v>141</v>
      </c>
      <c r="M845" s="75" t="s">
        <v>127</v>
      </c>
      <c r="N845" s="71" t="s">
        <v>127</v>
      </c>
      <c r="O845" s="75" t="s">
        <v>127</v>
      </c>
      <c r="P845" s="77" t="s">
        <v>127</v>
      </c>
      <c r="Q845" s="73" t="s">
        <v>141</v>
      </c>
      <c r="R845" s="75" t="s">
        <v>127</v>
      </c>
      <c r="S845" s="75" t="s">
        <v>141</v>
      </c>
      <c r="T845" s="75" t="s">
        <v>127</v>
      </c>
      <c r="U845" s="71" t="s">
        <v>127</v>
      </c>
      <c r="V845" s="75" t="s">
        <v>127</v>
      </c>
      <c r="W845" s="77" t="s">
        <v>127</v>
      </c>
    </row>
    <row r="846">
      <c r="A846" s="74" t="s">
        <v>13457</v>
      </c>
      <c r="B846" s="72" t="s">
        <v>13458</v>
      </c>
      <c r="C846" s="73" t="s">
        <v>141</v>
      </c>
      <c r="D846" s="75" t="s">
        <v>127</v>
      </c>
      <c r="E846" s="75" t="s">
        <v>141</v>
      </c>
      <c r="F846" s="75" t="s">
        <v>127</v>
      </c>
      <c r="G846" s="71" t="s">
        <v>127</v>
      </c>
      <c r="H846" s="75" t="s">
        <v>127</v>
      </c>
      <c r="I846" s="77" t="s">
        <v>127</v>
      </c>
      <c r="J846" s="73" t="s">
        <v>141</v>
      </c>
      <c r="K846" s="75" t="s">
        <v>127</v>
      </c>
      <c r="L846" s="75" t="s">
        <v>141</v>
      </c>
      <c r="M846" s="75" t="s">
        <v>127</v>
      </c>
      <c r="N846" s="71" t="s">
        <v>127</v>
      </c>
      <c r="O846" s="75" t="s">
        <v>127</v>
      </c>
      <c r="P846" s="77" t="s">
        <v>127</v>
      </c>
      <c r="Q846" s="73" t="s">
        <v>141</v>
      </c>
      <c r="R846" s="75" t="s">
        <v>127</v>
      </c>
      <c r="S846" s="75" t="s">
        <v>141</v>
      </c>
      <c r="T846" s="75" t="s">
        <v>127</v>
      </c>
      <c r="U846" s="71" t="s">
        <v>127</v>
      </c>
      <c r="V846" s="75" t="s">
        <v>127</v>
      </c>
      <c r="W846" s="77" t="s">
        <v>127</v>
      </c>
    </row>
    <row r="847">
      <c r="A847" s="74" t="s">
        <v>13194</v>
      </c>
      <c r="B847" s="72" t="s">
        <v>13195</v>
      </c>
      <c r="C847" s="80" t="s">
        <v>141</v>
      </c>
      <c r="D847" s="75" t="s">
        <v>127</v>
      </c>
      <c r="E847" s="75" t="s">
        <v>141</v>
      </c>
      <c r="F847" s="75" t="s">
        <v>127</v>
      </c>
      <c r="G847" s="75" t="s">
        <v>127</v>
      </c>
      <c r="H847" s="75" t="s">
        <v>127</v>
      </c>
      <c r="I847" s="77" t="s">
        <v>127</v>
      </c>
      <c r="J847" s="80" t="s">
        <v>141</v>
      </c>
      <c r="K847" s="75" t="s">
        <v>127</v>
      </c>
      <c r="L847" s="75" t="s">
        <v>141</v>
      </c>
      <c r="M847" s="75" t="s">
        <v>127</v>
      </c>
      <c r="N847" s="75" t="s">
        <v>127</v>
      </c>
      <c r="O847" s="75" t="s">
        <v>127</v>
      </c>
      <c r="P847" s="77" t="s">
        <v>127</v>
      </c>
      <c r="Q847" s="80" t="s">
        <v>141</v>
      </c>
      <c r="R847" s="75" t="s">
        <v>127</v>
      </c>
      <c r="S847" s="75" t="s">
        <v>141</v>
      </c>
      <c r="T847" s="75" t="s">
        <v>127</v>
      </c>
      <c r="U847" s="75" t="s">
        <v>127</v>
      </c>
      <c r="V847" s="75" t="s">
        <v>127</v>
      </c>
      <c r="W847" s="77" t="s">
        <v>127</v>
      </c>
    </row>
    <row r="848">
      <c r="A848" s="74" t="s">
        <v>13450</v>
      </c>
      <c r="B848" s="72" t="s">
        <v>13451</v>
      </c>
      <c r="C848" s="73" t="s">
        <v>141</v>
      </c>
      <c r="D848" s="75" t="s">
        <v>127</v>
      </c>
      <c r="E848" s="75" t="s">
        <v>141</v>
      </c>
      <c r="F848" s="75" t="s">
        <v>127</v>
      </c>
      <c r="G848" s="71" t="s">
        <v>127</v>
      </c>
      <c r="H848" s="75" t="s">
        <v>127</v>
      </c>
      <c r="I848" s="77" t="s">
        <v>127</v>
      </c>
      <c r="J848" s="73" t="s">
        <v>141</v>
      </c>
      <c r="K848" s="75" t="s">
        <v>127</v>
      </c>
      <c r="L848" s="75" t="s">
        <v>141</v>
      </c>
      <c r="M848" s="75" t="s">
        <v>127</v>
      </c>
      <c r="N848" s="71" t="s">
        <v>127</v>
      </c>
      <c r="O848" s="75" t="s">
        <v>127</v>
      </c>
      <c r="P848" s="77" t="s">
        <v>127</v>
      </c>
      <c r="Q848" s="73" t="s">
        <v>141</v>
      </c>
      <c r="R848" s="75" t="s">
        <v>127</v>
      </c>
      <c r="S848" s="75" t="s">
        <v>141</v>
      </c>
      <c r="T848" s="75" t="s">
        <v>127</v>
      </c>
      <c r="U848" s="71" t="s">
        <v>127</v>
      </c>
      <c r="V848" s="75" t="s">
        <v>127</v>
      </c>
      <c r="W848" s="77" t="s">
        <v>127</v>
      </c>
    </row>
    <row r="849">
      <c r="A849" s="74" t="s">
        <v>13620</v>
      </c>
      <c r="B849" s="72" t="s">
        <v>13621</v>
      </c>
      <c r="C849" s="73" t="s">
        <v>141</v>
      </c>
      <c r="D849" s="75" t="s">
        <v>127</v>
      </c>
      <c r="E849" s="75" t="s">
        <v>141</v>
      </c>
      <c r="F849" s="75" t="s">
        <v>127</v>
      </c>
      <c r="G849" s="71" t="s">
        <v>127</v>
      </c>
      <c r="H849" s="75" t="s">
        <v>127</v>
      </c>
      <c r="I849" s="77" t="s">
        <v>127</v>
      </c>
      <c r="J849" s="73" t="s">
        <v>141</v>
      </c>
      <c r="K849" s="75" t="s">
        <v>127</v>
      </c>
      <c r="L849" s="75" t="s">
        <v>141</v>
      </c>
      <c r="M849" s="75" t="s">
        <v>127</v>
      </c>
      <c r="N849" s="71" t="s">
        <v>127</v>
      </c>
      <c r="O849" s="75" t="s">
        <v>127</v>
      </c>
      <c r="P849" s="77" t="s">
        <v>127</v>
      </c>
      <c r="Q849" s="73" t="s">
        <v>141</v>
      </c>
      <c r="R849" s="75" t="s">
        <v>127</v>
      </c>
      <c r="S849" s="75" t="s">
        <v>141</v>
      </c>
      <c r="T849" s="75" t="s">
        <v>127</v>
      </c>
      <c r="U849" s="71" t="s">
        <v>127</v>
      </c>
      <c r="V849" s="75" t="s">
        <v>127</v>
      </c>
      <c r="W849" s="77" t="s">
        <v>127</v>
      </c>
    </row>
    <row r="850">
      <c r="A850" s="74" t="s">
        <v>13824</v>
      </c>
      <c r="B850" s="72" t="s">
        <v>13825</v>
      </c>
      <c r="C850" s="73" t="s">
        <v>141</v>
      </c>
      <c r="D850" s="75" t="s">
        <v>127</v>
      </c>
      <c r="E850" s="75" t="s">
        <v>141</v>
      </c>
      <c r="F850" s="75" t="s">
        <v>127</v>
      </c>
      <c r="G850" s="71" t="s">
        <v>127</v>
      </c>
      <c r="H850" s="75" t="s">
        <v>127</v>
      </c>
      <c r="I850" s="77" t="s">
        <v>127</v>
      </c>
      <c r="J850" s="73" t="s">
        <v>141</v>
      </c>
      <c r="K850" s="75" t="s">
        <v>127</v>
      </c>
      <c r="L850" s="75" t="s">
        <v>141</v>
      </c>
      <c r="M850" s="75" t="s">
        <v>127</v>
      </c>
      <c r="N850" s="71" t="s">
        <v>127</v>
      </c>
      <c r="O850" s="75" t="s">
        <v>127</v>
      </c>
      <c r="P850" s="77" t="s">
        <v>127</v>
      </c>
      <c r="Q850" s="73" t="s">
        <v>141</v>
      </c>
      <c r="R850" s="75" t="s">
        <v>127</v>
      </c>
      <c r="S850" s="75" t="s">
        <v>141</v>
      </c>
      <c r="T850" s="75" t="s">
        <v>127</v>
      </c>
      <c r="U850" s="71" t="s">
        <v>127</v>
      </c>
      <c r="V850" s="75" t="s">
        <v>127</v>
      </c>
      <c r="W850" s="77" t="s">
        <v>127</v>
      </c>
    </row>
    <row r="851">
      <c r="A851" s="74" t="s">
        <v>13541</v>
      </c>
      <c r="B851" s="72" t="s">
        <v>13542</v>
      </c>
      <c r="C851" s="73" t="s">
        <v>141</v>
      </c>
      <c r="D851" s="75" t="s">
        <v>127</v>
      </c>
      <c r="E851" s="75" t="s">
        <v>141</v>
      </c>
      <c r="F851" s="75" t="s">
        <v>127</v>
      </c>
      <c r="G851" s="71" t="s">
        <v>127</v>
      </c>
      <c r="H851" s="75" t="s">
        <v>127</v>
      </c>
      <c r="I851" s="77" t="s">
        <v>127</v>
      </c>
      <c r="J851" s="73" t="s">
        <v>141</v>
      </c>
      <c r="K851" s="75" t="s">
        <v>127</v>
      </c>
      <c r="L851" s="75" t="s">
        <v>141</v>
      </c>
      <c r="M851" s="75" t="s">
        <v>127</v>
      </c>
      <c r="N851" s="71" t="s">
        <v>127</v>
      </c>
      <c r="O851" s="75" t="s">
        <v>127</v>
      </c>
      <c r="P851" s="77" t="s">
        <v>127</v>
      </c>
      <c r="Q851" s="73" t="s">
        <v>141</v>
      </c>
      <c r="R851" s="75" t="s">
        <v>127</v>
      </c>
      <c r="S851" s="75" t="s">
        <v>141</v>
      </c>
      <c r="T851" s="75" t="s">
        <v>127</v>
      </c>
      <c r="U851" s="71" t="s">
        <v>127</v>
      </c>
      <c r="V851" s="75" t="s">
        <v>127</v>
      </c>
      <c r="W851" s="77" t="s">
        <v>127</v>
      </c>
    </row>
    <row r="852">
      <c r="A852" s="74" t="s">
        <v>13678</v>
      </c>
      <c r="B852" s="72" t="s">
        <v>13679</v>
      </c>
      <c r="C852" s="73" t="s">
        <v>141</v>
      </c>
      <c r="D852" s="75" t="s">
        <v>127</v>
      </c>
      <c r="E852" s="75" t="s">
        <v>141</v>
      </c>
      <c r="F852" s="75" t="s">
        <v>127</v>
      </c>
      <c r="G852" s="71" t="s">
        <v>127</v>
      </c>
      <c r="H852" s="75" t="s">
        <v>127</v>
      </c>
      <c r="I852" s="77" t="s">
        <v>127</v>
      </c>
      <c r="J852" s="73" t="s">
        <v>141</v>
      </c>
      <c r="K852" s="75" t="s">
        <v>127</v>
      </c>
      <c r="L852" s="75" t="s">
        <v>141</v>
      </c>
      <c r="M852" s="75" t="s">
        <v>127</v>
      </c>
      <c r="N852" s="71" t="s">
        <v>127</v>
      </c>
      <c r="O852" s="75" t="s">
        <v>127</v>
      </c>
      <c r="P852" s="77" t="s">
        <v>127</v>
      </c>
      <c r="Q852" s="73" t="s">
        <v>141</v>
      </c>
      <c r="R852" s="75" t="s">
        <v>127</v>
      </c>
      <c r="S852" s="75" t="s">
        <v>141</v>
      </c>
      <c r="T852" s="75" t="s">
        <v>127</v>
      </c>
      <c r="U852" s="71" t="s">
        <v>127</v>
      </c>
      <c r="V852" s="75" t="s">
        <v>127</v>
      </c>
      <c r="W852" s="77" t="s">
        <v>127</v>
      </c>
    </row>
    <row r="853">
      <c r="A853" s="74" t="s">
        <v>13711</v>
      </c>
      <c r="B853" s="72" t="s">
        <v>13712</v>
      </c>
      <c r="C853" s="73" t="s">
        <v>141</v>
      </c>
      <c r="D853" s="75" t="s">
        <v>127</v>
      </c>
      <c r="E853" s="75" t="s">
        <v>141</v>
      </c>
      <c r="F853" s="75" t="s">
        <v>127</v>
      </c>
      <c r="G853" s="71" t="s">
        <v>127</v>
      </c>
      <c r="H853" s="75" t="s">
        <v>127</v>
      </c>
      <c r="I853" s="77" t="s">
        <v>127</v>
      </c>
      <c r="J853" s="73" t="s">
        <v>141</v>
      </c>
      <c r="K853" s="75" t="s">
        <v>127</v>
      </c>
      <c r="L853" s="75" t="s">
        <v>141</v>
      </c>
      <c r="M853" s="75" t="s">
        <v>127</v>
      </c>
      <c r="N853" s="71" t="s">
        <v>127</v>
      </c>
      <c r="O853" s="75" t="s">
        <v>127</v>
      </c>
      <c r="P853" s="77" t="s">
        <v>127</v>
      </c>
      <c r="Q853" s="73" t="s">
        <v>141</v>
      </c>
      <c r="R853" s="75" t="s">
        <v>127</v>
      </c>
      <c r="S853" s="75" t="s">
        <v>141</v>
      </c>
      <c r="T853" s="75" t="s">
        <v>127</v>
      </c>
      <c r="U853" s="71" t="s">
        <v>127</v>
      </c>
      <c r="V853" s="75" t="s">
        <v>127</v>
      </c>
      <c r="W853" s="77" t="s">
        <v>127</v>
      </c>
    </row>
    <row r="854">
      <c r="A854" s="74" t="s">
        <v>13252</v>
      </c>
      <c r="B854" s="72" t="s">
        <v>13253</v>
      </c>
      <c r="C854" s="73" t="s">
        <v>141</v>
      </c>
      <c r="D854" s="75" t="s">
        <v>127</v>
      </c>
      <c r="E854" s="75" t="s">
        <v>141</v>
      </c>
      <c r="F854" s="75" t="s">
        <v>127</v>
      </c>
      <c r="G854" s="71" t="s">
        <v>127</v>
      </c>
      <c r="H854" s="75" t="s">
        <v>127</v>
      </c>
      <c r="I854" s="77" t="s">
        <v>127</v>
      </c>
      <c r="J854" s="73" t="s">
        <v>141</v>
      </c>
      <c r="K854" s="75" t="s">
        <v>127</v>
      </c>
      <c r="L854" s="75" t="s">
        <v>141</v>
      </c>
      <c r="M854" s="75" t="s">
        <v>127</v>
      </c>
      <c r="N854" s="71" t="s">
        <v>127</v>
      </c>
      <c r="O854" s="75" t="s">
        <v>127</v>
      </c>
      <c r="P854" s="77" t="s">
        <v>127</v>
      </c>
      <c r="Q854" s="73" t="s">
        <v>141</v>
      </c>
      <c r="R854" s="75" t="s">
        <v>127</v>
      </c>
      <c r="S854" s="75" t="s">
        <v>141</v>
      </c>
      <c r="T854" s="75" t="s">
        <v>127</v>
      </c>
      <c r="U854" s="71" t="s">
        <v>127</v>
      </c>
      <c r="V854" s="75" t="s">
        <v>127</v>
      </c>
      <c r="W854" s="77" t="s">
        <v>127</v>
      </c>
    </row>
    <row r="855">
      <c r="A855" s="74" t="s">
        <v>13732</v>
      </c>
      <c r="B855" s="72" t="s">
        <v>13733</v>
      </c>
      <c r="C855" s="73" t="s">
        <v>141</v>
      </c>
      <c r="D855" s="75" t="s">
        <v>127</v>
      </c>
      <c r="E855" s="75" t="s">
        <v>141</v>
      </c>
      <c r="F855" s="75" t="s">
        <v>127</v>
      </c>
      <c r="G855" s="71" t="s">
        <v>127</v>
      </c>
      <c r="H855" s="75" t="s">
        <v>127</v>
      </c>
      <c r="I855" s="77" t="s">
        <v>127</v>
      </c>
      <c r="J855" s="73" t="s">
        <v>141</v>
      </c>
      <c r="K855" s="75" t="s">
        <v>127</v>
      </c>
      <c r="L855" s="75" t="s">
        <v>141</v>
      </c>
      <c r="M855" s="75" t="s">
        <v>127</v>
      </c>
      <c r="N855" s="71" t="s">
        <v>127</v>
      </c>
      <c r="O855" s="75" t="s">
        <v>127</v>
      </c>
      <c r="P855" s="77" t="s">
        <v>127</v>
      </c>
      <c r="Q855" s="73" t="s">
        <v>141</v>
      </c>
      <c r="R855" s="75" t="s">
        <v>127</v>
      </c>
      <c r="S855" s="75" t="s">
        <v>141</v>
      </c>
      <c r="T855" s="75" t="s">
        <v>127</v>
      </c>
      <c r="U855" s="71" t="s">
        <v>127</v>
      </c>
      <c r="V855" s="75" t="s">
        <v>127</v>
      </c>
      <c r="W855" s="77" t="s">
        <v>127</v>
      </c>
    </row>
    <row r="856">
      <c r="A856" s="74" t="s">
        <v>13780</v>
      </c>
      <c r="B856" s="72" t="s">
        <v>13781</v>
      </c>
      <c r="C856" s="73" t="s">
        <v>141</v>
      </c>
      <c r="D856" s="75" t="s">
        <v>127</v>
      </c>
      <c r="E856" s="75" t="s">
        <v>141</v>
      </c>
      <c r="F856" s="75" t="s">
        <v>127</v>
      </c>
      <c r="G856" s="71" t="s">
        <v>127</v>
      </c>
      <c r="H856" s="75" t="s">
        <v>127</v>
      </c>
      <c r="I856" s="77" t="s">
        <v>127</v>
      </c>
      <c r="J856" s="73" t="s">
        <v>141</v>
      </c>
      <c r="K856" s="75" t="s">
        <v>127</v>
      </c>
      <c r="L856" s="75" t="s">
        <v>141</v>
      </c>
      <c r="M856" s="75" t="s">
        <v>127</v>
      </c>
      <c r="N856" s="71" t="s">
        <v>127</v>
      </c>
      <c r="O856" s="75" t="s">
        <v>127</v>
      </c>
      <c r="P856" s="77" t="s">
        <v>127</v>
      </c>
      <c r="Q856" s="73" t="s">
        <v>141</v>
      </c>
      <c r="R856" s="75" t="s">
        <v>127</v>
      </c>
      <c r="S856" s="75" t="s">
        <v>141</v>
      </c>
      <c r="T856" s="75" t="s">
        <v>127</v>
      </c>
      <c r="U856" s="71" t="s">
        <v>127</v>
      </c>
      <c r="V856" s="75" t="s">
        <v>127</v>
      </c>
      <c r="W856" s="77" t="s">
        <v>127</v>
      </c>
    </row>
    <row r="857">
      <c r="A857" s="74" t="s">
        <v>13806</v>
      </c>
      <c r="B857" s="72" t="s">
        <v>13807</v>
      </c>
      <c r="C857" s="73" t="s">
        <v>141</v>
      </c>
      <c r="D857" s="75" t="s">
        <v>127</v>
      </c>
      <c r="E857" s="75" t="s">
        <v>141</v>
      </c>
      <c r="F857" s="75" t="s">
        <v>127</v>
      </c>
      <c r="G857" s="71" t="s">
        <v>127</v>
      </c>
      <c r="H857" s="75" t="s">
        <v>127</v>
      </c>
      <c r="I857" s="77" t="s">
        <v>127</v>
      </c>
      <c r="J857" s="73" t="s">
        <v>141</v>
      </c>
      <c r="K857" s="75" t="s">
        <v>127</v>
      </c>
      <c r="L857" s="75" t="s">
        <v>141</v>
      </c>
      <c r="M857" s="75" t="s">
        <v>127</v>
      </c>
      <c r="N857" s="71" t="s">
        <v>127</v>
      </c>
      <c r="O857" s="75" t="s">
        <v>127</v>
      </c>
      <c r="P857" s="77" t="s">
        <v>127</v>
      </c>
      <c r="Q857" s="73" t="s">
        <v>141</v>
      </c>
      <c r="R857" s="75" t="s">
        <v>127</v>
      </c>
      <c r="S857" s="75" t="s">
        <v>141</v>
      </c>
      <c r="T857" s="75" t="s">
        <v>127</v>
      </c>
      <c r="U857" s="71" t="s">
        <v>127</v>
      </c>
      <c r="V857" s="75" t="s">
        <v>127</v>
      </c>
      <c r="W857" s="77" t="s">
        <v>127</v>
      </c>
    </row>
    <row r="858">
      <c r="A858" s="75" t="s">
        <v>13422</v>
      </c>
      <c r="B858" s="72" t="s">
        <v>13423</v>
      </c>
      <c r="C858" s="73" t="s">
        <v>127</v>
      </c>
      <c r="D858" s="75" t="s">
        <v>127</v>
      </c>
      <c r="E858" s="75" t="s">
        <v>127</v>
      </c>
      <c r="F858" s="75" t="s">
        <v>127</v>
      </c>
      <c r="G858" s="71" t="s">
        <v>127</v>
      </c>
      <c r="H858" s="75" t="s">
        <v>127</v>
      </c>
      <c r="I858" s="77" t="s">
        <v>127</v>
      </c>
      <c r="J858" s="73" t="s">
        <v>127</v>
      </c>
      <c r="K858" s="75" t="s">
        <v>127</v>
      </c>
      <c r="L858" s="75" t="s">
        <v>127</v>
      </c>
      <c r="M858" s="75" t="s">
        <v>127</v>
      </c>
      <c r="N858" s="71" t="s">
        <v>127</v>
      </c>
      <c r="O858" s="75" t="s">
        <v>127</v>
      </c>
      <c r="P858" s="77" t="s">
        <v>127</v>
      </c>
      <c r="Q858" s="73" t="s">
        <v>127</v>
      </c>
      <c r="R858" s="75" t="s">
        <v>127</v>
      </c>
      <c r="S858" s="75" t="s">
        <v>127</v>
      </c>
      <c r="T858" s="75" t="s">
        <v>127</v>
      </c>
      <c r="U858" s="71" t="s">
        <v>127</v>
      </c>
      <c r="V858" s="75" t="s">
        <v>127</v>
      </c>
      <c r="W858" s="77" t="s">
        <v>127</v>
      </c>
    </row>
    <row r="859">
      <c r="A859" s="74" t="s">
        <v>13748</v>
      </c>
      <c r="B859" s="72" t="s">
        <v>13749</v>
      </c>
      <c r="C859" s="73" t="s">
        <v>127</v>
      </c>
      <c r="D859" s="75" t="s">
        <v>127</v>
      </c>
      <c r="E859" s="75" t="s">
        <v>127</v>
      </c>
      <c r="F859" s="75" t="s">
        <v>127</v>
      </c>
      <c r="G859" s="71" t="s">
        <v>141</v>
      </c>
      <c r="H859" s="75" t="s">
        <v>127</v>
      </c>
      <c r="I859" s="77" t="s">
        <v>141</v>
      </c>
      <c r="J859" s="73" t="s">
        <v>127</v>
      </c>
      <c r="K859" s="75" t="s">
        <v>127</v>
      </c>
      <c r="L859" s="75" t="s">
        <v>127</v>
      </c>
      <c r="M859" s="75" t="s">
        <v>127</v>
      </c>
      <c r="N859" s="71" t="s">
        <v>141</v>
      </c>
      <c r="O859" s="75" t="s">
        <v>127</v>
      </c>
      <c r="P859" s="77" t="s">
        <v>141</v>
      </c>
      <c r="Q859" s="73" t="s">
        <v>127</v>
      </c>
      <c r="R859" s="75" t="s">
        <v>127</v>
      </c>
      <c r="S859" s="75" t="s">
        <v>127</v>
      </c>
      <c r="T859" s="75" t="s">
        <v>127</v>
      </c>
      <c r="U859" s="71" t="s">
        <v>141</v>
      </c>
      <c r="V859" s="75" t="s">
        <v>127</v>
      </c>
      <c r="W859" s="77" t="s">
        <v>141</v>
      </c>
    </row>
    <row r="860">
      <c r="A860" s="74" t="s">
        <v>13224</v>
      </c>
      <c r="B860" s="72" t="s">
        <v>13225</v>
      </c>
      <c r="C860" s="73" t="s">
        <v>141</v>
      </c>
      <c r="D860" s="75" t="s">
        <v>127</v>
      </c>
      <c r="E860" s="75" t="s">
        <v>141</v>
      </c>
      <c r="F860" s="75" t="s">
        <v>127</v>
      </c>
      <c r="G860" s="71" t="s">
        <v>127</v>
      </c>
      <c r="H860" s="75" t="s">
        <v>127</v>
      </c>
      <c r="I860" s="77" t="s">
        <v>127</v>
      </c>
      <c r="J860" s="73" t="s">
        <v>141</v>
      </c>
      <c r="K860" s="75" t="s">
        <v>127</v>
      </c>
      <c r="L860" s="75" t="s">
        <v>141</v>
      </c>
      <c r="M860" s="75" t="s">
        <v>127</v>
      </c>
      <c r="N860" s="71" t="s">
        <v>127</v>
      </c>
      <c r="O860" s="75" t="s">
        <v>127</v>
      </c>
      <c r="P860" s="77" t="s">
        <v>127</v>
      </c>
      <c r="Q860" s="73" t="s">
        <v>141</v>
      </c>
      <c r="R860" s="75" t="s">
        <v>127</v>
      </c>
      <c r="S860" s="75" t="s">
        <v>141</v>
      </c>
      <c r="T860" s="75" t="s">
        <v>127</v>
      </c>
      <c r="U860" s="71" t="s">
        <v>127</v>
      </c>
      <c r="V860" s="75" t="s">
        <v>127</v>
      </c>
      <c r="W860" s="77" t="s">
        <v>127</v>
      </c>
    </row>
    <row r="861">
      <c r="A861" s="74" t="s">
        <v>13484</v>
      </c>
      <c r="B861" s="72" t="s">
        <v>13485</v>
      </c>
      <c r="C861" s="73" t="s">
        <v>141</v>
      </c>
      <c r="D861" s="75" t="s">
        <v>127</v>
      </c>
      <c r="E861" s="75" t="s">
        <v>141</v>
      </c>
      <c r="F861" s="75" t="s">
        <v>127</v>
      </c>
      <c r="G861" s="71" t="s">
        <v>127</v>
      </c>
      <c r="H861" s="75" t="s">
        <v>127</v>
      </c>
      <c r="I861" s="77" t="s">
        <v>127</v>
      </c>
      <c r="J861" s="73" t="s">
        <v>141</v>
      </c>
      <c r="K861" s="75" t="s">
        <v>127</v>
      </c>
      <c r="L861" s="75" t="s">
        <v>141</v>
      </c>
      <c r="M861" s="75" t="s">
        <v>127</v>
      </c>
      <c r="N861" s="71" t="s">
        <v>127</v>
      </c>
      <c r="O861" s="75" t="s">
        <v>127</v>
      </c>
      <c r="P861" s="77" t="s">
        <v>127</v>
      </c>
      <c r="Q861" s="73" t="s">
        <v>141</v>
      </c>
      <c r="R861" s="75" t="s">
        <v>127</v>
      </c>
      <c r="S861" s="75" t="s">
        <v>141</v>
      </c>
      <c r="T861" s="75" t="s">
        <v>127</v>
      </c>
      <c r="U861" s="71" t="s">
        <v>127</v>
      </c>
      <c r="V861" s="75" t="s">
        <v>127</v>
      </c>
      <c r="W861" s="77" t="s">
        <v>127</v>
      </c>
    </row>
    <row r="862">
      <c r="A862" s="74" t="s">
        <v>13759</v>
      </c>
      <c r="B862" s="72" t="s">
        <v>13760</v>
      </c>
      <c r="C862" s="73" t="s">
        <v>141</v>
      </c>
      <c r="D862" s="75" t="s">
        <v>127</v>
      </c>
      <c r="E862" s="75" t="s">
        <v>141</v>
      </c>
      <c r="F862" s="75" t="s">
        <v>127</v>
      </c>
      <c r="G862" s="71" t="s">
        <v>127</v>
      </c>
      <c r="H862" s="75" t="s">
        <v>127</v>
      </c>
      <c r="I862" s="77" t="s">
        <v>127</v>
      </c>
      <c r="J862" s="73" t="s">
        <v>141</v>
      </c>
      <c r="K862" s="75" t="s">
        <v>127</v>
      </c>
      <c r="L862" s="75" t="s">
        <v>141</v>
      </c>
      <c r="M862" s="75" t="s">
        <v>127</v>
      </c>
      <c r="N862" s="71" t="s">
        <v>127</v>
      </c>
      <c r="O862" s="75" t="s">
        <v>127</v>
      </c>
      <c r="P862" s="77" t="s">
        <v>127</v>
      </c>
      <c r="Q862" s="73" t="s">
        <v>141</v>
      </c>
      <c r="R862" s="75" t="s">
        <v>127</v>
      </c>
      <c r="S862" s="75" t="s">
        <v>141</v>
      </c>
      <c r="T862" s="75" t="s">
        <v>127</v>
      </c>
      <c r="U862" s="71" t="s">
        <v>127</v>
      </c>
      <c r="V862" s="75" t="s">
        <v>127</v>
      </c>
      <c r="W862" s="77" t="s">
        <v>127</v>
      </c>
    </row>
    <row r="863">
      <c r="A863" s="74" t="s">
        <v>13096</v>
      </c>
      <c r="B863" s="72" t="s">
        <v>13097</v>
      </c>
      <c r="C863" s="73" t="s">
        <v>141</v>
      </c>
      <c r="D863" s="75" t="s">
        <v>127</v>
      </c>
      <c r="E863" s="75" t="s">
        <v>141</v>
      </c>
      <c r="F863" s="75" t="s">
        <v>127</v>
      </c>
      <c r="G863" s="71" t="s">
        <v>127</v>
      </c>
      <c r="H863" s="75" t="s">
        <v>127</v>
      </c>
      <c r="I863" s="77" t="s">
        <v>127</v>
      </c>
      <c r="J863" s="73" t="s">
        <v>141</v>
      </c>
      <c r="K863" s="75" t="s">
        <v>127</v>
      </c>
      <c r="L863" s="75" t="s">
        <v>141</v>
      </c>
      <c r="M863" s="75" t="s">
        <v>127</v>
      </c>
      <c r="N863" s="71" t="s">
        <v>127</v>
      </c>
      <c r="O863" s="75" t="s">
        <v>127</v>
      </c>
      <c r="P863" s="77" t="s">
        <v>127</v>
      </c>
      <c r="Q863" s="73" t="s">
        <v>141</v>
      </c>
      <c r="R863" s="75" t="s">
        <v>127</v>
      </c>
      <c r="S863" s="75" t="s">
        <v>141</v>
      </c>
      <c r="T863" s="75" t="s">
        <v>127</v>
      </c>
      <c r="U863" s="71" t="s">
        <v>127</v>
      </c>
      <c r="V863" s="75" t="s">
        <v>127</v>
      </c>
      <c r="W863" s="77" t="s">
        <v>127</v>
      </c>
    </row>
    <row r="864">
      <c r="A864" s="74" t="s">
        <v>13668</v>
      </c>
      <c r="B864" s="72" t="s">
        <v>13669</v>
      </c>
      <c r="C864" s="73" t="s">
        <v>141</v>
      </c>
      <c r="D864" s="75" t="s">
        <v>127</v>
      </c>
      <c r="E864" s="75" t="s">
        <v>141</v>
      </c>
      <c r="F864" s="75" t="s">
        <v>127</v>
      </c>
      <c r="G864" s="71" t="s">
        <v>127</v>
      </c>
      <c r="H864" s="75" t="s">
        <v>127</v>
      </c>
      <c r="I864" s="77" t="s">
        <v>127</v>
      </c>
      <c r="J864" s="73" t="s">
        <v>141</v>
      </c>
      <c r="K864" s="75" t="s">
        <v>127</v>
      </c>
      <c r="L864" s="75" t="s">
        <v>141</v>
      </c>
      <c r="M864" s="75" t="s">
        <v>127</v>
      </c>
      <c r="N864" s="71" t="s">
        <v>127</v>
      </c>
      <c r="O864" s="75" t="s">
        <v>127</v>
      </c>
      <c r="P864" s="77" t="s">
        <v>127</v>
      </c>
      <c r="Q864" s="73" t="s">
        <v>141</v>
      </c>
      <c r="R864" s="75" t="s">
        <v>127</v>
      </c>
      <c r="S864" s="75" t="s">
        <v>141</v>
      </c>
      <c r="T864" s="75" t="s">
        <v>127</v>
      </c>
      <c r="U864" s="71" t="s">
        <v>127</v>
      </c>
      <c r="V864" s="75" t="s">
        <v>127</v>
      </c>
      <c r="W864" s="77" t="s">
        <v>127</v>
      </c>
    </row>
    <row r="865">
      <c r="A865" s="74" t="s">
        <v>13702</v>
      </c>
      <c r="B865" s="72" t="s">
        <v>13703</v>
      </c>
      <c r="C865" s="73" t="s">
        <v>141</v>
      </c>
      <c r="D865" s="75" t="s">
        <v>127</v>
      </c>
      <c r="E865" s="75" t="s">
        <v>141</v>
      </c>
      <c r="F865" s="75" t="s">
        <v>127</v>
      </c>
      <c r="G865" s="71" t="s">
        <v>127</v>
      </c>
      <c r="H865" s="75" t="s">
        <v>127</v>
      </c>
      <c r="I865" s="77" t="s">
        <v>127</v>
      </c>
      <c r="J865" s="73" t="s">
        <v>141</v>
      </c>
      <c r="K865" s="75" t="s">
        <v>127</v>
      </c>
      <c r="L865" s="75" t="s">
        <v>141</v>
      </c>
      <c r="M865" s="75" t="s">
        <v>127</v>
      </c>
      <c r="N865" s="71" t="s">
        <v>127</v>
      </c>
      <c r="O865" s="75" t="s">
        <v>127</v>
      </c>
      <c r="P865" s="77" t="s">
        <v>127</v>
      </c>
      <c r="Q865" s="73" t="s">
        <v>141</v>
      </c>
      <c r="R865" s="75" t="s">
        <v>127</v>
      </c>
      <c r="S865" s="75" t="s">
        <v>141</v>
      </c>
      <c r="T865" s="75" t="s">
        <v>127</v>
      </c>
      <c r="U865" s="71" t="s">
        <v>127</v>
      </c>
      <c r="V865" s="75" t="s">
        <v>127</v>
      </c>
      <c r="W865" s="77" t="s">
        <v>127</v>
      </c>
    </row>
    <row r="866">
      <c r="A866" s="74" t="s">
        <v>13158</v>
      </c>
      <c r="B866" s="72" t="s">
        <v>13159</v>
      </c>
      <c r="C866" s="73" t="s">
        <v>127</v>
      </c>
      <c r="D866" s="75" t="s">
        <v>127</v>
      </c>
      <c r="E866" s="75" t="s">
        <v>127</v>
      </c>
      <c r="F866" s="75" t="s">
        <v>127</v>
      </c>
      <c r="G866" s="71" t="s">
        <v>127</v>
      </c>
      <c r="H866" s="75" t="s">
        <v>127</v>
      </c>
      <c r="I866" s="77" t="s">
        <v>127</v>
      </c>
      <c r="J866" s="73" t="s">
        <v>127</v>
      </c>
      <c r="K866" s="75" t="s">
        <v>127</v>
      </c>
      <c r="L866" s="75" t="s">
        <v>127</v>
      </c>
      <c r="M866" s="75" t="s">
        <v>127</v>
      </c>
      <c r="N866" s="71" t="s">
        <v>127</v>
      </c>
      <c r="O866" s="75" t="s">
        <v>127</v>
      </c>
      <c r="P866" s="77" t="s">
        <v>127</v>
      </c>
      <c r="Q866" s="73" t="s">
        <v>127</v>
      </c>
      <c r="R866" s="75" t="s">
        <v>127</v>
      </c>
      <c r="S866" s="75" t="s">
        <v>127</v>
      </c>
      <c r="T866" s="75" t="s">
        <v>127</v>
      </c>
      <c r="U866" s="71" t="s">
        <v>127</v>
      </c>
      <c r="V866" s="75" t="s">
        <v>127</v>
      </c>
      <c r="W866" s="77" t="s">
        <v>127</v>
      </c>
    </row>
    <row r="867">
      <c r="A867" s="75" t="s">
        <v>13046</v>
      </c>
      <c r="B867" s="72" t="s">
        <v>13047</v>
      </c>
      <c r="C867" s="73">
        <v>125.1008115</v>
      </c>
      <c r="D867" s="75" t="s">
        <v>127</v>
      </c>
      <c r="E867" s="75">
        <v>125.1008115</v>
      </c>
      <c r="F867" s="75" t="s">
        <v>127</v>
      </c>
      <c r="G867" s="71" t="s">
        <v>127</v>
      </c>
      <c r="H867" s="75" t="s">
        <v>127</v>
      </c>
      <c r="I867" s="77" t="s">
        <v>127</v>
      </c>
      <c r="J867" s="73" t="s">
        <v>141</v>
      </c>
      <c r="K867" s="75" t="s">
        <v>127</v>
      </c>
      <c r="L867" s="75" t="s">
        <v>141</v>
      </c>
      <c r="M867" s="75" t="s">
        <v>127</v>
      </c>
      <c r="N867" s="71" t="s">
        <v>127</v>
      </c>
      <c r="O867" s="75" t="s">
        <v>127</v>
      </c>
      <c r="P867" s="77" t="s">
        <v>127</v>
      </c>
      <c r="Q867" s="73">
        <v>490.0</v>
      </c>
      <c r="R867" s="75" t="s">
        <v>127</v>
      </c>
      <c r="S867" s="75">
        <v>490.0</v>
      </c>
      <c r="T867" s="75" t="s">
        <v>127</v>
      </c>
      <c r="U867" s="71" t="s">
        <v>127</v>
      </c>
      <c r="V867" s="75" t="s">
        <v>127</v>
      </c>
      <c r="W867" s="77" t="s">
        <v>127</v>
      </c>
    </row>
    <row r="868">
      <c r="A868" s="75" t="s">
        <v>12964</v>
      </c>
      <c r="B868" s="72" t="s">
        <v>12965</v>
      </c>
      <c r="C868" s="73">
        <v>517.9856115107914</v>
      </c>
      <c r="D868" s="75" t="s">
        <v>127</v>
      </c>
      <c r="E868" s="71">
        <v>517.9856115107914</v>
      </c>
      <c r="F868" s="75" t="s">
        <v>127</v>
      </c>
      <c r="G868" s="71" t="s">
        <v>127</v>
      </c>
      <c r="H868" s="75" t="s">
        <v>127</v>
      </c>
      <c r="I868" s="77" t="s">
        <v>127</v>
      </c>
      <c r="J868" s="73" t="s">
        <v>468</v>
      </c>
      <c r="K868" s="75" t="s">
        <v>127</v>
      </c>
      <c r="L868" s="75" t="s">
        <v>468</v>
      </c>
      <c r="M868" s="75" t="s">
        <v>127</v>
      </c>
      <c r="N868" s="71" t="s">
        <v>127</v>
      </c>
      <c r="O868" s="75" t="s">
        <v>127</v>
      </c>
      <c r="P868" s="77" t="s">
        <v>127</v>
      </c>
      <c r="Q868" s="73" t="s">
        <v>468</v>
      </c>
      <c r="R868" s="75" t="s">
        <v>127</v>
      </c>
      <c r="S868" s="75" t="s">
        <v>468</v>
      </c>
      <c r="T868" s="75" t="s">
        <v>127</v>
      </c>
      <c r="U868" s="71" t="s">
        <v>127</v>
      </c>
      <c r="V868" s="75" t="s">
        <v>127</v>
      </c>
      <c r="W868" s="77" t="s">
        <v>127</v>
      </c>
    </row>
    <row r="869">
      <c r="A869" s="74" t="s">
        <v>13033</v>
      </c>
      <c r="B869" s="72" t="s">
        <v>13034</v>
      </c>
      <c r="C869" s="73" t="s">
        <v>141</v>
      </c>
      <c r="D869" s="75" t="s">
        <v>127</v>
      </c>
      <c r="E869" s="75" t="s">
        <v>141</v>
      </c>
      <c r="F869" s="75" t="s">
        <v>127</v>
      </c>
      <c r="G869" s="71" t="s">
        <v>127</v>
      </c>
      <c r="H869" s="75" t="s">
        <v>127</v>
      </c>
      <c r="I869" s="77" t="s">
        <v>127</v>
      </c>
      <c r="J869" s="73">
        <v>360.0</v>
      </c>
      <c r="K869" s="75" t="s">
        <v>127</v>
      </c>
      <c r="L869" s="75">
        <v>360.0</v>
      </c>
      <c r="M869" s="75" t="s">
        <v>127</v>
      </c>
      <c r="N869" s="71" t="s">
        <v>127</v>
      </c>
      <c r="O869" s="75" t="s">
        <v>127</v>
      </c>
      <c r="P869" s="77" t="s">
        <v>127</v>
      </c>
      <c r="Q869" s="73">
        <v>410.0</v>
      </c>
      <c r="R869" s="75" t="s">
        <v>127</v>
      </c>
      <c r="S869" s="75">
        <v>410.0</v>
      </c>
      <c r="T869" s="75" t="s">
        <v>127</v>
      </c>
      <c r="U869" s="71" t="s">
        <v>127</v>
      </c>
      <c r="V869" s="75" t="s">
        <v>127</v>
      </c>
      <c r="W869" s="77" t="s">
        <v>127</v>
      </c>
    </row>
    <row r="870">
      <c r="A870" s="75" t="s">
        <v>13010</v>
      </c>
      <c r="B870" s="72" t="s">
        <v>13011</v>
      </c>
      <c r="C870" s="73" t="s">
        <v>141</v>
      </c>
      <c r="D870" s="75" t="s">
        <v>127</v>
      </c>
      <c r="E870" s="75" t="s">
        <v>141</v>
      </c>
      <c r="F870" s="75" t="s">
        <v>127</v>
      </c>
      <c r="G870" s="71" t="s">
        <v>127</v>
      </c>
      <c r="H870" s="75" t="s">
        <v>127</v>
      </c>
      <c r="I870" s="77" t="s">
        <v>127</v>
      </c>
      <c r="J870" s="73">
        <v>589.1254752851711</v>
      </c>
      <c r="K870" s="75" t="s">
        <v>127</v>
      </c>
      <c r="L870" s="75">
        <v>589.1254752851711</v>
      </c>
      <c r="M870" s="75" t="s">
        <v>127</v>
      </c>
      <c r="N870" s="71" t="s">
        <v>127</v>
      </c>
      <c r="O870" s="75" t="s">
        <v>127</v>
      </c>
      <c r="P870" s="77" t="s">
        <v>127</v>
      </c>
      <c r="Q870" s="73">
        <v>603.6121673003802</v>
      </c>
      <c r="R870" s="75" t="s">
        <v>127</v>
      </c>
      <c r="S870" s="75">
        <v>603.6121673003802</v>
      </c>
      <c r="T870" s="75" t="s">
        <v>127</v>
      </c>
      <c r="U870" s="71" t="s">
        <v>127</v>
      </c>
      <c r="V870" s="75" t="s">
        <v>127</v>
      </c>
      <c r="W870" s="77" t="s">
        <v>127</v>
      </c>
    </row>
    <row r="871">
      <c r="A871" s="74" t="s">
        <v>13022</v>
      </c>
      <c r="B871" s="72" t="s">
        <v>13023</v>
      </c>
      <c r="C871" s="73" t="s">
        <v>141</v>
      </c>
      <c r="D871" s="75" t="s">
        <v>127</v>
      </c>
      <c r="E871" s="75" t="s">
        <v>141</v>
      </c>
      <c r="F871" s="75" t="s">
        <v>127</v>
      </c>
      <c r="G871" s="71" t="s">
        <v>127</v>
      </c>
      <c r="H871" s="75" t="s">
        <v>127</v>
      </c>
      <c r="I871" s="77" t="s">
        <v>127</v>
      </c>
      <c r="J871" s="73">
        <v>630.8745247148289</v>
      </c>
      <c r="K871" s="75" t="s">
        <v>127</v>
      </c>
      <c r="L871" s="75">
        <v>630.8745247148289</v>
      </c>
      <c r="M871" s="75" t="s">
        <v>127</v>
      </c>
      <c r="N871" s="71" t="s">
        <v>127</v>
      </c>
      <c r="O871" s="75" t="s">
        <v>127</v>
      </c>
      <c r="P871" s="77" t="s">
        <v>127</v>
      </c>
      <c r="Q871" s="73">
        <v>646.3878326996198</v>
      </c>
      <c r="R871" s="75" t="s">
        <v>127</v>
      </c>
      <c r="S871" s="75">
        <v>646.3878326996198</v>
      </c>
      <c r="T871" s="75" t="s">
        <v>127</v>
      </c>
      <c r="U871" s="71" t="s">
        <v>127</v>
      </c>
      <c r="V871" s="75" t="s">
        <v>127</v>
      </c>
      <c r="W871" s="77" t="s">
        <v>127</v>
      </c>
    </row>
    <row r="872">
      <c r="A872" s="75" t="s">
        <v>13241</v>
      </c>
      <c r="B872" s="72" t="s">
        <v>13242</v>
      </c>
      <c r="C872" s="73" t="s">
        <v>141</v>
      </c>
      <c r="D872" s="75" t="s">
        <v>127</v>
      </c>
      <c r="E872" s="75" t="s">
        <v>141</v>
      </c>
      <c r="F872" s="75" t="s">
        <v>127</v>
      </c>
      <c r="G872" s="71" t="s">
        <v>127</v>
      </c>
      <c r="H872" s="75" t="s">
        <v>127</v>
      </c>
      <c r="I872" s="77" t="s">
        <v>127</v>
      </c>
      <c r="J872" s="73" t="s">
        <v>141</v>
      </c>
      <c r="K872" s="75" t="s">
        <v>127</v>
      </c>
      <c r="L872" s="75" t="s">
        <v>141</v>
      </c>
      <c r="M872" s="75" t="s">
        <v>127</v>
      </c>
      <c r="N872" s="71" t="s">
        <v>127</v>
      </c>
      <c r="O872" s="75" t="s">
        <v>127</v>
      </c>
      <c r="P872" s="77" t="s">
        <v>127</v>
      </c>
      <c r="Q872" s="73" t="s">
        <v>141</v>
      </c>
      <c r="R872" s="75" t="s">
        <v>127</v>
      </c>
      <c r="S872" s="75" t="s">
        <v>141</v>
      </c>
      <c r="T872" s="75" t="s">
        <v>127</v>
      </c>
      <c r="U872" s="71" t="s">
        <v>127</v>
      </c>
      <c r="V872" s="75" t="s">
        <v>127</v>
      </c>
      <c r="W872" s="77" t="s">
        <v>127</v>
      </c>
    </row>
    <row r="873">
      <c r="A873" s="74" t="s">
        <v>8854</v>
      </c>
      <c r="B873" s="72" t="s">
        <v>8855</v>
      </c>
      <c r="C873" s="73">
        <v>338.0</v>
      </c>
      <c r="D873" s="75">
        <v>338.0</v>
      </c>
      <c r="E873" s="75" t="s">
        <v>127</v>
      </c>
      <c r="F873" s="75" t="s">
        <v>127</v>
      </c>
      <c r="G873" s="71">
        <v>336.0</v>
      </c>
      <c r="H873" s="75">
        <v>336.0</v>
      </c>
      <c r="I873" s="77" t="s">
        <v>127</v>
      </c>
      <c r="J873" s="80">
        <v>321.0</v>
      </c>
      <c r="K873" s="75">
        <v>321.0</v>
      </c>
      <c r="L873" s="75" t="s">
        <v>127</v>
      </c>
      <c r="M873" s="75" t="s">
        <v>127</v>
      </c>
      <c r="N873" s="75">
        <v>298.0</v>
      </c>
      <c r="O873" s="75">
        <v>298.0</v>
      </c>
      <c r="P873" s="77" t="s">
        <v>127</v>
      </c>
      <c r="Q873" s="73">
        <v>345.0</v>
      </c>
      <c r="R873" s="75">
        <v>345.0</v>
      </c>
      <c r="S873" s="75" t="s">
        <v>127</v>
      </c>
      <c r="T873" s="75" t="s">
        <v>127</v>
      </c>
      <c r="U873" s="71">
        <v>326.0</v>
      </c>
      <c r="V873" s="75">
        <v>326.0</v>
      </c>
      <c r="W873" s="77" t="s">
        <v>127</v>
      </c>
    </row>
    <row r="874">
      <c r="A874" s="74" t="s">
        <v>8880</v>
      </c>
      <c r="B874" s="72" t="s">
        <v>8881</v>
      </c>
      <c r="C874" s="73">
        <v>440.0</v>
      </c>
      <c r="D874" s="75">
        <v>440.0</v>
      </c>
      <c r="E874" s="75" t="s">
        <v>127</v>
      </c>
      <c r="F874" s="75" t="s">
        <v>127</v>
      </c>
      <c r="G874" s="71">
        <v>361.0</v>
      </c>
      <c r="H874" s="75">
        <v>361.0</v>
      </c>
      <c r="I874" s="77" t="s">
        <v>127</v>
      </c>
      <c r="J874" s="80">
        <v>434.0</v>
      </c>
      <c r="K874" s="75">
        <v>434.0</v>
      </c>
      <c r="L874" s="75" t="s">
        <v>127</v>
      </c>
      <c r="M874" s="75" t="s">
        <v>127</v>
      </c>
      <c r="N874" s="75">
        <v>369.0</v>
      </c>
      <c r="O874" s="75">
        <v>369.0</v>
      </c>
      <c r="P874" s="77" t="s">
        <v>127</v>
      </c>
      <c r="Q874" s="73">
        <v>460.0</v>
      </c>
      <c r="R874" s="75">
        <v>460.0</v>
      </c>
      <c r="S874" s="75" t="s">
        <v>127</v>
      </c>
      <c r="T874" s="75" t="s">
        <v>127</v>
      </c>
      <c r="U874" s="71">
        <v>395.0</v>
      </c>
      <c r="V874" s="75">
        <v>395.0</v>
      </c>
      <c r="W874" s="77" t="s">
        <v>127</v>
      </c>
    </row>
    <row r="875">
      <c r="A875" s="74" t="s">
        <v>9055</v>
      </c>
      <c r="B875" s="72" t="s">
        <v>9056</v>
      </c>
      <c r="C875" s="73">
        <v>697.0</v>
      </c>
      <c r="D875" s="75" t="s">
        <v>127</v>
      </c>
      <c r="E875" s="75">
        <v>697.0</v>
      </c>
      <c r="F875" s="75" t="s">
        <v>127</v>
      </c>
      <c r="G875" s="71" t="s">
        <v>127</v>
      </c>
      <c r="H875" s="75" t="s">
        <v>127</v>
      </c>
      <c r="I875" s="77" t="s">
        <v>127</v>
      </c>
      <c r="J875" s="80">
        <v>688.0</v>
      </c>
      <c r="K875" s="75" t="s">
        <v>127</v>
      </c>
      <c r="L875" s="75">
        <v>688.0</v>
      </c>
      <c r="M875" s="75" t="s">
        <v>127</v>
      </c>
      <c r="N875" s="71" t="s">
        <v>127</v>
      </c>
      <c r="O875" s="75" t="s">
        <v>127</v>
      </c>
      <c r="P875" s="77" t="s">
        <v>127</v>
      </c>
      <c r="Q875" s="73">
        <v>728.0</v>
      </c>
      <c r="R875" s="75" t="s">
        <v>127</v>
      </c>
      <c r="S875" s="75">
        <v>728.0</v>
      </c>
      <c r="T875" s="75" t="s">
        <v>127</v>
      </c>
      <c r="U875" s="71" t="s">
        <v>127</v>
      </c>
      <c r="V875" s="75" t="s">
        <v>127</v>
      </c>
      <c r="W875" s="77" t="s">
        <v>127</v>
      </c>
    </row>
    <row r="876">
      <c r="A876" s="75" t="s">
        <v>8983</v>
      </c>
      <c r="B876" s="72" t="s">
        <v>8984</v>
      </c>
      <c r="C876" s="73">
        <v>0.0</v>
      </c>
      <c r="D876" s="75" t="s">
        <v>127</v>
      </c>
      <c r="E876" s="75">
        <v>0.0</v>
      </c>
      <c r="F876" s="75" t="s">
        <v>127</v>
      </c>
      <c r="G876" s="71" t="s">
        <v>127</v>
      </c>
      <c r="H876" s="75" t="s">
        <v>127</v>
      </c>
      <c r="I876" s="77" t="s">
        <v>127</v>
      </c>
      <c r="J876" s="80">
        <v>0.0</v>
      </c>
      <c r="K876" s="75" t="s">
        <v>127</v>
      </c>
      <c r="L876" s="75">
        <v>0.0</v>
      </c>
      <c r="M876" s="75" t="s">
        <v>127</v>
      </c>
      <c r="N876" s="71" t="s">
        <v>127</v>
      </c>
      <c r="O876" s="75" t="s">
        <v>127</v>
      </c>
      <c r="P876" s="77" t="s">
        <v>127</v>
      </c>
      <c r="Q876" s="73" t="s">
        <v>468</v>
      </c>
      <c r="R876" s="75" t="s">
        <v>127</v>
      </c>
      <c r="S876" s="75" t="s">
        <v>468</v>
      </c>
      <c r="T876" s="75" t="s">
        <v>127</v>
      </c>
      <c r="U876" s="71" t="s">
        <v>127</v>
      </c>
      <c r="V876" s="75" t="s">
        <v>127</v>
      </c>
      <c r="W876" s="77" t="s">
        <v>127</v>
      </c>
    </row>
    <row r="877">
      <c r="A877" s="75" t="s">
        <v>8993</v>
      </c>
      <c r="B877" s="72" t="s">
        <v>8994</v>
      </c>
      <c r="C877" s="73">
        <v>0.0</v>
      </c>
      <c r="D877" s="75" t="s">
        <v>127</v>
      </c>
      <c r="E877" s="75">
        <v>0.0</v>
      </c>
      <c r="F877" s="75" t="s">
        <v>127</v>
      </c>
      <c r="G877" s="71" t="s">
        <v>127</v>
      </c>
      <c r="H877" s="75" t="s">
        <v>127</v>
      </c>
      <c r="I877" s="77" t="s">
        <v>127</v>
      </c>
      <c r="J877" s="80">
        <v>0.0</v>
      </c>
      <c r="K877" s="75" t="s">
        <v>127</v>
      </c>
      <c r="L877" s="75">
        <v>0.0</v>
      </c>
      <c r="M877" s="75" t="s">
        <v>127</v>
      </c>
      <c r="N877" s="71" t="s">
        <v>127</v>
      </c>
      <c r="O877" s="75" t="s">
        <v>127</v>
      </c>
      <c r="P877" s="77" t="s">
        <v>127</v>
      </c>
      <c r="Q877" s="73">
        <v>99.0</v>
      </c>
      <c r="R877" s="75" t="s">
        <v>127</v>
      </c>
      <c r="S877" s="75">
        <v>99.0</v>
      </c>
      <c r="T877" s="75" t="s">
        <v>127</v>
      </c>
      <c r="U877" s="71" t="s">
        <v>127</v>
      </c>
      <c r="V877" s="75" t="s">
        <v>127</v>
      </c>
      <c r="W877" s="77" t="s">
        <v>127</v>
      </c>
    </row>
    <row r="878">
      <c r="A878" s="75" t="s">
        <v>9078</v>
      </c>
      <c r="B878" s="72" t="s">
        <v>9079</v>
      </c>
      <c r="C878" s="73">
        <v>305.0</v>
      </c>
      <c r="D878" s="75" t="s">
        <v>127</v>
      </c>
      <c r="E878" s="75">
        <v>305.0</v>
      </c>
      <c r="F878" s="75" t="s">
        <v>127</v>
      </c>
      <c r="G878" s="71" t="s">
        <v>127</v>
      </c>
      <c r="H878" s="75" t="s">
        <v>127</v>
      </c>
      <c r="I878" s="77" t="s">
        <v>127</v>
      </c>
      <c r="J878" s="80">
        <v>449.0</v>
      </c>
      <c r="K878" s="75" t="s">
        <v>127</v>
      </c>
      <c r="L878" s="75">
        <v>449.0</v>
      </c>
      <c r="M878" s="75" t="s">
        <v>127</v>
      </c>
      <c r="N878" s="71" t="s">
        <v>127</v>
      </c>
      <c r="O878" s="75" t="s">
        <v>127</v>
      </c>
      <c r="P878" s="77" t="s">
        <v>127</v>
      </c>
      <c r="Q878" s="73">
        <v>432.0</v>
      </c>
      <c r="R878" s="75" t="s">
        <v>127</v>
      </c>
      <c r="S878" s="75">
        <v>432.0</v>
      </c>
      <c r="T878" s="75" t="s">
        <v>127</v>
      </c>
      <c r="U878" s="71" t="s">
        <v>127</v>
      </c>
      <c r="V878" s="75" t="s">
        <v>127</v>
      </c>
      <c r="W878" s="77" t="s">
        <v>127</v>
      </c>
    </row>
    <row r="879">
      <c r="A879" s="75" t="s">
        <v>8821</v>
      </c>
      <c r="B879" s="72" t="s">
        <v>8822</v>
      </c>
      <c r="C879" s="73">
        <v>366.0</v>
      </c>
      <c r="D879" s="75" t="s">
        <v>127</v>
      </c>
      <c r="E879" s="75">
        <v>366.0</v>
      </c>
      <c r="F879" s="75" t="s">
        <v>127</v>
      </c>
      <c r="G879" s="71" t="s">
        <v>127</v>
      </c>
      <c r="H879" s="75" t="s">
        <v>127</v>
      </c>
      <c r="I879" s="77" t="s">
        <v>127</v>
      </c>
      <c r="J879" s="80">
        <v>539.0</v>
      </c>
      <c r="K879" s="75" t="s">
        <v>127</v>
      </c>
      <c r="L879" s="75">
        <v>539.0</v>
      </c>
      <c r="M879" s="75" t="s">
        <v>127</v>
      </c>
      <c r="N879" s="71" t="s">
        <v>127</v>
      </c>
      <c r="O879" s="75" t="s">
        <v>127</v>
      </c>
      <c r="P879" s="77" t="s">
        <v>127</v>
      </c>
      <c r="Q879" s="73">
        <v>519.0</v>
      </c>
      <c r="R879" s="75" t="s">
        <v>127</v>
      </c>
      <c r="S879" s="75">
        <v>519.0</v>
      </c>
      <c r="T879" s="75" t="s">
        <v>127</v>
      </c>
      <c r="U879" s="71" t="s">
        <v>127</v>
      </c>
      <c r="V879" s="75" t="s">
        <v>127</v>
      </c>
      <c r="W879" s="77" t="s">
        <v>127</v>
      </c>
    </row>
    <row r="880">
      <c r="A880" s="75" t="s">
        <v>8968</v>
      </c>
      <c r="B880" s="72" t="s">
        <v>8969</v>
      </c>
      <c r="C880" s="73">
        <v>688.0</v>
      </c>
      <c r="D880" s="75">
        <v>344.0</v>
      </c>
      <c r="E880" s="75">
        <v>344.0</v>
      </c>
      <c r="F880" s="75" t="s">
        <v>127</v>
      </c>
      <c r="G880" s="71">
        <v>454.0</v>
      </c>
      <c r="H880" s="75">
        <v>454.0</v>
      </c>
      <c r="I880" s="77" t="s">
        <v>127</v>
      </c>
      <c r="J880" s="73">
        <v>696.0</v>
      </c>
      <c r="K880" s="75">
        <v>348.0</v>
      </c>
      <c r="L880" s="75">
        <v>348.0</v>
      </c>
      <c r="M880" s="75" t="s">
        <v>127</v>
      </c>
      <c r="N880" s="71">
        <v>479.0</v>
      </c>
      <c r="O880" s="75">
        <v>479.0</v>
      </c>
      <c r="P880" s="77" t="s">
        <v>127</v>
      </c>
      <c r="Q880" s="73">
        <v>754.0</v>
      </c>
      <c r="R880" s="75">
        <v>377.0</v>
      </c>
      <c r="S880" s="75">
        <v>377.0</v>
      </c>
      <c r="T880" s="75" t="s">
        <v>127</v>
      </c>
      <c r="U880" s="71">
        <v>508.0</v>
      </c>
      <c r="V880" s="75">
        <v>508.0</v>
      </c>
      <c r="W880" s="77" t="s">
        <v>127</v>
      </c>
    </row>
    <row r="881">
      <c r="A881" s="75" t="s">
        <v>8869</v>
      </c>
      <c r="B881" s="72" t="s">
        <v>8870</v>
      </c>
      <c r="C881" s="73" t="s">
        <v>127</v>
      </c>
      <c r="D881" s="75" t="s">
        <v>127</v>
      </c>
      <c r="E881" s="75" t="s">
        <v>127</v>
      </c>
      <c r="F881" s="75" t="s">
        <v>127</v>
      </c>
      <c r="G881" s="71" t="s">
        <v>468</v>
      </c>
      <c r="H881" s="75" t="s">
        <v>468</v>
      </c>
      <c r="I881" s="77" t="s">
        <v>127</v>
      </c>
      <c r="J881" s="80" t="s">
        <v>127</v>
      </c>
      <c r="K881" s="75" t="s">
        <v>127</v>
      </c>
      <c r="L881" s="75" t="s">
        <v>127</v>
      </c>
      <c r="M881" s="75" t="s">
        <v>127</v>
      </c>
      <c r="N881" s="71" t="s">
        <v>468</v>
      </c>
      <c r="O881" s="75" t="s">
        <v>468</v>
      </c>
      <c r="P881" s="77" t="s">
        <v>127</v>
      </c>
      <c r="Q881" s="78" t="s">
        <v>127</v>
      </c>
      <c r="R881" s="75" t="s">
        <v>127</v>
      </c>
      <c r="S881" s="75" t="s">
        <v>127</v>
      </c>
      <c r="T881" s="75" t="s">
        <v>127</v>
      </c>
      <c r="U881" s="71" t="s">
        <v>468</v>
      </c>
      <c r="V881" s="75" t="s">
        <v>468</v>
      </c>
      <c r="W881" s="77" t="s">
        <v>127</v>
      </c>
    </row>
    <row r="882">
      <c r="A882" s="94" t="s">
        <v>9161</v>
      </c>
      <c r="B882" s="72" t="s">
        <v>9162</v>
      </c>
      <c r="C882" s="73">
        <v>380.0</v>
      </c>
      <c r="D882" s="75" t="s">
        <v>127</v>
      </c>
      <c r="E882" s="75">
        <v>380.0</v>
      </c>
      <c r="F882" s="75" t="s">
        <v>127</v>
      </c>
      <c r="G882" s="71">
        <v>0.0</v>
      </c>
      <c r="H882" s="75">
        <v>0.0</v>
      </c>
      <c r="I882" s="77">
        <v>0.0</v>
      </c>
      <c r="J882" s="80">
        <v>343.0</v>
      </c>
      <c r="K882" s="75" t="s">
        <v>127</v>
      </c>
      <c r="L882" s="75">
        <v>343.0</v>
      </c>
      <c r="M882" s="75" t="s">
        <v>127</v>
      </c>
      <c r="N882" s="71">
        <v>0.0</v>
      </c>
      <c r="O882" s="75">
        <v>0.0</v>
      </c>
      <c r="P882" s="77">
        <v>0.0</v>
      </c>
      <c r="Q882" s="78">
        <v>309.0</v>
      </c>
      <c r="R882" s="75" t="s">
        <v>127</v>
      </c>
      <c r="S882" s="75">
        <v>309.0</v>
      </c>
      <c r="T882" s="75" t="s">
        <v>127</v>
      </c>
      <c r="U882" s="71">
        <v>0.0</v>
      </c>
      <c r="V882" s="75">
        <v>0.0</v>
      </c>
      <c r="W882" s="77">
        <v>0.0</v>
      </c>
    </row>
    <row r="883">
      <c r="A883" s="82" t="s">
        <v>8780</v>
      </c>
      <c r="B883" s="72" t="s">
        <v>8781</v>
      </c>
      <c r="C883" s="73">
        <v>167.0</v>
      </c>
      <c r="D883" s="75" t="s">
        <v>127</v>
      </c>
      <c r="E883" s="75">
        <v>167.0</v>
      </c>
      <c r="F883" s="75" t="s">
        <v>127</v>
      </c>
      <c r="G883" s="71" t="s">
        <v>127</v>
      </c>
      <c r="H883" s="75" t="s">
        <v>127</v>
      </c>
      <c r="I883" s="77" t="s">
        <v>127</v>
      </c>
      <c r="J883" s="80">
        <v>182.0</v>
      </c>
      <c r="K883" s="75" t="s">
        <v>127</v>
      </c>
      <c r="L883" s="75">
        <v>182.0</v>
      </c>
      <c r="M883" s="75" t="s">
        <v>127</v>
      </c>
      <c r="N883" s="71" t="s">
        <v>127</v>
      </c>
      <c r="O883" s="75" t="s">
        <v>127</v>
      </c>
      <c r="P883" s="77" t="s">
        <v>127</v>
      </c>
      <c r="Q883" s="78">
        <v>219.0</v>
      </c>
      <c r="R883" s="75" t="s">
        <v>127</v>
      </c>
      <c r="S883" s="75">
        <v>219.0</v>
      </c>
      <c r="T883" s="75" t="s">
        <v>127</v>
      </c>
      <c r="U883" s="71" t="s">
        <v>127</v>
      </c>
      <c r="V883" s="75" t="s">
        <v>127</v>
      </c>
      <c r="W883" s="77" t="s">
        <v>127</v>
      </c>
    </row>
    <row r="884">
      <c r="A884" s="75" t="s">
        <v>9196</v>
      </c>
      <c r="B884" s="72" t="s">
        <v>9197</v>
      </c>
      <c r="C884" s="73" t="s">
        <v>127</v>
      </c>
      <c r="D884" s="75" t="s">
        <v>127</v>
      </c>
      <c r="E884" s="75" t="s">
        <v>127</v>
      </c>
      <c r="F884" s="75" t="s">
        <v>127</v>
      </c>
      <c r="G884" s="71">
        <v>1700.0</v>
      </c>
      <c r="H884" s="75" t="s">
        <v>127</v>
      </c>
      <c r="I884" s="77">
        <v>1700.0</v>
      </c>
      <c r="J884" s="80" t="s">
        <v>127</v>
      </c>
      <c r="K884" s="75" t="s">
        <v>127</v>
      </c>
      <c r="L884" s="75" t="s">
        <v>127</v>
      </c>
      <c r="M884" s="75" t="s">
        <v>127</v>
      </c>
      <c r="N884" s="71">
        <v>1340.0</v>
      </c>
      <c r="O884" s="75" t="s">
        <v>127</v>
      </c>
      <c r="P884" s="77">
        <v>1340.0</v>
      </c>
      <c r="Q884" s="78" t="s">
        <v>127</v>
      </c>
      <c r="R884" s="75" t="s">
        <v>127</v>
      </c>
      <c r="S884" s="75" t="s">
        <v>127</v>
      </c>
      <c r="T884" s="75" t="s">
        <v>127</v>
      </c>
      <c r="U884" s="71">
        <v>1620.0</v>
      </c>
      <c r="V884" s="75" t="s">
        <v>127</v>
      </c>
      <c r="W884" s="77">
        <v>1620.0</v>
      </c>
    </row>
    <row r="885">
      <c r="A885" s="74" t="s">
        <v>9210</v>
      </c>
      <c r="B885" s="72" t="s">
        <v>9211</v>
      </c>
      <c r="C885" s="73">
        <v>0.0</v>
      </c>
      <c r="D885" s="75" t="s">
        <v>127</v>
      </c>
      <c r="E885" s="75">
        <v>0.0</v>
      </c>
      <c r="F885" s="75" t="s">
        <v>127</v>
      </c>
      <c r="G885" s="71">
        <v>0.0</v>
      </c>
      <c r="H885" s="75" t="s">
        <v>127</v>
      </c>
      <c r="I885" s="77">
        <v>0.0</v>
      </c>
      <c r="J885" s="80">
        <v>0.0</v>
      </c>
      <c r="K885" s="75" t="s">
        <v>127</v>
      </c>
      <c r="L885" s="75">
        <v>0.0</v>
      </c>
      <c r="M885" s="75" t="s">
        <v>127</v>
      </c>
      <c r="N885" s="71">
        <v>0.0</v>
      </c>
      <c r="O885" s="75" t="s">
        <v>127</v>
      </c>
      <c r="P885" s="77">
        <v>0.0</v>
      </c>
      <c r="Q885" s="78">
        <v>0.0</v>
      </c>
      <c r="R885" s="75" t="s">
        <v>127</v>
      </c>
      <c r="S885" s="75">
        <v>0.0</v>
      </c>
      <c r="T885" s="75" t="s">
        <v>127</v>
      </c>
      <c r="U885" s="71">
        <v>0.0</v>
      </c>
      <c r="V885" s="75" t="s">
        <v>127</v>
      </c>
      <c r="W885" s="77">
        <v>0.0</v>
      </c>
    </row>
    <row r="886">
      <c r="A886" s="74" t="s">
        <v>9224</v>
      </c>
      <c r="B886" s="72" t="s">
        <v>9225</v>
      </c>
      <c r="C886" s="73" t="s">
        <v>127</v>
      </c>
      <c r="D886" s="75" t="s">
        <v>127</v>
      </c>
      <c r="E886" s="75" t="s">
        <v>127</v>
      </c>
      <c r="F886" s="75" t="s">
        <v>127</v>
      </c>
      <c r="G886" s="71" t="s">
        <v>141</v>
      </c>
      <c r="H886" s="75" t="s">
        <v>127</v>
      </c>
      <c r="I886" s="77" t="s">
        <v>141</v>
      </c>
      <c r="J886" s="73" t="s">
        <v>127</v>
      </c>
      <c r="K886" s="71" t="s">
        <v>127</v>
      </c>
      <c r="L886" s="71" t="s">
        <v>127</v>
      </c>
      <c r="M886" s="71" t="s">
        <v>127</v>
      </c>
      <c r="N886" s="71" t="s">
        <v>468</v>
      </c>
      <c r="O886" s="75" t="s">
        <v>127</v>
      </c>
      <c r="P886" s="77" t="s">
        <v>468</v>
      </c>
      <c r="Q886" s="78" t="s">
        <v>127</v>
      </c>
      <c r="R886" s="71" t="s">
        <v>127</v>
      </c>
      <c r="S886" s="71" t="s">
        <v>127</v>
      </c>
      <c r="T886" s="71" t="s">
        <v>127</v>
      </c>
      <c r="U886" s="71" t="s">
        <v>468</v>
      </c>
      <c r="V886" s="75" t="s">
        <v>127</v>
      </c>
      <c r="W886" s="77" t="s">
        <v>468</v>
      </c>
    </row>
    <row r="887">
      <c r="A887" s="74" t="s">
        <v>9238</v>
      </c>
      <c r="B887" s="72" t="s">
        <v>9239</v>
      </c>
      <c r="C887" s="73" t="s">
        <v>127</v>
      </c>
      <c r="D887" s="75" t="s">
        <v>127</v>
      </c>
      <c r="E887" s="75" t="s">
        <v>127</v>
      </c>
      <c r="F887" s="75" t="s">
        <v>127</v>
      </c>
      <c r="G887" s="71">
        <v>0.0</v>
      </c>
      <c r="H887" s="75" t="s">
        <v>127</v>
      </c>
      <c r="I887" s="77">
        <v>0.0</v>
      </c>
      <c r="J887" s="73" t="s">
        <v>127</v>
      </c>
      <c r="K887" s="71" t="s">
        <v>127</v>
      </c>
      <c r="L887" s="71" t="s">
        <v>127</v>
      </c>
      <c r="M887" s="71" t="s">
        <v>127</v>
      </c>
      <c r="N887" s="71">
        <v>0.0</v>
      </c>
      <c r="O887" s="71" t="s">
        <v>127</v>
      </c>
      <c r="P887" s="77">
        <v>0.0</v>
      </c>
      <c r="Q887" s="78" t="s">
        <v>127</v>
      </c>
      <c r="R887" s="71" t="s">
        <v>127</v>
      </c>
      <c r="S887" s="71" t="s">
        <v>127</v>
      </c>
      <c r="T887" s="71" t="s">
        <v>127</v>
      </c>
      <c r="U887" s="71" t="s">
        <v>468</v>
      </c>
      <c r="V887" s="75" t="s">
        <v>127</v>
      </c>
      <c r="W887" s="77" t="s">
        <v>468</v>
      </c>
    </row>
    <row r="888">
      <c r="A888" s="74" t="s">
        <v>9249</v>
      </c>
      <c r="B888" s="72" t="s">
        <v>9250</v>
      </c>
      <c r="C888" s="73" t="s">
        <v>127</v>
      </c>
      <c r="D888" s="75" t="s">
        <v>127</v>
      </c>
      <c r="E888" s="75" t="s">
        <v>127</v>
      </c>
      <c r="F888" s="75" t="s">
        <v>127</v>
      </c>
      <c r="G888" s="71">
        <v>178.0</v>
      </c>
      <c r="H888" s="75" t="s">
        <v>127</v>
      </c>
      <c r="I888" s="77">
        <v>178.0</v>
      </c>
      <c r="J888" s="73" t="s">
        <v>127</v>
      </c>
      <c r="K888" s="71" t="s">
        <v>127</v>
      </c>
      <c r="L888" s="71" t="s">
        <v>127</v>
      </c>
      <c r="M888" s="71" t="s">
        <v>127</v>
      </c>
      <c r="N888" s="71" t="s">
        <v>468</v>
      </c>
      <c r="O888" s="75" t="s">
        <v>127</v>
      </c>
      <c r="P888" s="77" t="s">
        <v>468</v>
      </c>
      <c r="Q888" s="78" t="s">
        <v>127</v>
      </c>
      <c r="R888" s="71" t="s">
        <v>127</v>
      </c>
      <c r="S888" s="71" t="s">
        <v>127</v>
      </c>
      <c r="T888" s="71" t="s">
        <v>127</v>
      </c>
      <c r="U888" s="71" t="s">
        <v>468</v>
      </c>
      <c r="V888" s="75" t="s">
        <v>127</v>
      </c>
      <c r="W888" s="77" t="s">
        <v>468</v>
      </c>
    </row>
    <row r="889">
      <c r="A889" s="74" t="s">
        <v>9260</v>
      </c>
      <c r="B889" s="72" t="s">
        <v>9261</v>
      </c>
      <c r="C889" s="73" t="s">
        <v>127</v>
      </c>
      <c r="D889" s="75" t="s">
        <v>127</v>
      </c>
      <c r="E889" s="75" t="s">
        <v>127</v>
      </c>
      <c r="F889" s="75" t="s">
        <v>127</v>
      </c>
      <c r="G889" s="71" t="s">
        <v>141</v>
      </c>
      <c r="H889" s="75" t="s">
        <v>127</v>
      </c>
      <c r="I889" s="77" t="s">
        <v>141</v>
      </c>
      <c r="J889" s="73" t="s">
        <v>127</v>
      </c>
      <c r="K889" s="71" t="s">
        <v>127</v>
      </c>
      <c r="L889" s="71" t="s">
        <v>127</v>
      </c>
      <c r="M889" s="71" t="s">
        <v>127</v>
      </c>
      <c r="N889" s="71" t="s">
        <v>468</v>
      </c>
      <c r="O889" s="75" t="s">
        <v>127</v>
      </c>
      <c r="P889" s="77" t="s">
        <v>468</v>
      </c>
      <c r="Q889" s="78" t="s">
        <v>127</v>
      </c>
      <c r="R889" s="71" t="s">
        <v>127</v>
      </c>
      <c r="S889" s="71" t="s">
        <v>127</v>
      </c>
      <c r="T889" s="71" t="s">
        <v>127</v>
      </c>
      <c r="U889" s="71" t="s">
        <v>468</v>
      </c>
      <c r="V889" s="75" t="s">
        <v>127</v>
      </c>
      <c r="W889" s="77" t="s">
        <v>468</v>
      </c>
    </row>
    <row r="890">
      <c r="A890" s="75" t="s">
        <v>9146</v>
      </c>
      <c r="B890" s="72" t="s">
        <v>9147</v>
      </c>
      <c r="C890" s="73">
        <v>306.0</v>
      </c>
      <c r="D890" s="75" t="s">
        <v>127</v>
      </c>
      <c r="E890" s="75">
        <v>306.0</v>
      </c>
      <c r="F890" s="75" t="s">
        <v>127</v>
      </c>
      <c r="G890" s="71" t="s">
        <v>127</v>
      </c>
      <c r="H890" s="75" t="s">
        <v>127</v>
      </c>
      <c r="I890" s="77" t="s">
        <v>127</v>
      </c>
      <c r="J890" s="80">
        <v>243.0</v>
      </c>
      <c r="K890" s="75" t="s">
        <v>127</v>
      </c>
      <c r="L890" s="75">
        <v>243.0</v>
      </c>
      <c r="M890" s="75" t="s">
        <v>127</v>
      </c>
      <c r="N890" s="71" t="s">
        <v>127</v>
      </c>
      <c r="O890" s="75" t="s">
        <v>127</v>
      </c>
      <c r="P890" s="77" t="s">
        <v>127</v>
      </c>
      <c r="Q890" s="78">
        <v>307.0</v>
      </c>
      <c r="R890" s="75" t="s">
        <v>127</v>
      </c>
      <c r="S890" s="82">
        <v>307.0</v>
      </c>
      <c r="T890" s="71" t="s">
        <v>127</v>
      </c>
      <c r="U890" s="71" t="s">
        <v>127</v>
      </c>
      <c r="V890" s="71" t="s">
        <v>127</v>
      </c>
      <c r="W890" s="72" t="s">
        <v>127</v>
      </c>
    </row>
    <row r="891">
      <c r="A891" s="75" t="s">
        <v>9091</v>
      </c>
      <c r="B891" s="72" t="s">
        <v>9092</v>
      </c>
      <c r="C891" s="73">
        <v>455.0</v>
      </c>
      <c r="D891" s="75" t="s">
        <v>127</v>
      </c>
      <c r="E891" s="75">
        <v>455.0</v>
      </c>
      <c r="F891" s="75" t="s">
        <v>127</v>
      </c>
      <c r="G891" s="71" t="s">
        <v>127</v>
      </c>
      <c r="H891" s="75" t="s">
        <v>127</v>
      </c>
      <c r="I891" s="77" t="s">
        <v>127</v>
      </c>
      <c r="J891" s="80">
        <v>449.0</v>
      </c>
      <c r="K891" s="75" t="s">
        <v>127</v>
      </c>
      <c r="L891" s="75">
        <v>449.0</v>
      </c>
      <c r="M891" s="75" t="s">
        <v>127</v>
      </c>
      <c r="N891" s="71" t="s">
        <v>127</v>
      </c>
      <c r="O891" s="75" t="s">
        <v>127</v>
      </c>
      <c r="P891" s="77" t="s">
        <v>127</v>
      </c>
      <c r="Q891" s="78">
        <v>475.0</v>
      </c>
      <c r="R891" s="75" t="s">
        <v>127</v>
      </c>
      <c r="S891" s="75">
        <v>475.0</v>
      </c>
      <c r="T891" s="75" t="s">
        <v>127</v>
      </c>
      <c r="U891" s="71" t="s">
        <v>127</v>
      </c>
      <c r="V891" s="75" t="s">
        <v>127</v>
      </c>
      <c r="W891" s="77" t="s">
        <v>127</v>
      </c>
    </row>
    <row r="892">
      <c r="A892" s="75" t="s">
        <v>9130</v>
      </c>
      <c r="B892" s="72" t="s">
        <v>9131</v>
      </c>
      <c r="C892" s="73">
        <v>409.0</v>
      </c>
      <c r="D892" s="75" t="s">
        <v>127</v>
      </c>
      <c r="E892" s="75">
        <v>409.0</v>
      </c>
      <c r="F892" s="75" t="s">
        <v>127</v>
      </c>
      <c r="G892" s="71" t="s">
        <v>127</v>
      </c>
      <c r="H892" s="75" t="s">
        <v>127</v>
      </c>
      <c r="I892" s="77" t="s">
        <v>127</v>
      </c>
      <c r="J892" s="80">
        <v>381.0</v>
      </c>
      <c r="K892" s="75" t="s">
        <v>127</v>
      </c>
      <c r="L892" s="75">
        <v>381.0</v>
      </c>
      <c r="M892" s="75" t="s">
        <v>127</v>
      </c>
      <c r="N892" s="71" t="s">
        <v>127</v>
      </c>
      <c r="O892" s="75" t="s">
        <v>127</v>
      </c>
      <c r="P892" s="77" t="s">
        <v>127</v>
      </c>
      <c r="Q892" s="78">
        <v>493.0</v>
      </c>
      <c r="R892" s="75" t="s">
        <v>127</v>
      </c>
      <c r="S892" s="75">
        <v>493.0</v>
      </c>
      <c r="T892" s="75" t="s">
        <v>127</v>
      </c>
      <c r="U892" s="71" t="s">
        <v>127</v>
      </c>
      <c r="V892" s="75" t="s">
        <v>127</v>
      </c>
      <c r="W892" s="77" t="s">
        <v>127</v>
      </c>
    </row>
    <row r="893">
      <c r="A893" s="75" t="s">
        <v>9269</v>
      </c>
      <c r="B893" s="72" t="s">
        <v>9270</v>
      </c>
      <c r="C893" s="73" t="s">
        <v>127</v>
      </c>
      <c r="D893" s="75" t="s">
        <v>127</v>
      </c>
      <c r="E893" s="75" t="s">
        <v>127</v>
      </c>
      <c r="F893" s="75" t="s">
        <v>127</v>
      </c>
      <c r="G893" s="71">
        <v>1.0</v>
      </c>
      <c r="H893" s="71" t="s">
        <v>127</v>
      </c>
      <c r="I893" s="77">
        <v>1.0</v>
      </c>
      <c r="J893" s="73" t="s">
        <v>127</v>
      </c>
      <c r="K893" s="71" t="s">
        <v>127</v>
      </c>
      <c r="L893" s="71" t="s">
        <v>127</v>
      </c>
      <c r="M893" s="71" t="s">
        <v>127</v>
      </c>
      <c r="N893" s="75">
        <v>1.0</v>
      </c>
      <c r="O893" s="71" t="s">
        <v>127</v>
      </c>
      <c r="P893" s="77">
        <v>1.0</v>
      </c>
      <c r="Q893" s="78" t="s">
        <v>127</v>
      </c>
      <c r="R893" s="71" t="s">
        <v>127</v>
      </c>
      <c r="S893" s="71" t="s">
        <v>127</v>
      </c>
      <c r="T893" s="71" t="s">
        <v>127</v>
      </c>
      <c r="U893" s="71">
        <v>1.0</v>
      </c>
      <c r="V893" s="75" t="s">
        <v>127</v>
      </c>
      <c r="W893" s="77">
        <v>1.0</v>
      </c>
    </row>
    <row r="894">
      <c r="A894" s="75" t="s">
        <v>12731</v>
      </c>
      <c r="B894" s="72" t="s">
        <v>12732</v>
      </c>
      <c r="C894" s="73" t="s">
        <v>141</v>
      </c>
      <c r="D894" s="75" t="s">
        <v>127</v>
      </c>
      <c r="E894" s="75" t="s">
        <v>141</v>
      </c>
      <c r="F894" s="75" t="s">
        <v>127</v>
      </c>
      <c r="G894" s="71" t="s">
        <v>127</v>
      </c>
      <c r="H894" s="75" t="s">
        <v>127</v>
      </c>
      <c r="I894" s="77" t="s">
        <v>127</v>
      </c>
      <c r="J894" s="73" t="s">
        <v>141</v>
      </c>
      <c r="K894" s="75" t="s">
        <v>127</v>
      </c>
      <c r="L894" s="75" t="s">
        <v>141</v>
      </c>
      <c r="M894" s="75" t="s">
        <v>127</v>
      </c>
      <c r="N894" s="71" t="s">
        <v>127</v>
      </c>
      <c r="O894" s="75" t="s">
        <v>127</v>
      </c>
      <c r="P894" s="77" t="s">
        <v>127</v>
      </c>
      <c r="Q894" s="73" t="s">
        <v>141</v>
      </c>
      <c r="R894" s="75" t="s">
        <v>127</v>
      </c>
      <c r="S894" s="75" t="s">
        <v>141</v>
      </c>
      <c r="T894" s="75" t="s">
        <v>127</v>
      </c>
      <c r="U894" s="71" t="s">
        <v>127</v>
      </c>
      <c r="V894" s="75" t="s">
        <v>127</v>
      </c>
      <c r="W894" s="77" t="s">
        <v>127</v>
      </c>
    </row>
    <row r="895">
      <c r="A895" s="75" t="s">
        <v>12745</v>
      </c>
      <c r="B895" s="72" t="s">
        <v>12746</v>
      </c>
      <c r="C895" s="73" t="s">
        <v>141</v>
      </c>
      <c r="D895" s="75" t="s">
        <v>127</v>
      </c>
      <c r="E895" s="75" t="s">
        <v>141</v>
      </c>
      <c r="F895" s="75" t="s">
        <v>127</v>
      </c>
      <c r="G895" s="71" t="s">
        <v>141</v>
      </c>
      <c r="H895" s="75" t="s">
        <v>141</v>
      </c>
      <c r="I895" s="77" t="s">
        <v>127</v>
      </c>
      <c r="J895" s="73" t="s">
        <v>141</v>
      </c>
      <c r="K895" s="75" t="s">
        <v>127</v>
      </c>
      <c r="L895" s="75" t="s">
        <v>141</v>
      </c>
      <c r="M895" s="75" t="s">
        <v>127</v>
      </c>
      <c r="N895" s="71" t="s">
        <v>141</v>
      </c>
      <c r="O895" s="75" t="s">
        <v>141</v>
      </c>
      <c r="P895" s="77" t="s">
        <v>127</v>
      </c>
      <c r="Q895" s="73" t="s">
        <v>141</v>
      </c>
      <c r="R895" s="75" t="s">
        <v>127</v>
      </c>
      <c r="S895" s="75" t="s">
        <v>141</v>
      </c>
      <c r="T895" s="75" t="s">
        <v>127</v>
      </c>
      <c r="U895" s="71" t="s">
        <v>141</v>
      </c>
      <c r="V895" s="75" t="s">
        <v>141</v>
      </c>
      <c r="W895" s="77" t="s">
        <v>127</v>
      </c>
    </row>
    <row r="896">
      <c r="A896" s="85" t="s">
        <v>10946</v>
      </c>
      <c r="B896" s="72" t="s">
        <v>10947</v>
      </c>
      <c r="C896" s="73">
        <v>239.0</v>
      </c>
      <c r="D896" s="75" t="s">
        <v>127</v>
      </c>
      <c r="E896" s="75">
        <v>239.0</v>
      </c>
      <c r="F896" s="75" t="s">
        <v>127</v>
      </c>
      <c r="G896" s="75" t="s">
        <v>127</v>
      </c>
      <c r="H896" s="75" t="s">
        <v>127</v>
      </c>
      <c r="I896" s="77" t="s">
        <v>127</v>
      </c>
      <c r="J896" s="73">
        <v>180.0</v>
      </c>
      <c r="K896" s="75" t="s">
        <v>127</v>
      </c>
      <c r="L896" s="75">
        <v>180.0</v>
      </c>
      <c r="M896" s="75" t="s">
        <v>127</v>
      </c>
      <c r="N896" s="75" t="s">
        <v>127</v>
      </c>
      <c r="O896" s="75" t="s">
        <v>127</v>
      </c>
      <c r="P896" s="77" t="s">
        <v>127</v>
      </c>
      <c r="Q896" s="73">
        <v>315.0</v>
      </c>
      <c r="R896" s="75" t="s">
        <v>127</v>
      </c>
      <c r="S896" s="75">
        <v>315.0</v>
      </c>
      <c r="T896" s="75" t="s">
        <v>127</v>
      </c>
      <c r="U896" s="75" t="s">
        <v>127</v>
      </c>
      <c r="V896" s="75" t="s">
        <v>127</v>
      </c>
      <c r="W896" s="77" t="s">
        <v>127</v>
      </c>
    </row>
    <row r="897">
      <c r="A897" s="85" t="s">
        <v>11008</v>
      </c>
      <c r="B897" s="72" t="s">
        <v>11009</v>
      </c>
      <c r="C897" s="73" t="s">
        <v>141</v>
      </c>
      <c r="D897" s="75" t="s">
        <v>141</v>
      </c>
      <c r="E897" s="75" t="s">
        <v>141</v>
      </c>
      <c r="F897" s="75" t="s">
        <v>141</v>
      </c>
      <c r="G897" s="71" t="s">
        <v>141</v>
      </c>
      <c r="H897" s="75" t="s">
        <v>141</v>
      </c>
      <c r="I897" s="77" t="s">
        <v>141</v>
      </c>
      <c r="J897" s="73" t="s">
        <v>141</v>
      </c>
      <c r="K897" s="75" t="s">
        <v>141</v>
      </c>
      <c r="L897" s="75" t="s">
        <v>141</v>
      </c>
      <c r="M897" s="75" t="s">
        <v>141</v>
      </c>
      <c r="N897" s="71" t="s">
        <v>141</v>
      </c>
      <c r="O897" s="75" t="s">
        <v>141</v>
      </c>
      <c r="P897" s="77" t="s">
        <v>141</v>
      </c>
      <c r="Q897" s="73" t="s">
        <v>127</v>
      </c>
      <c r="R897" s="71" t="s">
        <v>127</v>
      </c>
      <c r="S897" s="71" t="s">
        <v>127</v>
      </c>
      <c r="T897" s="71" t="s">
        <v>127</v>
      </c>
      <c r="U897" s="71" t="s">
        <v>127</v>
      </c>
      <c r="V897" s="71" t="s">
        <v>127</v>
      </c>
      <c r="W897" s="72" t="s">
        <v>127</v>
      </c>
    </row>
  </sheetData>
  <customSheetViews>
    <customSheetView guid="{E3BE5890-9AEC-4EE7-B4CB-A68F7D57A622}" filter="1" showAutoFilter="1">
      <autoFilter ref="$A$2:$W$897"/>
    </customSheetView>
    <customSheetView guid="{05075AB3-7886-4641-839D-B41A355E10B3}" filter="1" showAutoFilter="1">
      <autoFilter ref="$A$2:$W$897"/>
    </customSheetView>
    <customSheetView guid="{88AC7D6F-4E76-4DD4-8C78-A6A390B14087}" filter="1" showAutoFilter="1">
      <autoFilter ref="$A$2:$W$897">
        <filterColumn colId="0">
          <filters>
            <filter val="SMK00001"/>
            <filter val="SUA00008"/>
            <filter val="SUA00007"/>
            <filter val="SUA00009"/>
            <filter val="SUA00002"/>
            <filter val="SUA00001"/>
            <filter val="SUA00004"/>
            <filter val="SUA00003"/>
            <filter val="SUA00006"/>
            <filter val="SUA00005"/>
            <filter val="SBY00001"/>
            <filter val="SUA00011"/>
            <filter val="SUA00010"/>
            <filter val="SUA00012"/>
            <filter val="SPL00007"/>
          </filters>
        </filterColumn>
      </autoFilter>
    </customSheetView>
    <customSheetView guid="{E3BE5890-9AEC-4EE7-B4CB-A68F7D57A622}" filter="1" showAutoFilter="1">
      <autoFilter ref="$A$2:$W$897"/>
    </customSheetView>
  </customSheetViews>
  <mergeCells count="3">
    <mergeCell ref="C1:I1"/>
    <mergeCell ref="J1:P1"/>
    <mergeCell ref="Q1:W1"/>
  </mergeCells>
  <conditionalFormatting sqref="A659">
    <cfRule type="cellIs" dxfId="1" priority="1" operator="equal">
      <formula>#REF!</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4.38"/>
    <col customWidth="1" min="2" max="2" width="76.0"/>
  </cols>
  <sheetData>
    <row r="1">
      <c r="A1" s="95" t="s">
        <v>13853</v>
      </c>
      <c r="B1" s="96"/>
    </row>
    <row r="2">
      <c r="A2" s="97" t="s">
        <v>13854</v>
      </c>
      <c r="B2" s="97" t="s">
        <v>13855</v>
      </c>
    </row>
    <row r="3">
      <c r="A3" s="98" t="s">
        <v>74</v>
      </c>
      <c r="B3" s="99" t="s">
        <v>13856</v>
      </c>
    </row>
    <row r="4">
      <c r="A4" s="98" t="s">
        <v>75</v>
      </c>
      <c r="B4" s="99" t="s">
        <v>13857</v>
      </c>
    </row>
    <row r="5">
      <c r="A5" s="98" t="s">
        <v>76</v>
      </c>
      <c r="B5" s="100" t="s">
        <v>13858</v>
      </c>
    </row>
    <row r="6">
      <c r="A6" s="98" t="s">
        <v>77</v>
      </c>
      <c r="B6" s="100" t="s">
        <v>13859</v>
      </c>
    </row>
    <row r="7">
      <c r="A7" s="98" t="s">
        <v>78</v>
      </c>
      <c r="B7" s="100" t="s">
        <v>13860</v>
      </c>
    </row>
    <row r="8">
      <c r="A8" s="98" t="s">
        <v>79</v>
      </c>
      <c r="B8" s="99" t="s">
        <v>13861</v>
      </c>
    </row>
    <row r="9">
      <c r="A9" s="98" t="s">
        <v>80</v>
      </c>
      <c r="B9" s="99" t="s">
        <v>13862</v>
      </c>
    </row>
    <row r="10">
      <c r="A10" s="98" t="s">
        <v>13863</v>
      </c>
      <c r="B10" s="99" t="s">
        <v>13864</v>
      </c>
    </row>
    <row r="11">
      <c r="A11" s="98" t="s">
        <v>13865</v>
      </c>
      <c r="B11" s="99" t="s">
        <v>13866</v>
      </c>
    </row>
    <row r="12">
      <c r="A12" s="101" t="s">
        <v>83</v>
      </c>
      <c r="B12" s="99" t="s">
        <v>13867</v>
      </c>
    </row>
    <row r="13">
      <c r="A13" s="98" t="s">
        <v>84</v>
      </c>
      <c r="B13" s="99" t="s">
        <v>13868</v>
      </c>
    </row>
    <row r="14">
      <c r="A14" s="98" t="s">
        <v>85</v>
      </c>
      <c r="B14" s="99" t="s">
        <v>13869</v>
      </c>
    </row>
    <row r="15">
      <c r="A15" s="101" t="s">
        <v>86</v>
      </c>
      <c r="B15" s="99" t="s">
        <v>13870</v>
      </c>
    </row>
    <row r="16">
      <c r="A16" s="98" t="s">
        <v>87</v>
      </c>
      <c r="B16" s="99" t="s">
        <v>13871</v>
      </c>
    </row>
    <row r="17">
      <c r="A17" s="98" t="s">
        <v>88</v>
      </c>
      <c r="B17" s="99" t="s">
        <v>13872</v>
      </c>
    </row>
    <row r="18">
      <c r="A18" s="98" t="s">
        <v>89</v>
      </c>
      <c r="B18" s="99" t="s">
        <v>13873</v>
      </c>
    </row>
    <row r="19">
      <c r="A19" s="98" t="s">
        <v>90</v>
      </c>
      <c r="B19" s="99" t="s">
        <v>13874</v>
      </c>
    </row>
    <row r="20">
      <c r="A20" s="98" t="s">
        <v>91</v>
      </c>
      <c r="B20" s="99" t="s">
        <v>13875</v>
      </c>
    </row>
    <row r="21">
      <c r="A21" s="98" t="s">
        <v>92</v>
      </c>
      <c r="B21" s="99" t="s">
        <v>13876</v>
      </c>
    </row>
    <row r="22">
      <c r="A22" s="98" t="s">
        <v>93</v>
      </c>
      <c r="B22" s="99" t="s">
        <v>13877</v>
      </c>
    </row>
    <row r="23">
      <c r="A23" s="98" t="s">
        <v>94</v>
      </c>
      <c r="B23" s="99" t="s">
        <v>13878</v>
      </c>
    </row>
    <row r="24">
      <c r="A24" s="102" t="s">
        <v>95</v>
      </c>
      <c r="B24" s="103" t="s">
        <v>13879</v>
      </c>
    </row>
    <row r="25">
      <c r="A25" s="102" t="s">
        <v>96</v>
      </c>
      <c r="B25" s="103" t="s">
        <v>13880</v>
      </c>
    </row>
    <row r="26">
      <c r="A26" s="102" t="s">
        <v>97</v>
      </c>
      <c r="B26" s="103" t="s">
        <v>13881</v>
      </c>
    </row>
    <row r="27">
      <c r="A27" s="98" t="s">
        <v>13882</v>
      </c>
      <c r="B27" s="99" t="s">
        <v>13883</v>
      </c>
    </row>
    <row r="28">
      <c r="A28" s="98" t="s">
        <v>99</v>
      </c>
      <c r="B28" s="99" t="s">
        <v>13884</v>
      </c>
    </row>
    <row r="29">
      <c r="A29" s="98" t="s">
        <v>13885</v>
      </c>
      <c r="B29" s="99" t="s">
        <v>13886</v>
      </c>
    </row>
    <row r="30">
      <c r="A30" s="104" t="s">
        <v>101</v>
      </c>
      <c r="B30" s="99" t="s">
        <v>13887</v>
      </c>
    </row>
    <row r="31">
      <c r="A31" s="98" t="s">
        <v>102</v>
      </c>
      <c r="B31" s="99" t="s">
        <v>13888</v>
      </c>
    </row>
    <row r="32">
      <c r="A32" s="98" t="s">
        <v>103</v>
      </c>
      <c r="B32" s="99" t="s">
        <v>13889</v>
      </c>
    </row>
    <row r="33">
      <c r="A33" s="98" t="s">
        <v>104</v>
      </c>
      <c r="B33" s="99" t="s">
        <v>13890</v>
      </c>
    </row>
    <row r="34">
      <c r="A34" s="98" t="s">
        <v>105</v>
      </c>
      <c r="B34" s="99" t="s">
        <v>13891</v>
      </c>
    </row>
    <row r="35">
      <c r="A35" s="98" t="s">
        <v>106</v>
      </c>
      <c r="B35" s="99" t="s">
        <v>13892</v>
      </c>
    </row>
    <row r="36">
      <c r="A36" s="98" t="s">
        <v>107</v>
      </c>
      <c r="B36" s="99" t="s">
        <v>13893</v>
      </c>
    </row>
    <row r="37">
      <c r="A37" s="98" t="s">
        <v>108</v>
      </c>
      <c r="B37" s="99" t="s">
        <v>13894</v>
      </c>
    </row>
    <row r="38">
      <c r="A38" s="98" t="s">
        <v>109</v>
      </c>
      <c r="B38" s="99" t="s">
        <v>13895</v>
      </c>
    </row>
    <row r="39">
      <c r="A39" s="98" t="s">
        <v>110</v>
      </c>
      <c r="B39" s="99" t="s">
        <v>13896</v>
      </c>
    </row>
    <row r="40">
      <c r="A40" s="98" t="s">
        <v>111</v>
      </c>
      <c r="B40" s="99" t="s">
        <v>13897</v>
      </c>
    </row>
    <row r="41">
      <c r="A41" s="101" t="s">
        <v>112</v>
      </c>
      <c r="B41" s="99" t="s">
        <v>13898</v>
      </c>
    </row>
    <row r="42">
      <c r="A42" s="101" t="s">
        <v>113</v>
      </c>
      <c r="B42" s="99" t="s">
        <v>13899</v>
      </c>
    </row>
    <row r="43">
      <c r="A43" s="105" t="s">
        <v>114</v>
      </c>
      <c r="B43" s="99" t="s">
        <v>13900</v>
      </c>
    </row>
    <row r="44">
      <c r="A44" s="98" t="s">
        <v>115</v>
      </c>
      <c r="B44" s="99" t="s">
        <v>13901</v>
      </c>
    </row>
    <row r="45">
      <c r="A45" s="98" t="s">
        <v>13902</v>
      </c>
      <c r="B45" s="99" t="s">
        <v>13903</v>
      </c>
    </row>
    <row r="46">
      <c r="A46" s="105" t="s">
        <v>13904</v>
      </c>
      <c r="B46" s="99" t="s">
        <v>13905</v>
      </c>
    </row>
    <row r="47">
      <c r="A47" s="101" t="s">
        <v>118</v>
      </c>
      <c r="B47" s="99" t="s">
        <v>13906</v>
      </c>
    </row>
    <row r="48">
      <c r="A48" s="98" t="s">
        <v>119</v>
      </c>
      <c r="B48" s="99" t="s">
        <v>13907</v>
      </c>
    </row>
    <row r="49">
      <c r="A49" s="98" t="s">
        <v>120</v>
      </c>
      <c r="B49" s="99" t="s">
        <v>13908</v>
      </c>
    </row>
    <row r="50">
      <c r="A50" s="98" t="s">
        <v>121</v>
      </c>
      <c r="B50" s="99" t="s">
        <v>13909</v>
      </c>
    </row>
    <row r="51">
      <c r="A51" s="101" t="s">
        <v>122</v>
      </c>
      <c r="B51" s="99" t="s">
        <v>13910</v>
      </c>
    </row>
    <row r="52">
      <c r="A52" s="105" t="s">
        <v>123</v>
      </c>
      <c r="B52" s="99" t="s">
        <v>13911</v>
      </c>
    </row>
    <row r="53">
      <c r="A53" s="101" t="s">
        <v>124</v>
      </c>
      <c r="B53" s="99" t="s">
        <v>13912</v>
      </c>
    </row>
    <row r="54">
      <c r="A54" s="106"/>
      <c r="B54" s="107"/>
    </row>
    <row r="55">
      <c r="A55" s="106"/>
      <c r="B55" s="108"/>
    </row>
    <row r="56">
      <c r="A56" s="95" t="s">
        <v>13913</v>
      </c>
      <c r="B56" s="99" t="s">
        <v>13914</v>
      </c>
    </row>
    <row r="57">
      <c r="A57" s="97" t="s">
        <v>13854</v>
      </c>
      <c r="B57" s="97" t="s">
        <v>13855</v>
      </c>
    </row>
    <row r="58">
      <c r="A58" s="98" t="s">
        <v>74</v>
      </c>
      <c r="B58" s="99" t="s">
        <v>13856</v>
      </c>
    </row>
    <row r="59">
      <c r="A59" s="98" t="s">
        <v>13915</v>
      </c>
      <c r="B59" s="99" t="s">
        <v>13916</v>
      </c>
    </row>
    <row r="60">
      <c r="A60" s="98" t="s">
        <v>13917</v>
      </c>
      <c r="B60" s="99" t="s">
        <v>13918</v>
      </c>
    </row>
    <row r="61">
      <c r="A61" s="98" t="s">
        <v>13919</v>
      </c>
      <c r="B61" s="99" t="s">
        <v>13920</v>
      </c>
    </row>
    <row r="62">
      <c r="A62" s="98" t="s">
        <v>13921</v>
      </c>
      <c r="B62" s="99" t="s">
        <v>13922</v>
      </c>
    </row>
    <row r="63">
      <c r="A63" s="98" t="s">
        <v>13923</v>
      </c>
      <c r="B63" s="99" t="s">
        <v>13924</v>
      </c>
    </row>
    <row r="64">
      <c r="A64" s="98" t="s">
        <v>13925</v>
      </c>
      <c r="B64" s="99" t="s">
        <v>13926</v>
      </c>
    </row>
    <row r="65">
      <c r="A65" s="98" t="s">
        <v>13927</v>
      </c>
      <c r="B65" s="99" t="s">
        <v>13928</v>
      </c>
    </row>
  </sheetData>
  <drawing r:id="rId1"/>
</worksheet>
</file>