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mb10\OneDrive\デスクトップ\HULT\CLASS\MBAN\Semister 2\B\Team\"/>
    </mc:Choice>
  </mc:AlternateContent>
  <xr:revisionPtr revIDLastSave="0" documentId="8_{8D270CB4-5903-4FD2-B4B6-410A6A6974FE}" xr6:coauthVersionLast="47" xr6:coauthVersionMax="47" xr10:uidLastSave="{00000000-0000-0000-0000-000000000000}"/>
  <bookViews>
    <workbookView xWindow="-108" yWindow="-108" windowWidth="23256" windowHeight="12456" firstSheet="11" activeTab="13" xr2:uid="{0C09E9BA-3F58-5A4F-97EC-69B3093C12FD}"/>
  </bookViews>
  <sheets>
    <sheet name="Results Summary" sheetId="32" r:id="rId1"/>
    <sheet name="Sensitivity Report 1" sheetId="33" r:id="rId2"/>
    <sheet name="Opening Warehouse 1" sheetId="1" r:id="rId3"/>
    <sheet name="Sensitivity Report 2" sheetId="34" r:id="rId4"/>
    <sheet name="Opening Warehouse 2" sheetId="13" r:id="rId5"/>
    <sheet name="Sensitivity Report 3" sheetId="35" r:id="rId6"/>
    <sheet name="Opening Warehouse 3" sheetId="16" r:id="rId7"/>
    <sheet name="Sensitivity Report 4" sheetId="36" r:id="rId8"/>
    <sheet name="Opening Warehouse 4" sheetId="18" r:id="rId9"/>
    <sheet name="Sensitivity Report 5" sheetId="37" r:id="rId10"/>
    <sheet name="Opening Warehouse 5" sheetId="19" r:id="rId11"/>
    <sheet name="Sensitivity Report 6" sheetId="38" r:id="rId12"/>
    <sheet name="Opening Warehouse 6" sheetId="20" r:id="rId13"/>
    <sheet name="Sensitivity Report 7" sheetId="39" r:id="rId14"/>
    <sheet name="Only Central Warehouse" sheetId="22" r:id="rId15"/>
  </sheets>
  <definedNames>
    <definedName name="solver_adj" localSheetId="14" hidden="1">'Only Central Warehouse'!$E$20:$E$25</definedName>
    <definedName name="solver_adj" localSheetId="2" hidden="1">'Opening Warehouse 1'!$E$20:$E$30</definedName>
    <definedName name="solver_adj" localSheetId="4" hidden="1">'Opening Warehouse 2'!$E$20:$E$30</definedName>
    <definedName name="solver_adj" localSheetId="6" hidden="1">'Opening Warehouse 3'!$E$20:$E$30</definedName>
    <definedName name="solver_adj" localSheetId="8" hidden="1">'Opening Warehouse 4'!$E$20:$E$30</definedName>
    <definedName name="solver_adj" localSheetId="10" hidden="1">'Opening Warehouse 5'!$E$20:$E$30</definedName>
    <definedName name="solver_adj" localSheetId="12" hidden="1">'Opening Warehouse 6'!$E$20:$E$30</definedName>
    <definedName name="solver_cvg" localSheetId="14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cvg" localSheetId="12" hidden="1">0.0001</definedName>
    <definedName name="solver_drv" localSheetId="14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10" hidden="1">1</definedName>
    <definedName name="solver_drv" localSheetId="12" hidden="1">1</definedName>
    <definedName name="solver_eng" localSheetId="14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8" hidden="1">2</definedName>
    <definedName name="solver_eng" localSheetId="10" hidden="1">2</definedName>
    <definedName name="solver_eng" localSheetId="12" hidden="1">2</definedName>
    <definedName name="solver_itr" localSheetId="14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12" hidden="1">2147483647</definedName>
    <definedName name="solver_lhs1" localSheetId="14" hidden="1">'Only Central Warehouse'!$H$20:$H$25</definedName>
    <definedName name="solver_lhs1" localSheetId="2" hidden="1">'Opening Warehouse 1'!$H$20:$H$25</definedName>
    <definedName name="solver_lhs1" localSheetId="4" hidden="1">'Opening Warehouse 2'!$H$20:$H$25</definedName>
    <definedName name="solver_lhs1" localSheetId="6" hidden="1">'Opening Warehouse 3'!$H$20:$H$25</definedName>
    <definedName name="solver_lhs1" localSheetId="8" hidden="1">'Opening Warehouse 4'!$H$20:$H$25</definedName>
    <definedName name="solver_lhs1" localSheetId="10" hidden="1">'Opening Warehouse 5'!$H$20:$H$25</definedName>
    <definedName name="solver_lhs1" localSheetId="12" hidden="1">'Opening Warehouse 6'!$H$20:$H$25</definedName>
    <definedName name="solver_lhs10" localSheetId="14" hidden="1">'Only Central Warehouse'!#REF!</definedName>
    <definedName name="solver_lhs10" localSheetId="2" hidden="1">'Opening Warehouse 1'!#REF!</definedName>
    <definedName name="solver_lhs10" localSheetId="4" hidden="1">'Opening Warehouse 2'!#REF!</definedName>
    <definedName name="solver_lhs10" localSheetId="6" hidden="1">'Opening Warehouse 3'!#REF!</definedName>
    <definedName name="solver_lhs10" localSheetId="8" hidden="1">'Opening Warehouse 4'!#REF!</definedName>
    <definedName name="solver_lhs10" localSheetId="10" hidden="1">'Opening Warehouse 5'!#REF!</definedName>
    <definedName name="solver_lhs10" localSheetId="12" hidden="1">'Opening Warehouse 6'!#REF!</definedName>
    <definedName name="solver_lhs11" localSheetId="14" hidden="1">'Only Central Warehouse'!#REF!</definedName>
    <definedName name="solver_lhs11" localSheetId="2" hidden="1">'Opening Warehouse 1'!#REF!</definedName>
    <definedName name="solver_lhs11" localSheetId="4" hidden="1">'Opening Warehouse 2'!#REF!</definedName>
    <definedName name="solver_lhs11" localSheetId="6" hidden="1">'Opening Warehouse 3'!#REF!</definedName>
    <definedName name="solver_lhs11" localSheetId="8" hidden="1">'Opening Warehouse 4'!#REF!</definedName>
    <definedName name="solver_lhs11" localSheetId="10" hidden="1">'Opening Warehouse 5'!#REF!</definedName>
    <definedName name="solver_lhs11" localSheetId="12" hidden="1">'Opening Warehouse 6'!#REF!</definedName>
    <definedName name="solver_lhs12" localSheetId="14" hidden="1">'Only Central Warehouse'!#REF!</definedName>
    <definedName name="solver_lhs12" localSheetId="2" hidden="1">'Opening Warehouse 1'!#REF!</definedName>
    <definedName name="solver_lhs12" localSheetId="4" hidden="1">'Opening Warehouse 2'!#REF!</definedName>
    <definedName name="solver_lhs12" localSheetId="6" hidden="1">'Opening Warehouse 3'!#REF!</definedName>
    <definedName name="solver_lhs12" localSheetId="8" hidden="1">'Opening Warehouse 4'!#REF!</definedName>
    <definedName name="solver_lhs12" localSheetId="10" hidden="1">'Opening Warehouse 5'!#REF!</definedName>
    <definedName name="solver_lhs12" localSheetId="12" hidden="1">'Opening Warehouse 6'!#REF!</definedName>
    <definedName name="solver_lhs13" localSheetId="14" hidden="1">'Only Central Warehouse'!#REF!</definedName>
    <definedName name="solver_lhs13" localSheetId="2" hidden="1">'Opening Warehouse 1'!#REF!</definedName>
    <definedName name="solver_lhs13" localSheetId="4" hidden="1">'Opening Warehouse 2'!#REF!</definedName>
    <definedName name="solver_lhs13" localSheetId="6" hidden="1">'Opening Warehouse 3'!#REF!</definedName>
    <definedName name="solver_lhs13" localSheetId="8" hidden="1">'Opening Warehouse 4'!#REF!</definedName>
    <definedName name="solver_lhs13" localSheetId="10" hidden="1">'Opening Warehouse 5'!#REF!</definedName>
    <definedName name="solver_lhs13" localSheetId="12" hidden="1">'Opening Warehouse 6'!#REF!</definedName>
    <definedName name="solver_lhs14" localSheetId="14" hidden="1">'Only Central Warehouse'!#REF!</definedName>
    <definedName name="solver_lhs14" localSheetId="2" hidden="1">'Opening Warehouse 1'!#REF!</definedName>
    <definedName name="solver_lhs14" localSheetId="4" hidden="1">'Opening Warehouse 2'!#REF!</definedName>
    <definedName name="solver_lhs14" localSheetId="6" hidden="1">'Opening Warehouse 3'!#REF!</definedName>
    <definedName name="solver_lhs14" localSheetId="8" hidden="1">'Opening Warehouse 4'!#REF!</definedName>
    <definedName name="solver_lhs14" localSheetId="10" hidden="1">'Opening Warehouse 5'!#REF!</definedName>
    <definedName name="solver_lhs14" localSheetId="12" hidden="1">'Opening Warehouse 6'!#REF!</definedName>
    <definedName name="solver_lhs15" localSheetId="14" hidden="1">'Only Central Warehouse'!$K$20</definedName>
    <definedName name="solver_lhs15" localSheetId="2" hidden="1">'Opening Warehouse 1'!$K$20</definedName>
    <definedName name="solver_lhs15" localSheetId="4" hidden="1">'Opening Warehouse 2'!$K$20</definedName>
    <definedName name="solver_lhs15" localSheetId="6" hidden="1">'Opening Warehouse 3'!$K$20</definedName>
    <definedName name="solver_lhs15" localSheetId="8" hidden="1">'Opening Warehouse 4'!$K$20</definedName>
    <definedName name="solver_lhs15" localSheetId="10" hidden="1">'Opening Warehouse 5'!$K$20</definedName>
    <definedName name="solver_lhs15" localSheetId="12" hidden="1">'Opening Warehouse 6'!$K$20</definedName>
    <definedName name="solver_lhs16" localSheetId="14" hidden="1">'Only Central Warehouse'!$K$21</definedName>
    <definedName name="solver_lhs16" localSheetId="2" hidden="1">'Opening Warehouse 1'!$K$21</definedName>
    <definedName name="solver_lhs16" localSheetId="4" hidden="1">'Opening Warehouse 2'!$K$21</definedName>
    <definedName name="solver_lhs16" localSheetId="6" hidden="1">'Opening Warehouse 3'!$K$21</definedName>
    <definedName name="solver_lhs16" localSheetId="8" hidden="1">'Opening Warehouse 4'!$K$21</definedName>
    <definedName name="solver_lhs16" localSheetId="10" hidden="1">'Opening Warehouse 5'!$K$21</definedName>
    <definedName name="solver_lhs16" localSheetId="12" hidden="1">'Opening Warehouse 6'!$K$21</definedName>
    <definedName name="solver_lhs17" localSheetId="14" hidden="1">'Only Central Warehouse'!$K$22</definedName>
    <definedName name="solver_lhs17" localSheetId="2" hidden="1">'Opening Warehouse 1'!$K$22</definedName>
    <definedName name="solver_lhs17" localSheetId="4" hidden="1">'Opening Warehouse 2'!$K$22</definedName>
    <definedName name="solver_lhs17" localSheetId="6" hidden="1">'Opening Warehouse 3'!$K$22</definedName>
    <definedName name="solver_lhs17" localSheetId="8" hidden="1">'Opening Warehouse 4'!$K$22</definedName>
    <definedName name="solver_lhs17" localSheetId="10" hidden="1">'Opening Warehouse 5'!$K$22</definedName>
    <definedName name="solver_lhs17" localSheetId="12" hidden="1">'Opening Warehouse 6'!$K$22</definedName>
    <definedName name="solver_lhs18" localSheetId="14" hidden="1">'Only Central Warehouse'!$K$23</definedName>
    <definedName name="solver_lhs18" localSheetId="2" hidden="1">'Opening Warehouse 1'!$K$23</definedName>
    <definedName name="solver_lhs18" localSheetId="4" hidden="1">'Opening Warehouse 2'!$K$23</definedName>
    <definedName name="solver_lhs18" localSheetId="6" hidden="1">'Opening Warehouse 3'!$K$23</definedName>
    <definedName name="solver_lhs18" localSheetId="8" hidden="1">'Opening Warehouse 4'!$K$23</definedName>
    <definedName name="solver_lhs18" localSheetId="10" hidden="1">'Opening Warehouse 5'!$K$23</definedName>
    <definedName name="solver_lhs18" localSheetId="12" hidden="1">'Opening Warehouse 6'!$K$23</definedName>
    <definedName name="solver_lhs19" localSheetId="14" hidden="1">'Only Central Warehouse'!$K$24</definedName>
    <definedName name="solver_lhs19" localSheetId="2" hidden="1">'Opening Warehouse 1'!$K$24</definedName>
    <definedName name="solver_lhs19" localSheetId="4" hidden="1">'Opening Warehouse 2'!$K$24</definedName>
    <definedName name="solver_lhs19" localSheetId="6" hidden="1">'Opening Warehouse 3'!$K$24</definedName>
    <definedName name="solver_lhs19" localSheetId="8" hidden="1">'Opening Warehouse 4'!$K$24</definedName>
    <definedName name="solver_lhs19" localSheetId="10" hidden="1">'Opening Warehouse 5'!$K$24</definedName>
    <definedName name="solver_lhs19" localSheetId="12" hidden="1">'Opening Warehouse 6'!$K$24</definedName>
    <definedName name="solver_lhs2" localSheetId="14" hidden="1">'Only Central Warehouse'!$H$29</definedName>
    <definedName name="solver_lhs2" localSheetId="2" hidden="1">'Opening Warehouse 1'!$H$29</definedName>
    <definedName name="solver_lhs2" localSheetId="4" hidden="1">'Opening Warehouse 2'!$H$29</definedName>
    <definedName name="solver_lhs2" localSheetId="6" hidden="1">'Opening Warehouse 3'!$H$29</definedName>
    <definedName name="solver_lhs2" localSheetId="8" hidden="1">'Opening Warehouse 4'!$H$29</definedName>
    <definedName name="solver_lhs2" localSheetId="10" hidden="1">'Opening Warehouse 5'!$H$29</definedName>
    <definedName name="solver_lhs2" localSheetId="12" hidden="1">'Opening Warehouse 6'!$H$29</definedName>
    <definedName name="solver_lhs20" localSheetId="14" hidden="1">'Only Central Warehouse'!$K$25</definedName>
    <definedName name="solver_lhs20" localSheetId="2" hidden="1">'Opening Warehouse 1'!$K$25</definedName>
    <definedName name="solver_lhs20" localSheetId="4" hidden="1">'Opening Warehouse 2'!$K$25</definedName>
    <definedName name="solver_lhs20" localSheetId="6" hidden="1">'Opening Warehouse 3'!$K$25</definedName>
    <definedName name="solver_lhs20" localSheetId="8" hidden="1">'Opening Warehouse 4'!$K$25</definedName>
    <definedName name="solver_lhs20" localSheetId="10" hidden="1">'Opening Warehouse 5'!$K$25</definedName>
    <definedName name="solver_lhs20" localSheetId="12" hidden="1">'Opening Warehouse 6'!$K$25</definedName>
    <definedName name="solver_lhs21" localSheetId="14" hidden="1">'Only Central Warehouse'!$K$27</definedName>
    <definedName name="solver_lhs21" localSheetId="2" hidden="1">'Opening Warehouse 1'!$K$27</definedName>
    <definedName name="solver_lhs21" localSheetId="4" hidden="1">'Opening Warehouse 2'!$K$27</definedName>
    <definedName name="solver_lhs21" localSheetId="6" hidden="1">'Opening Warehouse 3'!$K$27</definedName>
    <definedName name="solver_lhs21" localSheetId="8" hidden="1">'Opening Warehouse 4'!$K$27</definedName>
    <definedName name="solver_lhs21" localSheetId="10" hidden="1">'Opening Warehouse 5'!$K$27</definedName>
    <definedName name="solver_lhs21" localSheetId="12" hidden="1">'Opening Warehouse 6'!$K$27</definedName>
    <definedName name="solver_lhs3" localSheetId="14" hidden="1">'Only Central Warehouse'!#REF!</definedName>
    <definedName name="solver_lhs3" localSheetId="2" hidden="1">'Opening Warehouse 1'!$H$30</definedName>
    <definedName name="solver_lhs3" localSheetId="4" hidden="1">'Opening Warehouse 2'!$H$30</definedName>
    <definedName name="solver_lhs3" localSheetId="6" hidden="1">'Opening Warehouse 3'!$H$30</definedName>
    <definedName name="solver_lhs3" localSheetId="8" hidden="1">'Opening Warehouse 4'!$H$30</definedName>
    <definedName name="solver_lhs3" localSheetId="10" hidden="1">'Opening Warehouse 5'!$H$30</definedName>
    <definedName name="solver_lhs3" localSheetId="12" hidden="1">'Opening Warehouse 6'!$H$30</definedName>
    <definedName name="solver_lhs4" localSheetId="14" hidden="1">'Only Central Warehouse'!#REF!</definedName>
    <definedName name="solver_lhs4" localSheetId="2" hidden="1">'Opening Warehouse 1'!$E$27</definedName>
    <definedName name="solver_lhs4" localSheetId="4" hidden="1">'Opening Warehouse 2'!$E$27</definedName>
    <definedName name="solver_lhs4" localSheetId="6" hidden="1">'Opening Warehouse 3'!$E$27</definedName>
    <definedName name="solver_lhs4" localSheetId="8" hidden="1">'Opening Warehouse 4'!$E$27</definedName>
    <definedName name="solver_lhs4" localSheetId="10" hidden="1">'Opening Warehouse 5'!$E$27</definedName>
    <definedName name="solver_lhs4" localSheetId="12" hidden="1">'Opening Warehouse 6'!$E$27</definedName>
    <definedName name="solver_lhs5" localSheetId="14" hidden="1">'Only Central Warehouse'!$F$28</definedName>
    <definedName name="solver_lhs5" localSheetId="2" hidden="1">'Opening Warehouse 1'!$F$28</definedName>
    <definedName name="solver_lhs5" localSheetId="4" hidden="1">'Opening Warehouse 2'!$F$28</definedName>
    <definedName name="solver_lhs5" localSheetId="6" hidden="1">'Opening Warehouse 3'!$F$28</definedName>
    <definedName name="solver_lhs5" localSheetId="8" hidden="1">'Opening Warehouse 4'!$F$28</definedName>
    <definedName name="solver_lhs5" localSheetId="10" hidden="1">'Opening Warehouse 5'!$F$28</definedName>
    <definedName name="solver_lhs5" localSheetId="12" hidden="1">'Opening Warehouse 6'!$F$28</definedName>
    <definedName name="solver_lhs6" localSheetId="14" hidden="1">'Only Central Warehouse'!#REF!</definedName>
    <definedName name="solver_lhs6" localSheetId="2" hidden="1">'Opening Warehouse 1'!#REF!</definedName>
    <definedName name="solver_lhs6" localSheetId="4" hidden="1">'Opening Warehouse 2'!#REF!</definedName>
    <definedName name="solver_lhs6" localSheetId="6" hidden="1">'Opening Warehouse 3'!#REF!</definedName>
    <definedName name="solver_lhs6" localSheetId="8" hidden="1">'Opening Warehouse 4'!#REF!</definedName>
    <definedName name="solver_lhs6" localSheetId="10" hidden="1">'Opening Warehouse 5'!#REF!</definedName>
    <definedName name="solver_lhs6" localSheetId="12" hidden="1">'Opening Warehouse 6'!#REF!</definedName>
    <definedName name="solver_lhs7" localSheetId="14" hidden="1">'Only Central Warehouse'!#REF!</definedName>
    <definedName name="solver_lhs7" localSheetId="2" hidden="1">'Opening Warehouse 1'!#REF!</definedName>
    <definedName name="solver_lhs7" localSheetId="4" hidden="1">'Opening Warehouse 2'!#REF!</definedName>
    <definedName name="solver_lhs7" localSheetId="6" hidden="1">'Opening Warehouse 3'!#REF!</definedName>
    <definedName name="solver_lhs7" localSheetId="8" hidden="1">'Opening Warehouse 4'!#REF!</definedName>
    <definedName name="solver_lhs7" localSheetId="10" hidden="1">'Opening Warehouse 5'!#REF!</definedName>
    <definedName name="solver_lhs7" localSheetId="12" hidden="1">'Opening Warehouse 6'!#REF!</definedName>
    <definedName name="solver_lhs8" localSheetId="14" hidden="1">'Only Central Warehouse'!#REF!</definedName>
    <definedName name="solver_lhs8" localSheetId="2" hidden="1">'Opening Warehouse 1'!#REF!</definedName>
    <definedName name="solver_lhs8" localSheetId="4" hidden="1">'Opening Warehouse 2'!#REF!</definedName>
    <definedName name="solver_lhs8" localSheetId="6" hidden="1">'Opening Warehouse 3'!#REF!</definedName>
    <definedName name="solver_lhs8" localSheetId="8" hidden="1">'Opening Warehouse 4'!#REF!</definedName>
    <definedName name="solver_lhs8" localSheetId="10" hidden="1">'Opening Warehouse 5'!#REF!</definedName>
    <definedName name="solver_lhs8" localSheetId="12" hidden="1">'Opening Warehouse 6'!#REF!</definedName>
    <definedName name="solver_lhs9" localSheetId="14" hidden="1">'Only Central Warehouse'!#REF!</definedName>
    <definedName name="solver_lhs9" localSheetId="2" hidden="1">'Opening Warehouse 1'!#REF!</definedName>
    <definedName name="solver_lhs9" localSheetId="4" hidden="1">'Opening Warehouse 2'!#REF!</definedName>
    <definedName name="solver_lhs9" localSheetId="6" hidden="1">'Opening Warehouse 3'!#REF!</definedName>
    <definedName name="solver_lhs9" localSheetId="8" hidden="1">'Opening Warehouse 4'!#REF!</definedName>
    <definedName name="solver_lhs9" localSheetId="10" hidden="1">'Opening Warehouse 5'!#REF!</definedName>
    <definedName name="solver_lhs9" localSheetId="12" hidden="1">'Opening Warehouse 6'!#REF!</definedName>
    <definedName name="solver_lin" localSheetId="14" hidden="1">1</definedName>
    <definedName name="solver_lin" localSheetId="2" hidden="1">1</definedName>
    <definedName name="solver_lin" localSheetId="4" hidden="1">1</definedName>
    <definedName name="solver_lin" localSheetId="6" hidden="1">1</definedName>
    <definedName name="solver_lin" localSheetId="8" hidden="1">1</definedName>
    <definedName name="solver_lin" localSheetId="10" hidden="1">1</definedName>
    <definedName name="solver_lin" localSheetId="12" hidden="1">1</definedName>
    <definedName name="solver_mip" localSheetId="14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12" hidden="1">2147483647</definedName>
    <definedName name="solver_mni" localSheetId="14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12" hidden="1">30</definedName>
    <definedName name="solver_mrt" localSheetId="14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12" hidden="1">0.075</definedName>
    <definedName name="solver_msl" localSheetId="14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12" hidden="1">2</definedName>
    <definedName name="solver_neg" localSheetId="14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0" hidden="1">1</definedName>
    <definedName name="solver_neg" localSheetId="12" hidden="1">1</definedName>
    <definedName name="solver_nod" localSheetId="14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12" hidden="1">2147483647</definedName>
    <definedName name="solver_num" localSheetId="14" hidden="1">2</definedName>
    <definedName name="solver_num" localSheetId="2" hidden="1">3</definedName>
    <definedName name="solver_num" localSheetId="4" hidden="1">3</definedName>
    <definedName name="solver_num" localSheetId="6" hidden="1">3</definedName>
    <definedName name="solver_num" localSheetId="8" hidden="1">3</definedName>
    <definedName name="solver_num" localSheetId="10" hidden="1">3</definedName>
    <definedName name="solver_num" localSheetId="12" hidden="1">3</definedName>
    <definedName name="solver_opt" localSheetId="14" hidden="1">'Only Central Warehouse'!$E$17</definedName>
    <definedName name="solver_opt" localSheetId="2" hidden="1">'Opening Warehouse 1'!$E$17</definedName>
    <definedName name="solver_opt" localSheetId="4" hidden="1">'Opening Warehouse 2'!$E$17</definedName>
    <definedName name="solver_opt" localSheetId="6" hidden="1">'Opening Warehouse 3'!$E$17</definedName>
    <definedName name="solver_opt" localSheetId="8" hidden="1">'Opening Warehouse 4'!$E$17</definedName>
    <definedName name="solver_opt" localSheetId="10" hidden="1">'Opening Warehouse 5'!$E$17</definedName>
    <definedName name="solver_opt" localSheetId="12" hidden="1">'Opening Warehouse 6'!$E$17</definedName>
    <definedName name="solver_pre" localSheetId="14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12" hidden="1">0.000001</definedName>
    <definedName name="solver_rbv" localSheetId="14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10" hidden="1">1</definedName>
    <definedName name="solver_rbv" localSheetId="12" hidden="1">1</definedName>
    <definedName name="solver_rel1" localSheetId="14" hidden="1">2</definedName>
    <definedName name="solver_rel1" localSheetId="2" hidden="1">2</definedName>
    <definedName name="solver_rel1" localSheetId="4" hidden="1">2</definedName>
    <definedName name="solver_rel1" localSheetId="6" hidden="1">2</definedName>
    <definedName name="solver_rel1" localSheetId="8" hidden="1">2</definedName>
    <definedName name="solver_rel1" localSheetId="10" hidden="1">2</definedName>
    <definedName name="solver_rel1" localSheetId="12" hidden="1">2</definedName>
    <definedName name="solver_rel10" localSheetId="14" hidden="1">1</definedName>
    <definedName name="solver_rel10" localSheetId="2" hidden="1">1</definedName>
    <definedName name="solver_rel10" localSheetId="4" hidden="1">1</definedName>
    <definedName name="solver_rel10" localSheetId="6" hidden="1">1</definedName>
    <definedName name="solver_rel10" localSheetId="8" hidden="1">1</definedName>
    <definedName name="solver_rel10" localSheetId="10" hidden="1">1</definedName>
    <definedName name="solver_rel10" localSheetId="12" hidden="1">1</definedName>
    <definedName name="solver_rel11" localSheetId="14" hidden="1">1</definedName>
    <definedName name="solver_rel11" localSheetId="2" hidden="1">1</definedName>
    <definedName name="solver_rel11" localSheetId="4" hidden="1">1</definedName>
    <definedName name="solver_rel11" localSheetId="6" hidden="1">1</definedName>
    <definedName name="solver_rel11" localSheetId="8" hidden="1">1</definedName>
    <definedName name="solver_rel11" localSheetId="10" hidden="1">1</definedName>
    <definedName name="solver_rel11" localSheetId="12" hidden="1">1</definedName>
    <definedName name="solver_rel12" localSheetId="14" hidden="1">1</definedName>
    <definedName name="solver_rel12" localSheetId="2" hidden="1">1</definedName>
    <definedName name="solver_rel12" localSheetId="4" hidden="1">1</definedName>
    <definedName name="solver_rel12" localSheetId="6" hidden="1">1</definedName>
    <definedName name="solver_rel12" localSheetId="8" hidden="1">1</definedName>
    <definedName name="solver_rel12" localSheetId="10" hidden="1">1</definedName>
    <definedName name="solver_rel12" localSheetId="12" hidden="1">1</definedName>
    <definedName name="solver_rel13" localSheetId="14" hidden="1">1</definedName>
    <definedName name="solver_rel13" localSheetId="2" hidden="1">1</definedName>
    <definedName name="solver_rel13" localSheetId="4" hidden="1">1</definedName>
    <definedName name="solver_rel13" localSheetId="6" hidden="1">1</definedName>
    <definedName name="solver_rel13" localSheetId="8" hidden="1">1</definedName>
    <definedName name="solver_rel13" localSheetId="10" hidden="1">1</definedName>
    <definedName name="solver_rel13" localSheetId="12" hidden="1">1</definedName>
    <definedName name="solver_rel14" localSheetId="14" hidden="1">1</definedName>
    <definedName name="solver_rel14" localSheetId="2" hidden="1">1</definedName>
    <definedName name="solver_rel14" localSheetId="4" hidden="1">1</definedName>
    <definedName name="solver_rel14" localSheetId="6" hidden="1">1</definedName>
    <definedName name="solver_rel14" localSheetId="8" hidden="1">1</definedName>
    <definedName name="solver_rel14" localSheetId="10" hidden="1">1</definedName>
    <definedName name="solver_rel14" localSheetId="12" hidden="1">1</definedName>
    <definedName name="solver_rel15" localSheetId="14" hidden="1">5</definedName>
    <definedName name="solver_rel15" localSheetId="2" hidden="1">5</definedName>
    <definedName name="solver_rel15" localSheetId="4" hidden="1">5</definedName>
    <definedName name="solver_rel15" localSheetId="6" hidden="1">5</definedName>
    <definedName name="solver_rel15" localSheetId="8" hidden="1">5</definedName>
    <definedName name="solver_rel15" localSheetId="10" hidden="1">5</definedName>
    <definedName name="solver_rel15" localSheetId="12" hidden="1">5</definedName>
    <definedName name="solver_rel16" localSheetId="14" hidden="1">5</definedName>
    <definedName name="solver_rel16" localSheetId="2" hidden="1">5</definedName>
    <definedName name="solver_rel16" localSheetId="4" hidden="1">5</definedName>
    <definedName name="solver_rel16" localSheetId="6" hidden="1">5</definedName>
    <definedName name="solver_rel16" localSheetId="8" hidden="1">5</definedName>
    <definedName name="solver_rel16" localSheetId="10" hidden="1">5</definedName>
    <definedName name="solver_rel16" localSheetId="12" hidden="1">5</definedName>
    <definedName name="solver_rel17" localSheetId="14" hidden="1">5</definedName>
    <definedName name="solver_rel17" localSheetId="2" hidden="1">5</definedName>
    <definedName name="solver_rel17" localSheetId="4" hidden="1">5</definedName>
    <definedName name="solver_rel17" localSheetId="6" hidden="1">5</definedName>
    <definedName name="solver_rel17" localSheetId="8" hidden="1">5</definedName>
    <definedName name="solver_rel17" localSheetId="10" hidden="1">5</definedName>
    <definedName name="solver_rel17" localSheetId="12" hidden="1">5</definedName>
    <definedName name="solver_rel18" localSheetId="14" hidden="1">5</definedName>
    <definedName name="solver_rel18" localSheetId="2" hidden="1">5</definedName>
    <definedName name="solver_rel18" localSheetId="4" hidden="1">5</definedName>
    <definedName name="solver_rel18" localSheetId="6" hidden="1">5</definedName>
    <definedName name="solver_rel18" localSheetId="8" hidden="1">5</definedName>
    <definedName name="solver_rel18" localSheetId="10" hidden="1">5</definedName>
    <definedName name="solver_rel18" localSheetId="12" hidden="1">5</definedName>
    <definedName name="solver_rel19" localSheetId="14" hidden="1">5</definedName>
    <definedName name="solver_rel19" localSheetId="2" hidden="1">5</definedName>
    <definedName name="solver_rel19" localSheetId="4" hidden="1">5</definedName>
    <definedName name="solver_rel19" localSheetId="6" hidden="1">5</definedName>
    <definedName name="solver_rel19" localSheetId="8" hidden="1">5</definedName>
    <definedName name="solver_rel19" localSheetId="10" hidden="1">5</definedName>
    <definedName name="solver_rel19" localSheetId="12" hidden="1">5</definedName>
    <definedName name="solver_rel2" localSheetId="14" hidden="1">1</definedName>
    <definedName name="solver_rel2" localSheetId="2" hidden="1">1</definedName>
    <definedName name="solver_rel2" localSheetId="4" hidden="1">1</definedName>
    <definedName name="solver_rel2" localSheetId="6" hidden="1">1</definedName>
    <definedName name="solver_rel2" localSheetId="8" hidden="1">1</definedName>
    <definedName name="solver_rel2" localSheetId="10" hidden="1">1</definedName>
    <definedName name="solver_rel2" localSheetId="12" hidden="1">1</definedName>
    <definedName name="solver_rel20" localSheetId="14" hidden="1">5</definedName>
    <definedName name="solver_rel20" localSheetId="2" hidden="1">5</definedName>
    <definedName name="solver_rel20" localSheetId="4" hidden="1">5</definedName>
    <definedName name="solver_rel20" localSheetId="6" hidden="1">5</definedName>
    <definedName name="solver_rel20" localSheetId="8" hidden="1">5</definedName>
    <definedName name="solver_rel20" localSheetId="10" hidden="1">5</definedName>
    <definedName name="solver_rel20" localSheetId="12" hidden="1">5</definedName>
    <definedName name="solver_rel21" localSheetId="14" hidden="1">2</definedName>
    <definedName name="solver_rel21" localSheetId="2" hidden="1">2</definedName>
    <definedName name="solver_rel21" localSheetId="4" hidden="1">2</definedName>
    <definedName name="solver_rel21" localSheetId="6" hidden="1">2</definedName>
    <definedName name="solver_rel21" localSheetId="8" hidden="1">2</definedName>
    <definedName name="solver_rel21" localSheetId="10" hidden="1">2</definedName>
    <definedName name="solver_rel21" localSheetId="12" hidden="1">2</definedName>
    <definedName name="solver_rel3" localSheetId="14" hidden="1">1</definedName>
    <definedName name="solver_rel3" localSheetId="2" hidden="1">1</definedName>
    <definedName name="solver_rel3" localSheetId="4" hidden="1">1</definedName>
    <definedName name="solver_rel3" localSheetId="6" hidden="1">1</definedName>
    <definedName name="solver_rel3" localSheetId="8" hidden="1">1</definedName>
    <definedName name="solver_rel3" localSheetId="10" hidden="1">1</definedName>
    <definedName name="solver_rel3" localSheetId="12" hidden="1">1</definedName>
    <definedName name="solver_rel4" localSheetId="14" hidden="1">2</definedName>
    <definedName name="solver_rel4" localSheetId="2" hidden="1">2</definedName>
    <definedName name="solver_rel4" localSheetId="4" hidden="1">2</definedName>
    <definedName name="solver_rel4" localSheetId="6" hidden="1">2</definedName>
    <definedName name="solver_rel4" localSheetId="8" hidden="1">2</definedName>
    <definedName name="solver_rel4" localSheetId="10" hidden="1">2</definedName>
    <definedName name="solver_rel4" localSheetId="12" hidden="1">2</definedName>
    <definedName name="solver_rel5" localSheetId="14" hidden="1">2</definedName>
    <definedName name="solver_rel5" localSheetId="2" hidden="1">2</definedName>
    <definedName name="solver_rel5" localSheetId="4" hidden="1">2</definedName>
    <definedName name="solver_rel5" localSheetId="6" hidden="1">2</definedName>
    <definedName name="solver_rel5" localSheetId="8" hidden="1">2</definedName>
    <definedName name="solver_rel5" localSheetId="10" hidden="1">2</definedName>
    <definedName name="solver_rel5" localSheetId="12" hidden="1">2</definedName>
    <definedName name="solver_rel6" localSheetId="14" hidden="1">2</definedName>
    <definedName name="solver_rel6" localSheetId="2" hidden="1">2</definedName>
    <definedName name="solver_rel6" localSheetId="4" hidden="1">2</definedName>
    <definedName name="solver_rel6" localSheetId="6" hidden="1">2</definedName>
    <definedName name="solver_rel6" localSheetId="8" hidden="1">2</definedName>
    <definedName name="solver_rel6" localSheetId="10" hidden="1">2</definedName>
    <definedName name="solver_rel6" localSheetId="12" hidden="1">2</definedName>
    <definedName name="solver_rel7" localSheetId="14" hidden="1">1</definedName>
    <definedName name="solver_rel7" localSheetId="2" hidden="1">1</definedName>
    <definedName name="solver_rel7" localSheetId="4" hidden="1">1</definedName>
    <definedName name="solver_rel7" localSheetId="6" hidden="1">1</definedName>
    <definedName name="solver_rel7" localSheetId="8" hidden="1">1</definedName>
    <definedName name="solver_rel7" localSheetId="10" hidden="1">1</definedName>
    <definedName name="solver_rel7" localSheetId="12" hidden="1">1</definedName>
    <definedName name="solver_rel8" localSheetId="14" hidden="1">1</definedName>
    <definedName name="solver_rel8" localSheetId="2" hidden="1">1</definedName>
    <definedName name="solver_rel8" localSheetId="4" hidden="1">1</definedName>
    <definedName name="solver_rel8" localSheetId="6" hidden="1">1</definedName>
    <definedName name="solver_rel8" localSheetId="8" hidden="1">1</definedName>
    <definedName name="solver_rel8" localSheetId="10" hidden="1">1</definedName>
    <definedName name="solver_rel8" localSheetId="12" hidden="1">1</definedName>
    <definedName name="solver_rel9" localSheetId="14" hidden="1">1</definedName>
    <definedName name="solver_rel9" localSheetId="2" hidden="1">1</definedName>
    <definedName name="solver_rel9" localSheetId="4" hidden="1">1</definedName>
    <definedName name="solver_rel9" localSheetId="6" hidden="1">1</definedName>
    <definedName name="solver_rel9" localSheetId="8" hidden="1">1</definedName>
    <definedName name="solver_rel9" localSheetId="10" hidden="1">1</definedName>
    <definedName name="solver_rel9" localSheetId="12" hidden="1">1</definedName>
    <definedName name="solver_rhs1" localSheetId="14" hidden="1">'Only Central Warehouse'!$I$20:$I$25</definedName>
    <definedName name="solver_rhs1" localSheetId="2" hidden="1">'Opening Warehouse 1'!$I$20:$I$25</definedName>
    <definedName name="solver_rhs1" localSheetId="4" hidden="1">'Opening Warehouse 2'!$I$20:$I$25</definedName>
    <definedName name="solver_rhs1" localSheetId="6" hidden="1">'Opening Warehouse 3'!$I$20:$I$25</definedName>
    <definedName name="solver_rhs1" localSheetId="8" hidden="1">'Opening Warehouse 4'!$I$20:$I$25</definedName>
    <definedName name="solver_rhs1" localSheetId="10" hidden="1">'Opening Warehouse 5'!$I$20:$I$25</definedName>
    <definedName name="solver_rhs1" localSheetId="12" hidden="1">'Opening Warehouse 6'!$I$20:$I$25</definedName>
    <definedName name="solver_rhs10" localSheetId="14" hidden="1">'Only Central Warehouse'!$J$24</definedName>
    <definedName name="solver_rhs10" localSheetId="2" hidden="1">'Opening Warehouse 1'!$J$24</definedName>
    <definedName name="solver_rhs10" localSheetId="4" hidden="1">'Opening Warehouse 2'!$J$24</definedName>
    <definedName name="solver_rhs10" localSheetId="6" hidden="1">'Opening Warehouse 3'!$J$24</definedName>
    <definedName name="solver_rhs10" localSheetId="8" hidden="1">'Opening Warehouse 4'!$J$24</definedName>
    <definedName name="solver_rhs10" localSheetId="10" hidden="1">'Opening Warehouse 5'!$J$24</definedName>
    <definedName name="solver_rhs10" localSheetId="12" hidden="1">'Opening Warehouse 6'!$J$24</definedName>
    <definedName name="solver_rhs11" localSheetId="14" hidden="1">'Only Central Warehouse'!$J$25</definedName>
    <definedName name="solver_rhs11" localSheetId="2" hidden="1">'Opening Warehouse 1'!$J$25</definedName>
    <definedName name="solver_rhs11" localSheetId="4" hidden="1">'Opening Warehouse 2'!$J$25</definedName>
    <definedName name="solver_rhs11" localSheetId="6" hidden="1">'Opening Warehouse 3'!$J$25</definedName>
    <definedName name="solver_rhs11" localSheetId="8" hidden="1">'Opening Warehouse 4'!$J$25</definedName>
    <definedName name="solver_rhs11" localSheetId="10" hidden="1">'Opening Warehouse 5'!$J$25</definedName>
    <definedName name="solver_rhs11" localSheetId="12" hidden="1">'Opening Warehouse 6'!$J$25</definedName>
    <definedName name="solver_rhs12" localSheetId="14" hidden="1">'Only Central Warehouse'!$J$26</definedName>
    <definedName name="solver_rhs12" localSheetId="2" hidden="1">'Opening Warehouse 1'!$J$26</definedName>
    <definedName name="solver_rhs12" localSheetId="4" hidden="1">'Opening Warehouse 2'!$J$26</definedName>
    <definedName name="solver_rhs12" localSheetId="6" hidden="1">'Opening Warehouse 3'!$J$26</definedName>
    <definedName name="solver_rhs12" localSheetId="8" hidden="1">'Opening Warehouse 4'!$J$26</definedName>
    <definedName name="solver_rhs12" localSheetId="10" hidden="1">'Opening Warehouse 5'!$J$26</definedName>
    <definedName name="solver_rhs12" localSheetId="12" hidden="1">'Opening Warehouse 6'!$J$26</definedName>
    <definedName name="solver_rhs13" localSheetId="14" hidden="1">'Only Central Warehouse'!$J$27</definedName>
    <definedName name="solver_rhs13" localSheetId="2" hidden="1">'Opening Warehouse 1'!$J$27</definedName>
    <definedName name="solver_rhs13" localSheetId="4" hidden="1">'Opening Warehouse 2'!$J$27</definedName>
    <definedName name="solver_rhs13" localSheetId="6" hidden="1">'Opening Warehouse 3'!$J$27</definedName>
    <definedName name="solver_rhs13" localSheetId="8" hidden="1">'Opening Warehouse 4'!$J$27</definedName>
    <definedName name="solver_rhs13" localSheetId="10" hidden="1">'Opening Warehouse 5'!$J$27</definedName>
    <definedName name="solver_rhs13" localSheetId="12" hidden="1">'Opening Warehouse 6'!$J$27</definedName>
    <definedName name="solver_rhs14" localSheetId="14" hidden="1">'Only Central Warehouse'!$J$27</definedName>
    <definedName name="solver_rhs14" localSheetId="2" hidden="1">'Opening Warehouse 1'!$J$27</definedName>
    <definedName name="solver_rhs14" localSheetId="4" hidden="1">'Opening Warehouse 2'!$J$27</definedName>
    <definedName name="solver_rhs14" localSheetId="6" hidden="1">'Opening Warehouse 3'!$J$27</definedName>
    <definedName name="solver_rhs14" localSheetId="8" hidden="1">'Opening Warehouse 4'!$J$27</definedName>
    <definedName name="solver_rhs14" localSheetId="10" hidden="1">'Opening Warehouse 5'!$J$27</definedName>
    <definedName name="solver_rhs14" localSheetId="12" hidden="1">'Opening Warehouse 6'!$J$27</definedName>
    <definedName name="solver_rhs15" localSheetId="14" hidden="1">"binary"</definedName>
    <definedName name="solver_rhs15" localSheetId="2" hidden="1">"binary"</definedName>
    <definedName name="solver_rhs15" localSheetId="4" hidden="1">"binary"</definedName>
    <definedName name="solver_rhs15" localSheetId="6" hidden="1">"binary"</definedName>
    <definedName name="solver_rhs15" localSheetId="8" hidden="1">"binary"</definedName>
    <definedName name="solver_rhs15" localSheetId="10" hidden="1">"binary"</definedName>
    <definedName name="solver_rhs15" localSheetId="12" hidden="1">"binary"</definedName>
    <definedName name="solver_rhs16" localSheetId="14" hidden="1">"binary"</definedName>
    <definedName name="solver_rhs16" localSheetId="2" hidden="1">"binary"</definedName>
    <definedName name="solver_rhs16" localSheetId="4" hidden="1">"binary"</definedName>
    <definedName name="solver_rhs16" localSheetId="6" hidden="1">"binary"</definedName>
    <definedName name="solver_rhs16" localSheetId="8" hidden="1">"binary"</definedName>
    <definedName name="solver_rhs16" localSheetId="10" hidden="1">"binary"</definedName>
    <definedName name="solver_rhs16" localSheetId="12" hidden="1">"binary"</definedName>
    <definedName name="solver_rhs17" localSheetId="14" hidden="1">"binary"</definedName>
    <definedName name="solver_rhs17" localSheetId="2" hidden="1">"binary"</definedName>
    <definedName name="solver_rhs17" localSheetId="4" hidden="1">"binary"</definedName>
    <definedName name="solver_rhs17" localSheetId="6" hidden="1">"binary"</definedName>
    <definedName name="solver_rhs17" localSheetId="8" hidden="1">"binary"</definedName>
    <definedName name="solver_rhs17" localSheetId="10" hidden="1">"binary"</definedName>
    <definedName name="solver_rhs17" localSheetId="12" hidden="1">"binary"</definedName>
    <definedName name="solver_rhs18" localSheetId="14" hidden="1">"binary"</definedName>
    <definedName name="solver_rhs18" localSheetId="2" hidden="1">"binary"</definedName>
    <definedName name="solver_rhs18" localSheetId="4" hidden="1">"binary"</definedName>
    <definedName name="solver_rhs18" localSheetId="6" hidden="1">"binary"</definedName>
    <definedName name="solver_rhs18" localSheetId="8" hidden="1">"binary"</definedName>
    <definedName name="solver_rhs18" localSheetId="10" hidden="1">"binary"</definedName>
    <definedName name="solver_rhs18" localSheetId="12" hidden="1">"binary"</definedName>
    <definedName name="solver_rhs19" localSheetId="14" hidden="1">"binary"</definedName>
    <definedName name="solver_rhs19" localSheetId="2" hidden="1">"binary"</definedName>
    <definedName name="solver_rhs19" localSheetId="4" hidden="1">"binary"</definedName>
    <definedName name="solver_rhs19" localSheetId="6" hidden="1">"binary"</definedName>
    <definedName name="solver_rhs19" localSheetId="8" hidden="1">"binary"</definedName>
    <definedName name="solver_rhs19" localSheetId="10" hidden="1">"binary"</definedName>
    <definedName name="solver_rhs19" localSheetId="12" hidden="1">"binary"</definedName>
    <definedName name="solver_rhs2" localSheetId="14" hidden="1">'Only Central Warehouse'!$J$26</definedName>
    <definedName name="solver_rhs2" localSheetId="2" hidden="1">'Opening Warehouse 1'!$J$26</definedName>
    <definedName name="solver_rhs2" localSheetId="4" hidden="1">'Opening Warehouse 2'!$J$26</definedName>
    <definedName name="solver_rhs2" localSheetId="6" hidden="1">'Opening Warehouse 3'!$J$26</definedName>
    <definedName name="solver_rhs2" localSheetId="8" hidden="1">'Opening Warehouse 4'!$J$26</definedName>
    <definedName name="solver_rhs2" localSheetId="10" hidden="1">'Opening Warehouse 5'!$J$26</definedName>
    <definedName name="solver_rhs2" localSheetId="12" hidden="1">'Opening Warehouse 6'!$J$26</definedName>
    <definedName name="solver_rhs20" localSheetId="14" hidden="1">"binary"</definedName>
    <definedName name="solver_rhs20" localSheetId="2" hidden="1">"binary"</definedName>
    <definedName name="solver_rhs20" localSheetId="4" hidden="1">"binary"</definedName>
    <definedName name="solver_rhs20" localSheetId="6" hidden="1">"binary"</definedName>
    <definedName name="solver_rhs20" localSheetId="8" hidden="1">"binary"</definedName>
    <definedName name="solver_rhs20" localSheetId="10" hidden="1">"binary"</definedName>
    <definedName name="solver_rhs20" localSheetId="12" hidden="1">"binary"</definedName>
    <definedName name="solver_rhs21" localSheetId="14" hidden="1">1</definedName>
    <definedName name="solver_rhs21" localSheetId="2" hidden="1">1</definedName>
    <definedName name="solver_rhs21" localSheetId="4" hidden="1">1</definedName>
    <definedName name="solver_rhs21" localSheetId="6" hidden="1">1</definedName>
    <definedName name="solver_rhs21" localSheetId="8" hidden="1">1</definedName>
    <definedName name="solver_rhs21" localSheetId="10" hidden="1">1</definedName>
    <definedName name="solver_rhs21" localSheetId="12" hidden="1">1</definedName>
    <definedName name="solver_rhs3" localSheetId="14" hidden="1">'Only Central Warehouse'!$J$20</definedName>
    <definedName name="solver_rhs3" localSheetId="2" hidden="1">'Opening Warehouse 1'!$J$20</definedName>
    <definedName name="solver_rhs3" localSheetId="4" hidden="1">'Opening Warehouse 2'!$J$21</definedName>
    <definedName name="solver_rhs3" localSheetId="6" hidden="1">'Opening Warehouse 3'!$J$22</definedName>
    <definedName name="solver_rhs3" localSheetId="8" hidden="1">'Opening Warehouse 4'!$J$23</definedName>
    <definedName name="solver_rhs3" localSheetId="10" hidden="1">'Opening Warehouse 5'!$J$24</definedName>
    <definedName name="solver_rhs3" localSheetId="12" hidden="1">'Opening Warehouse 6'!$J$25</definedName>
    <definedName name="solver_rhs4" localSheetId="14" hidden="1">'Only Central Warehouse'!#REF!</definedName>
    <definedName name="solver_rhs4" localSheetId="2" hidden="1">'Opening Warehouse 1'!$E$29</definedName>
    <definedName name="solver_rhs4" localSheetId="4" hidden="1">'Opening Warehouse 2'!$E$29</definedName>
    <definedName name="solver_rhs4" localSheetId="6" hidden="1">'Opening Warehouse 3'!$E$29</definedName>
    <definedName name="solver_rhs4" localSheetId="8" hidden="1">'Opening Warehouse 4'!$E$29</definedName>
    <definedName name="solver_rhs4" localSheetId="10" hidden="1">'Opening Warehouse 5'!$E$29</definedName>
    <definedName name="solver_rhs4" localSheetId="12" hidden="1">'Opening Warehouse 6'!$E$29</definedName>
    <definedName name="solver_rhs5" localSheetId="14" hidden="1">'Only Central Warehouse'!#REF!</definedName>
    <definedName name="solver_rhs5" localSheetId="2" hidden="1">'Opening Warehouse 1'!$F$30</definedName>
    <definedName name="solver_rhs5" localSheetId="4" hidden="1">'Opening Warehouse 2'!$F$30</definedName>
    <definedName name="solver_rhs5" localSheetId="6" hidden="1">'Opening Warehouse 3'!$F$30</definedName>
    <definedName name="solver_rhs5" localSheetId="8" hidden="1">'Opening Warehouse 4'!$F$30</definedName>
    <definedName name="solver_rhs5" localSheetId="10" hidden="1">'Opening Warehouse 5'!$F$30</definedName>
    <definedName name="solver_rhs5" localSheetId="12" hidden="1">'Opening Warehouse 6'!$F$30</definedName>
    <definedName name="solver_rhs6" localSheetId="14" hidden="1">'Only Central Warehouse'!#REF!</definedName>
    <definedName name="solver_rhs6" localSheetId="2" hidden="1">'Opening Warehouse 1'!$G$30</definedName>
    <definedName name="solver_rhs6" localSheetId="4" hidden="1">'Opening Warehouse 2'!$G$30</definedName>
    <definedName name="solver_rhs6" localSheetId="6" hidden="1">'Opening Warehouse 3'!$G$30</definedName>
    <definedName name="solver_rhs6" localSheetId="8" hidden="1">'Opening Warehouse 4'!$G$30</definedName>
    <definedName name="solver_rhs6" localSheetId="10" hidden="1">'Opening Warehouse 5'!$G$30</definedName>
    <definedName name="solver_rhs6" localSheetId="12" hidden="1">'Opening Warehouse 6'!$G$30</definedName>
    <definedName name="solver_rhs7" localSheetId="14" hidden="1">'Only Central Warehouse'!$J$21</definedName>
    <definedName name="solver_rhs7" localSheetId="2" hidden="1">'Opening Warehouse 1'!$J$21</definedName>
    <definedName name="solver_rhs7" localSheetId="4" hidden="1">'Opening Warehouse 2'!$J$21</definedName>
    <definedName name="solver_rhs7" localSheetId="6" hidden="1">'Opening Warehouse 3'!$J$21</definedName>
    <definedName name="solver_rhs7" localSheetId="8" hidden="1">'Opening Warehouse 4'!$J$21</definedName>
    <definedName name="solver_rhs7" localSheetId="10" hidden="1">'Opening Warehouse 5'!$J$21</definedName>
    <definedName name="solver_rhs7" localSheetId="12" hidden="1">'Opening Warehouse 6'!$J$21</definedName>
    <definedName name="solver_rhs8" localSheetId="14" hidden="1">'Only Central Warehouse'!$J$22</definedName>
    <definedName name="solver_rhs8" localSheetId="2" hidden="1">'Opening Warehouse 1'!$J$22</definedName>
    <definedName name="solver_rhs8" localSheetId="4" hidden="1">'Opening Warehouse 2'!$J$22</definedName>
    <definedName name="solver_rhs8" localSheetId="6" hidden="1">'Opening Warehouse 3'!$J$22</definedName>
    <definedName name="solver_rhs8" localSheetId="8" hidden="1">'Opening Warehouse 4'!$J$22</definedName>
    <definedName name="solver_rhs8" localSheetId="10" hidden="1">'Opening Warehouse 5'!$J$22</definedName>
    <definedName name="solver_rhs8" localSheetId="12" hidden="1">'Opening Warehouse 6'!$J$22</definedName>
    <definedName name="solver_rhs9" localSheetId="14" hidden="1">'Only Central Warehouse'!$J$23</definedName>
    <definedName name="solver_rhs9" localSheetId="2" hidden="1">'Opening Warehouse 1'!$J$23</definedName>
    <definedName name="solver_rhs9" localSheetId="4" hidden="1">'Opening Warehouse 2'!$J$23</definedName>
    <definedName name="solver_rhs9" localSheetId="6" hidden="1">'Opening Warehouse 3'!$J$23</definedName>
    <definedName name="solver_rhs9" localSheetId="8" hidden="1">'Opening Warehouse 4'!$J$23</definedName>
    <definedName name="solver_rhs9" localSheetId="10" hidden="1">'Opening Warehouse 5'!$J$23</definedName>
    <definedName name="solver_rhs9" localSheetId="12" hidden="1">'Opening Warehouse 6'!$J$23</definedName>
    <definedName name="solver_rlx" localSheetId="14" hidden="1">1</definedName>
    <definedName name="solver_rlx" localSheetId="2" hidden="1">1</definedName>
    <definedName name="solver_rlx" localSheetId="4" hidden="1">1</definedName>
    <definedName name="solver_rlx" localSheetId="6" hidden="1">1</definedName>
    <definedName name="solver_rlx" localSheetId="8" hidden="1">1</definedName>
    <definedName name="solver_rlx" localSheetId="10" hidden="1">1</definedName>
    <definedName name="solver_rlx" localSheetId="12" hidden="1">1</definedName>
    <definedName name="solver_rsd" localSheetId="14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12" hidden="1">0</definedName>
    <definedName name="solver_scl" localSheetId="14" hidden="1">2</definedName>
    <definedName name="solver_scl" localSheetId="2" hidden="1">2</definedName>
    <definedName name="solver_scl" localSheetId="4" hidden="1">2</definedName>
    <definedName name="solver_scl" localSheetId="6" hidden="1">2</definedName>
    <definedName name="solver_scl" localSheetId="8" hidden="1">2</definedName>
    <definedName name="solver_scl" localSheetId="10" hidden="1">2</definedName>
    <definedName name="solver_scl" localSheetId="12" hidden="1">2</definedName>
    <definedName name="solver_sho" localSheetId="14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2" hidden="1">2</definedName>
    <definedName name="solver_ssz" localSheetId="14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12" hidden="1">100</definedName>
    <definedName name="solver_tim" localSheetId="14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12" hidden="1">2147483647</definedName>
    <definedName name="solver_tol" localSheetId="14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12" hidden="1">0.01</definedName>
    <definedName name="solver_typ" localSheetId="14" hidden="1">2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8" hidden="1">2</definedName>
    <definedName name="solver_typ" localSheetId="10" hidden="1">2</definedName>
    <definedName name="solver_typ" localSheetId="12" hidden="1">2</definedName>
    <definedName name="solver_val" localSheetId="14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12" hidden="1">0</definedName>
    <definedName name="solver_ver" localSheetId="14" hidden="1">2</definedName>
    <definedName name="solver_ver" localSheetId="2" hidden="1">2</definedName>
    <definedName name="solver_ver" localSheetId="4" hidden="1">2</definedName>
    <definedName name="solver_ver" localSheetId="6" hidden="1">2</definedName>
    <definedName name="solver_ver" localSheetId="8" hidden="1">2</definedName>
    <definedName name="solver_ver" localSheetId="10" hidden="1">2</definedName>
    <definedName name="solver_ver" localSheetId="12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C20" i="1"/>
  <c r="B17" i="18"/>
  <c r="B17" i="1"/>
  <c r="C5" i="32" s="1"/>
  <c r="B17" i="13"/>
  <c r="C17" i="13"/>
  <c r="K27" i="22"/>
  <c r="C18" i="32"/>
  <c r="C19" i="32"/>
  <c r="C20" i="32"/>
  <c r="C21" i="32"/>
  <c r="C22" i="32"/>
  <c r="C23" i="32"/>
  <c r="C24" i="32"/>
  <c r="C25" i="32"/>
  <c r="C26" i="32"/>
  <c r="C27" i="32"/>
  <c r="C17" i="32"/>
  <c r="H25" i="20"/>
  <c r="H24" i="20"/>
  <c r="H23" i="20"/>
  <c r="H22" i="20"/>
  <c r="H21" i="20"/>
  <c r="H20" i="20"/>
  <c r="H25" i="19"/>
  <c r="H24" i="19"/>
  <c r="H23" i="19"/>
  <c r="H22" i="19"/>
  <c r="H21" i="19"/>
  <c r="H20" i="19"/>
  <c r="H25" i="18"/>
  <c r="H24" i="18"/>
  <c r="H23" i="18"/>
  <c r="H22" i="18"/>
  <c r="H21" i="18"/>
  <c r="H20" i="18"/>
  <c r="H25" i="16"/>
  <c r="H24" i="16"/>
  <c r="H23" i="16"/>
  <c r="H22" i="16"/>
  <c r="H21" i="16"/>
  <c r="H20" i="16"/>
  <c r="H22" i="13"/>
  <c r="H21" i="13"/>
  <c r="H20" i="13"/>
  <c r="H25" i="13"/>
  <c r="H24" i="13"/>
  <c r="H23" i="13"/>
  <c r="H24" i="1"/>
  <c r="H23" i="1"/>
  <c r="H22" i="1"/>
  <c r="H21" i="1"/>
  <c r="H20" i="1"/>
  <c r="D11" i="32"/>
  <c r="H29" i="19"/>
  <c r="D17" i="20"/>
  <c r="E10" i="32" s="1"/>
  <c r="C21" i="13"/>
  <c r="H29" i="1"/>
  <c r="D17" i="22"/>
  <c r="E11" i="32" s="1"/>
  <c r="H25" i="22"/>
  <c r="H24" i="22"/>
  <c r="H23" i="22"/>
  <c r="H22" i="22"/>
  <c r="H21" i="22"/>
  <c r="D5" i="32" l="1"/>
  <c r="H30" i="19"/>
  <c r="H30" i="18"/>
  <c r="B25" i="22"/>
  <c r="H29" i="22"/>
  <c r="I26" i="22"/>
  <c r="B24" i="22"/>
  <c r="B23" i="22"/>
  <c r="B22" i="22"/>
  <c r="H20" i="22"/>
  <c r="H26" i="22" s="1"/>
  <c r="E5" i="32"/>
  <c r="F5" i="32" s="1"/>
  <c r="H29" i="13"/>
  <c r="D17" i="13"/>
  <c r="E6" i="32" s="1"/>
  <c r="D6" i="32"/>
  <c r="C6" i="32"/>
  <c r="C25" i="20"/>
  <c r="C17" i="20" s="1"/>
  <c r="D10" i="32" s="1"/>
  <c r="D17" i="16"/>
  <c r="E7" i="32" s="1"/>
  <c r="B17" i="16"/>
  <c r="C7" i="32" s="1"/>
  <c r="H29" i="16"/>
  <c r="H29" i="18"/>
  <c r="D17" i="18"/>
  <c r="E8" i="32" s="1"/>
  <c r="D17" i="19"/>
  <c r="E9" i="32" s="1"/>
  <c r="H29" i="20"/>
  <c r="B24" i="20"/>
  <c r="C23" i="18"/>
  <c r="C17" i="18" s="1"/>
  <c r="D8" i="32" s="1"/>
  <c r="C24" i="19"/>
  <c r="C17" i="19" s="1"/>
  <c r="D9" i="32" s="1"/>
  <c r="H30" i="20"/>
  <c r="K27" i="20"/>
  <c r="I26" i="20"/>
  <c r="J21" i="20" s="1"/>
  <c r="B23" i="20"/>
  <c r="B22" i="20"/>
  <c r="B17" i="20" s="1"/>
  <c r="C10" i="32" s="1"/>
  <c r="F10" i="32" s="1"/>
  <c r="B23" i="19"/>
  <c r="K27" i="19"/>
  <c r="I26" i="19"/>
  <c r="B22" i="19"/>
  <c r="B17" i="19" s="1"/>
  <c r="C9" i="32" s="1"/>
  <c r="B22" i="18"/>
  <c r="C8" i="32" s="1"/>
  <c r="K27" i="18"/>
  <c r="I26" i="18"/>
  <c r="J24" i="18" s="1"/>
  <c r="C22" i="16"/>
  <c r="C17" i="16" s="1"/>
  <c r="D7" i="32" s="1"/>
  <c r="H30" i="16"/>
  <c r="K27" i="16"/>
  <c r="I26" i="16"/>
  <c r="J26" i="16" s="1"/>
  <c r="J21" i="13"/>
  <c r="H30" i="13"/>
  <c r="K27" i="13"/>
  <c r="I26" i="13"/>
  <c r="J26" i="13" s="1"/>
  <c r="K27" i="1"/>
  <c r="H30" i="1"/>
  <c r="H25" i="1"/>
  <c r="I26" i="1"/>
  <c r="J24" i="1" s="1"/>
  <c r="J25" i="22" l="1"/>
  <c r="J26" i="22"/>
  <c r="B17" i="22"/>
  <c r="C11" i="32" s="1"/>
  <c r="F11" i="32" s="1"/>
  <c r="J20" i="20"/>
  <c r="J24" i="20"/>
  <c r="J23" i="20"/>
  <c r="J26" i="19"/>
  <c r="J24" i="19"/>
  <c r="J24" i="13"/>
  <c r="J23" i="13"/>
  <c r="J25" i="13"/>
  <c r="J20" i="1"/>
  <c r="F9" i="32"/>
  <c r="F8" i="32"/>
  <c r="F12" i="32" s="1"/>
  <c r="F13" i="32" s="1"/>
  <c r="F7" i="32"/>
  <c r="F6" i="32"/>
  <c r="J20" i="22"/>
  <c r="J24" i="22"/>
  <c r="J23" i="22"/>
  <c r="J21" i="22"/>
  <c r="J22" i="22"/>
  <c r="E17" i="20"/>
  <c r="J21" i="19"/>
  <c r="J20" i="16"/>
  <c r="J22" i="18"/>
  <c r="J26" i="18"/>
  <c r="J23" i="18"/>
  <c r="J21" i="18"/>
  <c r="J24" i="16"/>
  <c r="J21" i="16"/>
  <c r="J25" i="20"/>
  <c r="E17" i="22"/>
  <c r="J22" i="16"/>
  <c r="J20" i="19"/>
  <c r="J25" i="19"/>
  <c r="J22" i="13"/>
  <c r="J20" i="13"/>
  <c r="J25" i="16"/>
  <c r="J25" i="18"/>
  <c r="H26" i="20"/>
  <c r="E17" i="19"/>
  <c r="E17" i="16"/>
  <c r="E17" i="13"/>
  <c r="E17" i="18"/>
  <c r="E17" i="1"/>
  <c r="J23" i="16"/>
  <c r="J22" i="20"/>
  <c r="J26" i="20"/>
  <c r="H26" i="19"/>
  <c r="J23" i="19"/>
  <c r="J22" i="19"/>
  <c r="H26" i="18"/>
  <c r="J20" i="18"/>
  <c r="H26" i="16"/>
  <c r="H26" i="13"/>
  <c r="J26" i="1"/>
  <c r="H26" i="1"/>
  <c r="J25" i="1"/>
  <c r="J22" i="1"/>
  <c r="J23" i="1"/>
  <c r="J21" i="1"/>
</calcChain>
</file>

<file path=xl/sharedStrings.xml><?xml version="1.0" encoding="utf-8"?>
<sst xmlns="http://schemas.openxmlformats.org/spreadsheetml/2006/main" count="833" uniqueCount="198">
  <si>
    <t>Model</t>
  </si>
  <si>
    <t>LTL Costs</t>
  </si>
  <si>
    <t>FTL Costs</t>
  </si>
  <si>
    <t>Handling Costs</t>
  </si>
  <si>
    <t>Total Costs</t>
  </si>
  <si>
    <t>Opening Warehouse 1</t>
  </si>
  <si>
    <t>Opening Warehouse 2</t>
  </si>
  <si>
    <t>Opening Warehouse 3</t>
  </si>
  <si>
    <t>Opening Warehouse 4</t>
  </si>
  <si>
    <t>Opening Warehouse 5</t>
  </si>
  <si>
    <t>Opening Warehouse 6</t>
  </si>
  <si>
    <t>No Warehouse Opening</t>
  </si>
  <si>
    <t>Cost reduction</t>
  </si>
  <si>
    <t>Percentage of cost reduction</t>
  </si>
  <si>
    <t>Optimal Solution results</t>
  </si>
  <si>
    <t>Decision Variables</t>
  </si>
  <si>
    <t>Xij</t>
  </si>
  <si>
    <t>X71</t>
  </si>
  <si>
    <t>X72</t>
  </si>
  <si>
    <t>X73</t>
  </si>
  <si>
    <t>X74</t>
  </si>
  <si>
    <t>X75</t>
  </si>
  <si>
    <t>X76</t>
  </si>
  <si>
    <t>X41</t>
  </si>
  <si>
    <t>X42</t>
  </si>
  <si>
    <t>X43</t>
  </si>
  <si>
    <t>X45</t>
  </si>
  <si>
    <t>X46</t>
  </si>
  <si>
    <t>Microsoft Excel 16.82 Sensitivity Report</t>
  </si>
  <si>
    <t>Worksheet: [Final Team Assignment.xlsx]Opening Warehouse 1</t>
  </si>
  <si>
    <t>Report Created: 2/15/24 11:49:32 PM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</si>
  <si>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</si>
  <si>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</si>
  <si>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</si>
  <si>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</si>
  <si>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</si>
  <si>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</si>
  <si>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</si>
  <si>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</si>
  <si>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</si>
  <si>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</si>
  <si>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</si>
  <si>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</si>
  <si>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$E$23:$E$33</t>
  </si>
  <si>
    <t>$E$23</t>
  </si>
  <si>
    <t>X71 Xij</t>
  </si>
  <si>
    <t>$E$24</t>
  </si>
  <si>
    <t>X72 Xij</t>
  </si>
  <si>
    <t>$E$25</t>
  </si>
  <si>
    <t>X73 Xij</t>
  </si>
  <si>
    <t>$E$26</t>
  </si>
  <si>
    <t>X74 Xij</t>
  </si>
  <si>
    <t>$E$27</t>
  </si>
  <si>
    <t>X75 Xij</t>
  </si>
  <si>
    <t>$E$28</t>
  </si>
  <si>
    <t>X76 Xij</t>
  </si>
  <si>
    <t>$E$29</t>
  </si>
  <si>
    <t>X12 Xij</t>
  </si>
  <si>
    <t>$E$30</t>
  </si>
  <si>
    <t>X13 Xij</t>
  </si>
  <si>
    <t>$E$31</t>
  </si>
  <si>
    <t>X14 Xij</t>
  </si>
  <si>
    <t>$E$32</t>
  </si>
  <si>
    <t>X15 Xij</t>
  </si>
  <si>
    <t>$E$33</t>
  </si>
  <si>
    <t>X16 Xij</t>
  </si>
  <si>
    <t>Constraints</t>
  </si>
  <si>
    <t>Shadow</t>
  </si>
  <si>
    <t>Constraint</t>
  </si>
  <si>
    <t>Price</t>
  </si>
  <si>
    <t>R.H. Side</t>
  </si>
  <si>
    <t>$H$23:$H$28 = $I$23:$I$28</t>
  </si>
  <si>
    <t>$H$23</t>
  </si>
  <si>
    <t xml:space="preserve">X71 Demand fulfilled </t>
  </si>
  <si>
    <t>$H$24</t>
  </si>
  <si>
    <t xml:space="preserve">X72 Demand fulfilled </t>
  </si>
  <si>
    <t>$H$25</t>
  </si>
  <si>
    <t xml:space="preserve">X73 Demand fulfilled </t>
  </si>
  <si>
    <t>$H$26</t>
  </si>
  <si>
    <t xml:space="preserve">X74 Demand fulfilled </t>
  </si>
  <si>
    <t>$H$27</t>
  </si>
  <si>
    <t xml:space="preserve">X75 Demand fulfilled </t>
  </si>
  <si>
    <t>$H$28</t>
  </si>
  <si>
    <t xml:space="preserve">X76 Demand fulfilled </t>
  </si>
  <si>
    <t>$H$32</t>
  </si>
  <si>
    <t>Central Warehouse Demand Fullfilled by Each Warehouse</t>
  </si>
  <si>
    <t>$H$33</t>
  </si>
  <si>
    <t>Satellite Warehouse Demand Fullfilled by Each Warehouse</t>
  </si>
  <si>
    <t>Data for the problem</t>
  </si>
  <si>
    <t>Objective Funcition and Decision Variables</t>
  </si>
  <si>
    <t>Restricitons</t>
  </si>
  <si>
    <t>Results</t>
  </si>
  <si>
    <t>LTL Transport Costs</t>
  </si>
  <si>
    <t>Cost per unit</t>
  </si>
  <si>
    <t xml:space="preserve">Routes other than the central warehouse to new stellite warehouse incure in LTL costs </t>
  </si>
  <si>
    <t>All units sent from the new satellite warehouse must be first sent from the central warehouse, which apply for the FTL discount.</t>
  </si>
  <si>
    <t>The assumption was made that the company incured in handling costs for both warehouse's</t>
  </si>
  <si>
    <t>Objective Function</t>
  </si>
  <si>
    <t>Total LTL Costs</t>
  </si>
  <si>
    <t>Total FTL Cost</t>
  </si>
  <si>
    <t>Total Handeling Costs</t>
  </si>
  <si>
    <t>Total costs</t>
  </si>
  <si>
    <t>Min. Transportation costs</t>
  </si>
  <si>
    <t>Sum of all the tonned received from each warehouse</t>
  </si>
  <si>
    <t>Maximum capacity assumed for the problem, times the dummy banary variable</t>
  </si>
  <si>
    <t>Takes value of 1 manually for the satellite warehouse chosen for this model</t>
  </si>
  <si>
    <t>Handeling Costs</t>
  </si>
  <si>
    <t>Customer</t>
  </si>
  <si>
    <t xml:space="preserve">Demand fulfilled </t>
  </si>
  <si>
    <t>Expected Annual Demand (Tonnes)</t>
  </si>
  <si>
    <t>Capacity</t>
  </si>
  <si>
    <t>Dummy Binary Variables - New Warehouse</t>
  </si>
  <si>
    <t>y1</t>
  </si>
  <si>
    <t>y2</t>
  </si>
  <si>
    <t>y3</t>
  </si>
  <si>
    <t>y4</t>
  </si>
  <si>
    <t>y5</t>
  </si>
  <si>
    <t>y6</t>
  </si>
  <si>
    <t>X12</t>
  </si>
  <si>
    <t>Total expected demand</t>
  </si>
  <si>
    <t>X13</t>
  </si>
  <si>
    <t xml:space="preserve">Total </t>
  </si>
  <si>
    <t>X14</t>
  </si>
  <si>
    <t>Demand Fullfilled by Each Warehouse</t>
  </si>
  <si>
    <t>=</t>
  </si>
  <si>
    <t>X15</t>
  </si>
  <si>
    <t>Central Warehouse</t>
  </si>
  <si>
    <t>X16</t>
  </si>
  <si>
    <t>Satellite Warehouse</t>
  </si>
  <si>
    <t>Worksheet: [Final Team Assignment.xlsx]Opening Warehouse 2</t>
  </si>
  <si>
    <t>Report Created: 2/15/24 11:49:43 PM</t>
  </si>
  <si>
    <t>X21 Xij</t>
  </si>
  <si>
    <t>X23 Xij</t>
  </si>
  <si>
    <t>X24 Xij</t>
  </si>
  <si>
    <t>X25 Xij</t>
  </si>
  <si>
    <t>X26 Xij</t>
  </si>
  <si>
    <t>X25 Demand Fullfilled by Each Warehouse</t>
  </si>
  <si>
    <t>X26 Demand Fullfilled by Each Warehouse</t>
  </si>
  <si>
    <t>X21</t>
  </si>
  <si>
    <t>X23</t>
  </si>
  <si>
    <t>X24</t>
  </si>
  <si>
    <t>X25</t>
  </si>
  <si>
    <t>X26</t>
  </si>
  <si>
    <t>Worksheet: [Final Team Assignment.xlsx]Opening Warehouse 3</t>
  </si>
  <si>
    <t>Report Created: 2/15/24 11:50:00 PM</t>
  </si>
  <si>
    <t>X31 Xij</t>
  </si>
  <si>
    <t>X32 Xij</t>
  </si>
  <si>
    <t>X34 Xij</t>
  </si>
  <si>
    <t>X35 Xij</t>
  </si>
  <si>
    <t>X36 Xij</t>
  </si>
  <si>
    <t>X35 Demand Fullfilled by Each Warehouse</t>
  </si>
  <si>
    <t>X36 Demand Fullfilled by Each Warehouse</t>
  </si>
  <si>
    <t>X31</t>
  </si>
  <si>
    <t>X32</t>
  </si>
  <si>
    <t>X34</t>
  </si>
  <si>
    <t>X35</t>
  </si>
  <si>
    <t>X36</t>
  </si>
  <si>
    <t>Worksheet: [Final Team Assignment.xlsx]Opening Warehouse 4</t>
  </si>
  <si>
    <t>Report Created: 2/15/24 11:50:09 PM</t>
  </si>
  <si>
    <t>X41 Xij</t>
  </si>
  <si>
    <t>X42 Xij</t>
  </si>
  <si>
    <t>X43 Xij</t>
  </si>
  <si>
    <t>X45 Xij</t>
  </si>
  <si>
    <t>X46 Xij</t>
  </si>
  <si>
    <t>X45 Demand Fullfilled by Each Warehouse</t>
  </si>
  <si>
    <t>X46 Demand Fullfilled by Each Warehouse</t>
  </si>
  <si>
    <t>Worksheet: [Final Team Assignment.xlsx]Opening Warehouse 5</t>
  </si>
  <si>
    <t>Report Created: 2/15/24 11:50:30 PM</t>
  </si>
  <si>
    <t>X51 Xij</t>
  </si>
  <si>
    <t>X52 Xij</t>
  </si>
  <si>
    <t>X53 Xij</t>
  </si>
  <si>
    <t>X54 Xij</t>
  </si>
  <si>
    <t>X56 Xij</t>
  </si>
  <si>
    <t>X54 Demand Fullfilled by Each Warehouse</t>
  </si>
  <si>
    <t>X56 Demand Fullfilled by Each Warehouse</t>
  </si>
  <si>
    <t>Cost per un</t>
  </si>
  <si>
    <t>X51</t>
  </si>
  <si>
    <t>X52</t>
  </si>
  <si>
    <t>X53</t>
  </si>
  <si>
    <t>X54</t>
  </si>
  <si>
    <t>X56</t>
  </si>
  <si>
    <t>Worksheet: [Final Team Assignment.xlsx]Opening Warehouse 6</t>
  </si>
  <si>
    <t>Report Created: 2/15/24 11:50:41 PM</t>
  </si>
  <si>
    <t>X61 Xij</t>
  </si>
  <si>
    <t>X62 Xij</t>
  </si>
  <si>
    <t>X63 Xij</t>
  </si>
  <si>
    <t>X64 Xij</t>
  </si>
  <si>
    <t>X65 Xij</t>
  </si>
  <si>
    <t>X64 Demand Fullfilled by Each Warehouse</t>
  </si>
  <si>
    <t>X65 Demand Fullfilled by Each Warehouse</t>
  </si>
  <si>
    <t>X61</t>
  </si>
  <si>
    <t>X62</t>
  </si>
  <si>
    <t>X63</t>
  </si>
  <si>
    <t>X64</t>
  </si>
  <si>
    <t>X65</t>
  </si>
  <si>
    <t>Worksheet: [Final Team Assignment.xlsx]Only Central Warehouse</t>
  </si>
  <si>
    <t>Report Created: 2/15/24 11:50:50 PM</t>
  </si>
  <si>
    <t>$E$23:$E$28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</si>
</sst>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6" formatCode="_(&quot;$&quot;* #,##0_);_(&quot;$&quot;* \(#,##0\);_(&quot;$&quot;* &quot;-&quot;??_);_(@_)"/>
  </numFmts>
  <fonts count="11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b/>
      <sz val="10"/>
      <name val="Arial"/>
      <family val="2"/>
    </font>
    <font>
      <b/>
      <sz val="12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12"/>
      <color theme="1"/>
      <name val="游ゴシック"/>
      <family val="2"/>
      <scheme val="minor"/>
    </font>
    <font>
      <b/>
      <sz val="12"/>
      <color indexed="18"/>
      <name val="游ゴシック"/>
      <family val="2"/>
      <scheme val="minor"/>
    </font>
    <font>
      <b/>
      <sz val="12"/>
      <name val="游ゴシック"/>
      <family val="2"/>
      <scheme val="minor"/>
    </font>
    <font>
      <sz val="12"/>
      <color rgb="FF00000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5A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/>
    <xf numFmtId="0" fontId="2" fillId="0" borderId="6" xfId="0" applyFont="1" applyBorder="1"/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6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0" fillId="3" borderId="7" xfId="0" applyFill="1" applyBorder="1"/>
    <xf numFmtId="0" fontId="0" fillId="5" borderId="0" xfId="0" applyFill="1"/>
    <xf numFmtId="44" fontId="0" fillId="6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/>
    <xf numFmtId="0" fontId="4" fillId="6" borderId="5" xfId="0" applyFont="1" applyFill="1" applyBorder="1"/>
    <xf numFmtId="0" fontId="4" fillId="0" borderId="6" xfId="0" applyFont="1" applyBorder="1"/>
    <xf numFmtId="176" fontId="0" fillId="0" borderId="5" xfId="0" applyNumberFormat="1" applyBorder="1"/>
    <xf numFmtId="176" fontId="9" fillId="0" borderId="5" xfId="0" applyNumberFormat="1" applyFont="1" applyBorder="1"/>
    <xf numFmtId="176" fontId="0" fillId="6" borderId="5" xfId="0" applyNumberFormat="1" applyFill="1" applyBorder="1"/>
    <xf numFmtId="176" fontId="0" fillId="0" borderId="6" xfId="0" applyNumberFormat="1" applyBorder="1"/>
    <xf numFmtId="0" fontId="0" fillId="0" borderId="14" xfId="0" applyBorder="1"/>
    <xf numFmtId="10" fontId="0" fillId="3" borderId="3" xfId="2" applyNumberFormat="1" applyFont="1" applyFill="1" applyBorder="1"/>
    <xf numFmtId="0" fontId="0" fillId="0" borderId="8" xfId="0" applyBorder="1"/>
    <xf numFmtId="176" fontId="0" fillId="3" borderId="7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FF2B-A108-7B40-A70C-A2BF9C2A1BFA}">
  <dimension ref="B4:F27"/>
  <sheetViews>
    <sheetView showGridLines="0" topLeftCell="A19" zoomScale="125" workbookViewId="0">
      <selection activeCell="C23" sqref="C23"/>
    </sheetView>
  </sheetViews>
  <sheetFormatPr defaultColWidth="11" defaultRowHeight="19.8" x14ac:dyDescent="0.5"/>
  <cols>
    <col min="2" max="2" width="20.08984375" bestFit="1" customWidth="1"/>
    <col min="3" max="4" width="14.08984375" bestFit="1" customWidth="1"/>
    <col min="5" max="5" width="24.453125" customWidth="1"/>
    <col min="6" max="6" width="15.08984375" bestFit="1" customWidth="1"/>
  </cols>
  <sheetData>
    <row r="4" spans="2:6" x14ac:dyDescent="0.5">
      <c r="B4" s="35" t="s">
        <v>0</v>
      </c>
      <c r="C4" s="35" t="s">
        <v>1</v>
      </c>
      <c r="D4" s="35" t="s">
        <v>2</v>
      </c>
      <c r="E4" s="35" t="s">
        <v>3</v>
      </c>
      <c r="F4" s="35" t="s">
        <v>4</v>
      </c>
    </row>
    <row r="5" spans="2:6" x14ac:dyDescent="0.5">
      <c r="B5" s="52" t="s">
        <v>5</v>
      </c>
      <c r="C5" s="55">
        <f>'Opening Warehouse 1'!B17</f>
        <v>9258900</v>
      </c>
      <c r="D5" s="55">
        <f>'Opening Warehouse 1'!C17</f>
        <v>314100</v>
      </c>
      <c r="E5" s="55">
        <f>'Opening Warehouse 1'!D17</f>
        <v>316800</v>
      </c>
      <c r="F5" s="55">
        <f>SUM(C5:E5)</f>
        <v>9889800</v>
      </c>
    </row>
    <row r="6" spans="2:6" x14ac:dyDescent="0.5">
      <c r="B6" s="52" t="s">
        <v>6</v>
      </c>
      <c r="C6" s="55">
        <f>'Opening Warehouse 2'!B17</f>
        <v>5154500</v>
      </c>
      <c r="D6" s="55">
        <f>'Opening Warehouse 2'!C17</f>
        <v>3000240</v>
      </c>
      <c r="E6" s="55">
        <f>'Opening Warehouse 2'!D17</f>
        <v>444300</v>
      </c>
      <c r="F6" s="55">
        <f t="shared" ref="F6:F11" si="0">SUM(C6:E6)</f>
        <v>8599040</v>
      </c>
    </row>
    <row r="7" spans="2:6" x14ac:dyDescent="0.5">
      <c r="B7" s="52" t="s">
        <v>7</v>
      </c>
      <c r="C7" s="55">
        <f>'Opening Warehouse 3'!B17</f>
        <v>7340400</v>
      </c>
      <c r="D7" s="55">
        <f>'Opening Warehouse 3'!C17</f>
        <v>1465200</v>
      </c>
      <c r="E7" s="56">
        <f>'Opening Warehouse 3'!D17</f>
        <v>316800</v>
      </c>
      <c r="F7" s="55">
        <f t="shared" si="0"/>
        <v>9122400</v>
      </c>
    </row>
    <row r="8" spans="2:6" x14ac:dyDescent="0.5">
      <c r="B8" s="53" t="s">
        <v>8</v>
      </c>
      <c r="C8" s="57">
        <f>'Opening Warehouse 4'!B17</f>
        <v>5904900</v>
      </c>
      <c r="D8" s="57">
        <f>'Opening Warehouse 4'!C17</f>
        <v>2326500</v>
      </c>
      <c r="E8" s="57">
        <f>'Opening Warehouse 4'!D17</f>
        <v>316800</v>
      </c>
      <c r="F8" s="57">
        <f t="shared" si="0"/>
        <v>8548200</v>
      </c>
    </row>
    <row r="9" spans="2:6" x14ac:dyDescent="0.5">
      <c r="B9" s="52" t="s">
        <v>9</v>
      </c>
      <c r="C9" s="55">
        <f>'Opening Warehouse 5'!B17</f>
        <v>6488400</v>
      </c>
      <c r="D9" s="55">
        <f>'Opening Warehouse 5'!C17</f>
        <v>2346000</v>
      </c>
      <c r="E9" s="55">
        <f>'Opening Warehouse 5'!D17</f>
        <v>437800</v>
      </c>
      <c r="F9" s="55">
        <f t="shared" si="0"/>
        <v>9272200</v>
      </c>
    </row>
    <row r="10" spans="2:6" x14ac:dyDescent="0.5">
      <c r="B10" s="52" t="s">
        <v>10</v>
      </c>
      <c r="C10" s="55">
        <f>'Opening Warehouse 6'!B17</f>
        <v>7174600</v>
      </c>
      <c r="D10" s="55">
        <f>'Opening Warehouse 6'!C17</f>
        <v>1689900</v>
      </c>
      <c r="E10" s="55">
        <f>'Opening Warehouse 6'!D17</f>
        <v>532800</v>
      </c>
      <c r="F10" s="55">
        <f t="shared" si="0"/>
        <v>9397300</v>
      </c>
    </row>
    <row r="11" spans="2:6" x14ac:dyDescent="0.5">
      <c r="B11" s="54" t="s">
        <v>11</v>
      </c>
      <c r="C11" s="58">
        <f>'Only Central Warehouse'!B17</f>
        <v>9782400</v>
      </c>
      <c r="D11" s="58">
        <f>'Only Central Warehouse'!C17</f>
        <v>0</v>
      </c>
      <c r="E11" s="58">
        <f>'Only Central Warehouse'!D17</f>
        <v>316800</v>
      </c>
      <c r="F11" s="58">
        <f t="shared" si="0"/>
        <v>10099200</v>
      </c>
    </row>
    <row r="12" spans="2:6" x14ac:dyDescent="0.5">
      <c r="E12" s="61" t="s">
        <v>12</v>
      </c>
      <c r="F12" s="62">
        <f>(F11-F8)</f>
        <v>1551000</v>
      </c>
    </row>
    <row r="13" spans="2:6" x14ac:dyDescent="0.5">
      <c r="E13" s="59" t="s">
        <v>13</v>
      </c>
      <c r="F13" s="60">
        <f>F12/F11</f>
        <v>0.15357652091254753</v>
      </c>
    </row>
    <row r="15" spans="2:6" x14ac:dyDescent="0.5">
      <c r="B15" s="68" t="s">
        <v>14</v>
      </c>
      <c r="C15" s="69"/>
    </row>
    <row r="16" spans="2:6" x14ac:dyDescent="0.5">
      <c r="B16" s="16" t="s">
        <v>15</v>
      </c>
      <c r="C16" s="18" t="s">
        <v>16</v>
      </c>
    </row>
    <row r="17" spans="2:3" x14ac:dyDescent="0.5">
      <c r="B17" s="14" t="s">
        <v>17</v>
      </c>
      <c r="C17" s="12">
        <f>'Opening Warehouse 4'!E20</f>
        <v>1500</v>
      </c>
    </row>
    <row r="18" spans="2:3" x14ac:dyDescent="0.5">
      <c r="B18" s="9" t="s">
        <v>18</v>
      </c>
      <c r="C18" s="12">
        <f>'Opening Warehouse 4'!E21</f>
        <v>2300</v>
      </c>
    </row>
    <row r="19" spans="2:3" x14ac:dyDescent="0.5">
      <c r="B19" s="14" t="s">
        <v>19</v>
      </c>
      <c r="C19" s="12">
        <f>'Opening Warehouse 4'!E22</f>
        <v>3000</v>
      </c>
    </row>
    <row r="20" spans="2:3" x14ac:dyDescent="0.5">
      <c r="B20" s="9" t="s">
        <v>20</v>
      </c>
      <c r="C20" s="12">
        <f>'Opening Warehouse 4'!E23</f>
        <v>5500</v>
      </c>
    </row>
    <row r="21" spans="2:3" x14ac:dyDescent="0.5">
      <c r="B21" s="14" t="s">
        <v>21</v>
      </c>
      <c r="C21" s="12">
        <f>'Opening Warehouse 4'!E24</f>
        <v>3000</v>
      </c>
    </row>
    <row r="22" spans="2:3" x14ac:dyDescent="0.5">
      <c r="B22" s="9" t="s">
        <v>22</v>
      </c>
      <c r="C22" s="12">
        <f>'Opening Warehouse 4'!E25</f>
        <v>2300</v>
      </c>
    </row>
    <row r="23" spans="2:3" x14ac:dyDescent="0.5">
      <c r="B23" s="9" t="s">
        <v>23</v>
      </c>
      <c r="C23" s="12">
        <f>'Opening Warehouse 4'!E26</f>
        <v>0</v>
      </c>
    </row>
    <row r="24" spans="2:3" x14ac:dyDescent="0.5">
      <c r="B24" s="9" t="s">
        <v>24</v>
      </c>
      <c r="C24" s="12">
        <f>'Opening Warehouse 4'!E27</f>
        <v>0</v>
      </c>
    </row>
    <row r="25" spans="2:3" x14ac:dyDescent="0.5">
      <c r="B25" s="9" t="s">
        <v>25</v>
      </c>
      <c r="C25" s="12">
        <f>'Opening Warehouse 4'!E28</f>
        <v>0</v>
      </c>
    </row>
    <row r="26" spans="2:3" x14ac:dyDescent="0.5">
      <c r="B26" s="9" t="s">
        <v>26</v>
      </c>
      <c r="C26" s="12">
        <f>'Opening Warehouse 4'!E29</f>
        <v>0</v>
      </c>
    </row>
    <row r="27" spans="2:3" x14ac:dyDescent="0.5">
      <c r="B27" s="10" t="s">
        <v>27</v>
      </c>
      <c r="C27" s="13">
        <f>'Opening Warehouse 4'!E30</f>
        <v>0</v>
      </c>
    </row>
  </sheetData>
  <mergeCells count="1">
    <mergeCell ref="B15:C15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81C4-8645-E348-96F2-534EE17664A0}">
  <dimension ref="A1:H35"/>
  <sheetViews>
    <sheetView showGridLines="0" workbookViewId="0">
      <selection sqref="A1:A3"/>
    </sheetView>
  </sheetViews>
  <sheetFormatPr defaultColWidth="11" defaultRowHeight="19.8" outlineLevelRow="1" x14ac:dyDescent="0.5"/>
  <cols>
    <col min="1" max="1" width="2.36328125" customWidth="1"/>
    <col min="2" max="2" width="6.453125" bestFit="1" customWidth="1"/>
    <col min="3" max="3" width="35.36328125" bestFit="1" customWidth="1"/>
    <col min="4" max="4" width="6.08984375" bestFit="1" customWidth="1"/>
    <col min="5" max="5" width="8.36328125" bestFit="1" customWidth="1"/>
    <col min="6" max="6" width="10.453125" bestFit="1" customWidth="1"/>
    <col min="7" max="8" width="9.08984375" bestFit="1" customWidth="1"/>
  </cols>
  <sheetData>
    <row r="1" spans="1:8" x14ac:dyDescent="0.5">
      <c r="A1" s="45" t="s">
        <v>28</v>
      </c>
    </row>
    <row r="2" spans="1:8" x14ac:dyDescent="0.5">
      <c r="A2" s="45" t="s">
        <v>166</v>
      </c>
    </row>
    <row r="3" spans="1:8" x14ac:dyDescent="0.5">
      <c r="A3" s="45" t="s">
        <v>167</v>
      </c>
    </row>
    <row r="6" spans="1:8" ht="20.399999999999999" thickBot="1" x14ac:dyDescent="0.55000000000000004">
      <c r="A6" t="s">
        <v>31</v>
      </c>
    </row>
    <row r="7" spans="1:8" x14ac:dyDescent="0.5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20.399999999999999" thickBot="1" x14ac:dyDescent="0.55000000000000004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5">
      <c r="B9" s="51" t="s">
        <v>43</v>
      </c>
      <c r="C9" s="50"/>
      <c r="D9" s="50"/>
      <c r="E9" s="50"/>
      <c r="F9" s="50"/>
      <c r="G9" s="50"/>
      <c r="H9" s="50"/>
    </row>
    <row r="10" spans="1:8" hidden="1" outlineLevel="1" x14ac:dyDescent="0.5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550</v>
      </c>
      <c r="H10" s="46">
        <v>1E+30</v>
      </c>
    </row>
    <row r="11" spans="1:8" hidden="1" outlineLevel="1" x14ac:dyDescent="0.5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185</v>
      </c>
      <c r="H11" s="46">
        <v>1E+30</v>
      </c>
    </row>
    <row r="12" spans="1:8" hidden="1" outlineLevel="1" x14ac:dyDescent="0.5">
      <c r="B12" s="46" t="s">
        <v>48</v>
      </c>
      <c r="C12" s="46" t="s">
        <v>49</v>
      </c>
      <c r="D12" s="46">
        <v>3000</v>
      </c>
      <c r="E12" s="46">
        <v>0</v>
      </c>
      <c r="F12" s="46">
        <v>832</v>
      </c>
      <c r="G12" s="46">
        <v>147</v>
      </c>
      <c r="H12" s="46">
        <v>1E+30</v>
      </c>
    </row>
    <row r="13" spans="1:8" hidden="1" outlineLevel="1" x14ac:dyDescent="0.5">
      <c r="B13" s="46" t="s">
        <v>50</v>
      </c>
      <c r="C13" s="46" t="s">
        <v>51</v>
      </c>
      <c r="D13" s="46">
        <v>0</v>
      </c>
      <c r="E13" s="46">
        <v>50</v>
      </c>
      <c r="F13" s="46">
        <v>723</v>
      </c>
      <c r="G13" s="46">
        <v>1E+30</v>
      </c>
      <c r="H13" s="46">
        <v>50</v>
      </c>
    </row>
    <row r="14" spans="1:8" hidden="1" outlineLevel="1" x14ac:dyDescent="0.5">
      <c r="B14" s="46" t="s">
        <v>52</v>
      </c>
      <c r="C14" s="46" t="s">
        <v>53</v>
      </c>
      <c r="D14" s="46">
        <v>3000</v>
      </c>
      <c r="E14" s="46">
        <v>0</v>
      </c>
      <c r="F14" s="46">
        <v>294</v>
      </c>
      <c r="G14" s="46">
        <v>1E+30</v>
      </c>
      <c r="H14" s="46">
        <v>1E+30</v>
      </c>
    </row>
    <row r="15" spans="1:8" hidden="1" outlineLevel="1" x14ac:dyDescent="0.5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334</v>
      </c>
      <c r="H15" s="46">
        <v>1E+30</v>
      </c>
    </row>
    <row r="16" spans="1:8" hidden="1" outlineLevel="1" x14ac:dyDescent="0.5">
      <c r="B16" s="46" t="s">
        <v>56</v>
      </c>
      <c r="C16" s="46" t="s">
        <v>168</v>
      </c>
      <c r="D16" s="46">
        <v>0</v>
      </c>
      <c r="E16" s="46">
        <v>550</v>
      </c>
      <c r="F16" s="46">
        <v>917</v>
      </c>
      <c r="G16" s="46">
        <v>1E+30</v>
      </c>
      <c r="H16" s="46">
        <v>550</v>
      </c>
    </row>
    <row r="17" spans="1:8" hidden="1" outlineLevel="1" x14ac:dyDescent="0.5">
      <c r="B17" s="46" t="s">
        <v>58</v>
      </c>
      <c r="C17" s="46" t="s">
        <v>169</v>
      </c>
      <c r="D17" s="46">
        <v>0</v>
      </c>
      <c r="E17" s="46">
        <v>185</v>
      </c>
      <c r="F17" s="46">
        <v>666</v>
      </c>
      <c r="G17" s="46">
        <v>1E+30</v>
      </c>
      <c r="H17" s="46">
        <v>185</v>
      </c>
    </row>
    <row r="18" spans="1:8" hidden="1" outlineLevel="1" x14ac:dyDescent="0.5">
      <c r="B18" s="46" t="s">
        <v>60</v>
      </c>
      <c r="C18" s="46" t="s">
        <v>170</v>
      </c>
      <c r="D18" s="46">
        <v>0</v>
      </c>
      <c r="E18" s="46">
        <v>147</v>
      </c>
      <c r="F18" s="46">
        <v>979</v>
      </c>
      <c r="G18" s="46">
        <v>1E+30</v>
      </c>
      <c r="H18" s="46">
        <v>147</v>
      </c>
    </row>
    <row r="19" spans="1:8" hidden="1" outlineLevel="1" x14ac:dyDescent="0.5">
      <c r="B19" s="46" t="s">
        <v>62</v>
      </c>
      <c r="C19" s="46" t="s">
        <v>171</v>
      </c>
      <c r="D19" s="46">
        <v>5500</v>
      </c>
      <c r="E19" s="46">
        <v>0</v>
      </c>
      <c r="F19" s="46">
        <v>673</v>
      </c>
      <c r="G19" s="46">
        <v>50</v>
      </c>
      <c r="H19" s="46">
        <v>1E+30</v>
      </c>
    </row>
    <row r="20" spans="1:8" ht="20.399999999999999" hidden="1" outlineLevel="1" thickBot="1" x14ac:dyDescent="0.55000000000000004">
      <c r="B20" s="47" t="s">
        <v>64</v>
      </c>
      <c r="C20" s="47" t="s">
        <v>172</v>
      </c>
      <c r="D20" s="47">
        <v>0</v>
      </c>
      <c r="E20" s="47">
        <v>334</v>
      </c>
      <c r="F20" s="47">
        <v>567</v>
      </c>
      <c r="G20" s="47">
        <v>1E+30</v>
      </c>
      <c r="H20" s="47">
        <v>334</v>
      </c>
    </row>
    <row r="21" spans="1:8" collapsed="1" x14ac:dyDescent="0.5"/>
    <row r="23" spans="1:8" ht="20.399999999999999" thickBot="1" x14ac:dyDescent="0.55000000000000004">
      <c r="A23" t="s">
        <v>66</v>
      </c>
    </row>
    <row r="24" spans="1:8" x14ac:dyDescent="0.5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20.399999999999999" thickBot="1" x14ac:dyDescent="0.55000000000000004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5">
      <c r="B26" s="51" t="s">
        <v>71</v>
      </c>
      <c r="C26" s="50"/>
      <c r="D26" s="50"/>
      <c r="E26" s="50"/>
      <c r="F26" s="50"/>
      <c r="G26" s="50"/>
      <c r="H26" s="50"/>
    </row>
    <row r="27" spans="1:8" hidden="1" outlineLevel="1" x14ac:dyDescent="0.5">
      <c r="B27" s="46" t="s">
        <v>72</v>
      </c>
      <c r="C27" s="46" t="s">
        <v>73</v>
      </c>
      <c r="D27" s="46">
        <v>1500</v>
      </c>
      <c r="E27" s="46">
        <v>367</v>
      </c>
      <c r="F27" s="46">
        <v>1500</v>
      </c>
      <c r="G27" s="46">
        <v>5500</v>
      </c>
      <c r="H27" s="46">
        <v>1500</v>
      </c>
    </row>
    <row r="28" spans="1:8" hidden="1" outlineLevel="1" x14ac:dyDescent="0.5">
      <c r="B28" s="46" t="s">
        <v>74</v>
      </c>
      <c r="C28" s="46" t="s">
        <v>75</v>
      </c>
      <c r="D28" s="46">
        <v>2300</v>
      </c>
      <c r="E28" s="46">
        <v>481</v>
      </c>
      <c r="F28" s="46">
        <v>2300</v>
      </c>
      <c r="G28" s="46">
        <v>5500</v>
      </c>
      <c r="H28" s="46">
        <v>2300</v>
      </c>
    </row>
    <row r="29" spans="1:8" hidden="1" outlineLevel="1" x14ac:dyDescent="0.5">
      <c r="B29" s="46" t="s">
        <v>76</v>
      </c>
      <c r="C29" s="46" t="s">
        <v>77</v>
      </c>
      <c r="D29" s="46">
        <v>3000</v>
      </c>
      <c r="E29" s="46">
        <v>832</v>
      </c>
      <c r="F29" s="46">
        <v>3000</v>
      </c>
      <c r="G29" s="46">
        <v>5500</v>
      </c>
      <c r="H29" s="46">
        <v>3000</v>
      </c>
    </row>
    <row r="30" spans="1:8" hidden="1" outlineLevel="1" x14ac:dyDescent="0.5">
      <c r="B30" s="46" t="s">
        <v>78</v>
      </c>
      <c r="C30" s="46" t="s">
        <v>79</v>
      </c>
      <c r="D30" s="46">
        <v>5500</v>
      </c>
      <c r="E30" s="46">
        <v>673</v>
      </c>
      <c r="F30" s="46">
        <v>5500</v>
      </c>
      <c r="G30" s="46">
        <v>12100</v>
      </c>
      <c r="H30" s="46">
        <v>5500</v>
      </c>
    </row>
    <row r="31" spans="1:8" hidden="1" outlineLevel="1" x14ac:dyDescent="0.5">
      <c r="B31" s="46" t="s">
        <v>80</v>
      </c>
      <c r="C31" s="46" t="s">
        <v>81</v>
      </c>
      <c r="D31" s="46">
        <v>3000</v>
      </c>
      <c r="E31" s="46">
        <v>294</v>
      </c>
      <c r="F31" s="46">
        <v>3000</v>
      </c>
      <c r="G31" s="46">
        <v>5500</v>
      </c>
      <c r="H31" s="46">
        <v>3000</v>
      </c>
    </row>
    <row r="32" spans="1:8" hidden="1" outlineLevel="1" x14ac:dyDescent="0.5">
      <c r="B32" s="46" t="s">
        <v>82</v>
      </c>
      <c r="C32" s="46" t="s">
        <v>83</v>
      </c>
      <c r="D32" s="46">
        <v>2300</v>
      </c>
      <c r="E32" s="46">
        <v>233</v>
      </c>
      <c r="F32" s="46">
        <v>2300</v>
      </c>
      <c r="G32" s="46">
        <v>5500</v>
      </c>
      <c r="H32" s="46">
        <v>2300</v>
      </c>
    </row>
    <row r="33" spans="2:8" collapsed="1" x14ac:dyDescent="0.5">
      <c r="B33" s="46"/>
      <c r="C33" s="46"/>
      <c r="D33" s="46"/>
      <c r="E33" s="46"/>
      <c r="F33" s="46"/>
      <c r="G33" s="46"/>
      <c r="H33" s="46"/>
    </row>
    <row r="34" spans="2:8" x14ac:dyDescent="0.5">
      <c r="B34" s="46" t="s">
        <v>84</v>
      </c>
      <c r="C34" s="46" t="s">
        <v>173</v>
      </c>
      <c r="D34" s="46">
        <v>12100</v>
      </c>
      <c r="E34" s="46">
        <v>0</v>
      </c>
      <c r="F34" s="46">
        <v>17600</v>
      </c>
      <c r="G34" s="46">
        <v>1E+30</v>
      </c>
      <c r="H34" s="46">
        <v>5500</v>
      </c>
    </row>
    <row r="35" spans="2:8" ht="20.399999999999999" thickBot="1" x14ac:dyDescent="0.55000000000000004">
      <c r="B35" s="47" t="s">
        <v>86</v>
      </c>
      <c r="C35" s="47" t="s">
        <v>174</v>
      </c>
      <c r="D35" s="47">
        <v>5500</v>
      </c>
      <c r="E35" s="47">
        <v>0</v>
      </c>
      <c r="F35" s="47">
        <v>17600</v>
      </c>
      <c r="G35" s="47">
        <v>1E+30</v>
      </c>
      <c r="H35" s="47">
        <v>12100</v>
      </c>
    </row>
  </sheetData>
  <phoneticPr fontId="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8E40-1C8C-7540-98EF-97FDEC22F427}">
  <dimension ref="A1:R73"/>
  <sheetViews>
    <sheetView showGridLines="0" workbookViewId="0">
      <selection activeCell="H18" sqref="H18:K18"/>
    </sheetView>
  </sheetViews>
  <sheetFormatPr defaultColWidth="11" defaultRowHeight="19.8" x14ac:dyDescent="0.5"/>
  <cols>
    <col min="1" max="1" width="37.90625" customWidth="1"/>
    <col min="2" max="2" width="21" customWidth="1"/>
    <col min="3" max="3" width="17.08984375" customWidth="1"/>
    <col min="4" max="4" width="18" customWidth="1"/>
    <col min="5" max="5" width="16.08984375" bestFit="1" customWidth="1"/>
    <col min="6" max="6" width="10.90625" customWidth="1"/>
    <col min="8" max="8" width="32.453125" bestFit="1" customWidth="1"/>
    <col min="9" max="9" width="30.36328125" customWidth="1"/>
    <col min="10" max="10" width="30.453125" bestFit="1" customWidth="1"/>
    <col min="11" max="11" width="37" bestFit="1" customWidth="1"/>
    <col min="12" max="12" width="5.6328125" bestFit="1" customWidth="1"/>
  </cols>
  <sheetData>
    <row r="1" spans="1:18" x14ac:dyDescent="0.5">
      <c r="A1" s="42" t="s">
        <v>88</v>
      </c>
    </row>
    <row r="2" spans="1:18" x14ac:dyDescent="0.5">
      <c r="A2" s="18" t="s">
        <v>89</v>
      </c>
    </row>
    <row r="3" spans="1:18" x14ac:dyDescent="0.5">
      <c r="A3" s="31" t="s">
        <v>90</v>
      </c>
    </row>
    <row r="4" spans="1:18" x14ac:dyDescent="0.5">
      <c r="A4" s="43" t="s">
        <v>91</v>
      </c>
    </row>
    <row r="6" spans="1:18" x14ac:dyDescent="0.5">
      <c r="A6" s="25" t="s">
        <v>92</v>
      </c>
    </row>
    <row r="7" spans="1:18" x14ac:dyDescent="0.5">
      <c r="A7" s="44" t="s">
        <v>175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5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5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5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5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5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5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5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78.2" x14ac:dyDescent="0.5">
      <c r="A15" s="3"/>
      <c r="B15" s="66" t="s">
        <v>94</v>
      </c>
      <c r="C15" s="66" t="s">
        <v>95</v>
      </c>
      <c r="D15" s="66" t="s">
        <v>96</v>
      </c>
    </row>
    <row r="16" spans="1:18" ht="39.6" x14ac:dyDescent="0.5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5">
      <c r="A17" s="23" t="s">
        <v>102</v>
      </c>
      <c r="B17" s="24">
        <f>SUMPRODUCT(B25:B30,E25:E30)+SUMPRODUCT(B20:B23,E20:E23)</f>
        <v>6488400</v>
      </c>
      <c r="C17" s="24">
        <f>C24*SUM(E24,E26:E30)</f>
        <v>2346000</v>
      </c>
      <c r="D17" s="24">
        <f>SUMPRODUCT(D25:D30,E25:E30)+SUMPRODUCT(D20:D23,E20:E23)+D24*SUM(E24,E26:E30)</f>
        <v>437800</v>
      </c>
      <c r="E17" s="41">
        <f>SUM(B17:D17)</f>
        <v>9272200</v>
      </c>
    </row>
    <row r="18" spans="1:15" ht="59.4" x14ac:dyDescent="0.5">
      <c r="B18" s="66"/>
      <c r="C18" s="66"/>
      <c r="D18" s="66"/>
      <c r="E18" s="5"/>
      <c r="F18" s="5"/>
      <c r="G18" s="5"/>
      <c r="H18" s="64" t="s">
        <v>103</v>
      </c>
      <c r="I18" s="63"/>
      <c r="J18" s="67" t="s">
        <v>104</v>
      </c>
      <c r="K18" s="67" t="s">
        <v>105</v>
      </c>
      <c r="L18" s="2"/>
      <c r="M18" s="2"/>
      <c r="N18" s="2"/>
      <c r="O18" s="2"/>
    </row>
    <row r="19" spans="1:15" ht="39.6" x14ac:dyDescent="0.5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5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>K20*$I$26</f>
        <v>0</v>
      </c>
      <c r="K20" s="19">
        <v>0</v>
      </c>
      <c r="L20" s="11" t="s">
        <v>112</v>
      </c>
    </row>
    <row r="21" spans="1:15" ht="18" customHeight="1" x14ac:dyDescent="0.5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>E21+E27</f>
        <v>2300</v>
      </c>
      <c r="I21" s="12">
        <v>2300</v>
      </c>
      <c r="J21" s="9">
        <f t="shared" ref="J21:J25" si="0">K21*$I$26</f>
        <v>0</v>
      </c>
      <c r="K21" s="12">
        <v>0</v>
      </c>
      <c r="L21" s="14" t="s">
        <v>113</v>
      </c>
    </row>
    <row r="22" spans="1:15" x14ac:dyDescent="0.5">
      <c r="A22" s="14" t="s">
        <v>19</v>
      </c>
      <c r="B22" s="12">
        <f>D14</f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>E22+E28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5" x14ac:dyDescent="0.5">
      <c r="A23" s="9" t="s">
        <v>20</v>
      </c>
      <c r="B23" s="12">
        <f>E14</f>
        <v>705</v>
      </c>
      <c r="C23" s="12">
        <v>0</v>
      </c>
      <c r="D23" s="12">
        <v>18</v>
      </c>
      <c r="E23" s="12">
        <v>0</v>
      </c>
      <c r="G23" s="36">
        <v>4</v>
      </c>
      <c r="H23" s="12">
        <f>E23+E29</f>
        <v>5500</v>
      </c>
      <c r="I23" s="12">
        <v>5500</v>
      </c>
      <c r="J23" s="9">
        <f>K23*$I$26</f>
        <v>0</v>
      </c>
      <c r="K23" s="12">
        <v>0</v>
      </c>
      <c r="L23" s="14" t="s">
        <v>115</v>
      </c>
    </row>
    <row r="24" spans="1:15" x14ac:dyDescent="0.5">
      <c r="A24" s="14" t="s">
        <v>21</v>
      </c>
      <c r="B24" s="12">
        <v>0</v>
      </c>
      <c r="C24" s="12">
        <f>F14*0.6</f>
        <v>276</v>
      </c>
      <c r="D24" s="12">
        <v>18</v>
      </c>
      <c r="E24" s="12">
        <v>3000</v>
      </c>
      <c r="G24" s="36">
        <v>5</v>
      </c>
      <c r="H24" s="12">
        <f>E24</f>
        <v>3000</v>
      </c>
      <c r="I24" s="12">
        <v>3000</v>
      </c>
      <c r="J24" s="9">
        <f>K24*$I$26</f>
        <v>17600</v>
      </c>
      <c r="K24" s="12">
        <v>1</v>
      </c>
      <c r="L24" s="14" t="s">
        <v>116</v>
      </c>
    </row>
    <row r="25" spans="1:15" x14ac:dyDescent="0.5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5" x14ac:dyDescent="0.5">
      <c r="A26" s="9" t="s">
        <v>176</v>
      </c>
      <c r="B26" s="12">
        <v>601</v>
      </c>
      <c r="C26" s="12">
        <v>0</v>
      </c>
      <c r="D26" s="12">
        <v>22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>K26*$I$26</f>
        <v>17600</v>
      </c>
      <c r="K26" s="12">
        <v>1</v>
      </c>
      <c r="L26" s="14">
        <v>7</v>
      </c>
    </row>
    <row r="27" spans="1:15" x14ac:dyDescent="0.5">
      <c r="A27" s="9" t="s">
        <v>177</v>
      </c>
      <c r="B27" s="12">
        <v>350</v>
      </c>
      <c r="C27" s="12">
        <v>0</v>
      </c>
      <c r="D27" s="12">
        <v>22</v>
      </c>
      <c r="E27" s="12">
        <v>0</v>
      </c>
      <c r="K27" s="23">
        <f>SUM(K20:K25)</f>
        <v>1</v>
      </c>
      <c r="L27" s="15" t="s">
        <v>121</v>
      </c>
    </row>
    <row r="28" spans="1:15" x14ac:dyDescent="0.5">
      <c r="A28" s="9" t="s">
        <v>178</v>
      </c>
      <c r="B28" s="12">
        <v>663</v>
      </c>
      <c r="C28" s="12">
        <v>0</v>
      </c>
      <c r="D28" s="12">
        <v>22</v>
      </c>
      <c r="E28" s="12">
        <v>0</v>
      </c>
      <c r="H28" s="31" t="s">
        <v>123</v>
      </c>
      <c r="K28" s="3" t="s">
        <v>124</v>
      </c>
    </row>
    <row r="29" spans="1:15" x14ac:dyDescent="0.5">
      <c r="A29" s="9" t="s">
        <v>179</v>
      </c>
      <c r="B29" s="12">
        <v>357</v>
      </c>
      <c r="C29" s="12">
        <v>0</v>
      </c>
      <c r="D29" s="12">
        <v>22</v>
      </c>
      <c r="E29" s="12">
        <v>5500</v>
      </c>
      <c r="F29" s="3"/>
      <c r="G29" s="3"/>
      <c r="H29" s="12">
        <f>SUM(E20:E25)</f>
        <v>12100</v>
      </c>
      <c r="I29" s="3"/>
      <c r="K29" s="40">
        <v>1</v>
      </c>
    </row>
    <row r="30" spans="1:15" x14ac:dyDescent="0.5">
      <c r="A30" s="10" t="s">
        <v>180</v>
      </c>
      <c r="B30" s="13">
        <v>251</v>
      </c>
      <c r="C30" s="13">
        <v>0</v>
      </c>
      <c r="D30" s="13">
        <v>22</v>
      </c>
      <c r="E30" s="13">
        <v>0</v>
      </c>
      <c r="H30" s="13">
        <f>SUM(E26:E30)</f>
        <v>5500</v>
      </c>
      <c r="K30" s="1"/>
    </row>
    <row r="32" spans="1:15" x14ac:dyDescent="0.5">
      <c r="B32" s="1"/>
      <c r="C32" s="1"/>
      <c r="E32" s="6"/>
    </row>
    <row r="33" spans="3:3" x14ac:dyDescent="0.5">
      <c r="C33" s="1"/>
    </row>
    <row r="34" spans="3:3" x14ac:dyDescent="0.5">
      <c r="C34" s="1"/>
    </row>
    <row r="73" spans="2:2" x14ac:dyDescent="0.5">
      <c r="B73" s="4"/>
    </row>
  </sheetData>
  <phoneticPr fontId="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7758-F519-E04B-B534-2F79306D6385}">
  <dimension ref="A1:H35"/>
  <sheetViews>
    <sheetView showGridLines="0" workbookViewId="0">
      <selection sqref="A1:A3"/>
    </sheetView>
  </sheetViews>
  <sheetFormatPr defaultColWidth="11" defaultRowHeight="19.8" outlineLevelRow="1" x14ac:dyDescent="0.5"/>
  <cols>
    <col min="1" max="1" width="2.36328125" customWidth="1"/>
    <col min="2" max="2" width="6.453125" bestFit="1" customWidth="1"/>
    <col min="3" max="3" width="35.36328125" bestFit="1" customWidth="1"/>
    <col min="4" max="4" width="6.08984375" bestFit="1" customWidth="1"/>
    <col min="5" max="5" width="8.36328125" bestFit="1" customWidth="1"/>
    <col min="6" max="6" width="10.453125" bestFit="1" customWidth="1"/>
    <col min="7" max="8" width="9.08984375" bestFit="1" customWidth="1"/>
  </cols>
  <sheetData>
    <row r="1" spans="1:8" x14ac:dyDescent="0.5">
      <c r="A1" s="45" t="s">
        <v>28</v>
      </c>
    </row>
    <row r="2" spans="1:8" x14ac:dyDescent="0.5">
      <c r="A2" s="45" t="s">
        <v>181</v>
      </c>
    </row>
    <row r="3" spans="1:8" x14ac:dyDescent="0.5">
      <c r="A3" s="45" t="s">
        <v>182</v>
      </c>
    </row>
    <row r="6" spans="1:8" ht="20.399999999999999" thickBot="1" x14ac:dyDescent="0.55000000000000004">
      <c r="A6" t="s">
        <v>31</v>
      </c>
    </row>
    <row r="7" spans="1:8" x14ac:dyDescent="0.5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20.399999999999999" thickBot="1" x14ac:dyDescent="0.55000000000000004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5">
      <c r="B9" s="51" t="s">
        <v>43</v>
      </c>
      <c r="C9" s="50"/>
      <c r="D9" s="50"/>
      <c r="E9" s="50"/>
      <c r="F9" s="50"/>
      <c r="G9" s="50"/>
      <c r="H9" s="50"/>
    </row>
    <row r="10" spans="1:8" hidden="1" outlineLevel="1" x14ac:dyDescent="0.5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191</v>
      </c>
      <c r="H10" s="46">
        <v>1E+30</v>
      </c>
    </row>
    <row r="11" spans="1:8" hidden="1" outlineLevel="1" x14ac:dyDescent="0.5">
      <c r="B11" s="46" t="s">
        <v>46</v>
      </c>
      <c r="C11" s="46" t="s">
        <v>47</v>
      </c>
      <c r="D11" s="46">
        <v>0</v>
      </c>
      <c r="E11" s="46">
        <v>7</v>
      </c>
      <c r="F11" s="46">
        <v>481</v>
      </c>
      <c r="G11" s="46">
        <v>1E+30</v>
      </c>
      <c r="H11" s="46">
        <v>7</v>
      </c>
    </row>
    <row r="12" spans="1:8" hidden="1" outlineLevel="1" x14ac:dyDescent="0.5">
      <c r="B12" s="46" t="s">
        <v>48</v>
      </c>
      <c r="C12" s="46" t="s">
        <v>49</v>
      </c>
      <c r="D12" s="46">
        <v>3000</v>
      </c>
      <c r="E12" s="46">
        <v>0</v>
      </c>
      <c r="F12" s="46">
        <v>832</v>
      </c>
      <c r="G12" s="46">
        <v>9</v>
      </c>
      <c r="H12" s="46">
        <v>1E+30</v>
      </c>
    </row>
    <row r="13" spans="1:8" hidden="1" outlineLevel="1" x14ac:dyDescent="0.5">
      <c r="B13" s="46" t="s">
        <v>50</v>
      </c>
      <c r="C13" s="46" t="s">
        <v>51</v>
      </c>
      <c r="D13" s="46">
        <v>0</v>
      </c>
      <c r="E13" s="46">
        <v>56</v>
      </c>
      <c r="F13" s="46">
        <v>723</v>
      </c>
      <c r="G13" s="46">
        <v>1E+30</v>
      </c>
      <c r="H13" s="46">
        <v>56</v>
      </c>
    </row>
    <row r="14" spans="1:8" hidden="1" outlineLevel="1" x14ac:dyDescent="0.5">
      <c r="B14" s="46" t="s">
        <v>52</v>
      </c>
      <c r="C14" s="46" t="s">
        <v>53</v>
      </c>
      <c r="D14" s="46">
        <v>0</v>
      </c>
      <c r="E14" s="46">
        <v>60</v>
      </c>
      <c r="F14" s="46">
        <v>478</v>
      </c>
      <c r="G14" s="46">
        <v>1E+30</v>
      </c>
      <c r="H14" s="46">
        <v>60</v>
      </c>
    </row>
    <row r="15" spans="1:8" hidden="1" outlineLevel="1" x14ac:dyDescent="0.5">
      <c r="B15" s="46" t="s">
        <v>54</v>
      </c>
      <c r="C15" s="46" t="s">
        <v>55</v>
      </c>
      <c r="D15" s="46">
        <v>2300</v>
      </c>
      <c r="E15" s="46">
        <v>0</v>
      </c>
      <c r="F15" s="46">
        <v>147</v>
      </c>
      <c r="G15" s="46">
        <v>1E+30</v>
      </c>
      <c r="H15" s="46">
        <v>1E+30</v>
      </c>
    </row>
    <row r="16" spans="1:8" hidden="1" outlineLevel="1" x14ac:dyDescent="0.5">
      <c r="B16" s="46" t="s">
        <v>56</v>
      </c>
      <c r="C16" s="46" t="s">
        <v>183</v>
      </c>
      <c r="D16" s="46">
        <v>0</v>
      </c>
      <c r="E16" s="46">
        <v>191</v>
      </c>
      <c r="F16" s="46">
        <v>558</v>
      </c>
      <c r="G16" s="46">
        <v>1E+30</v>
      </c>
      <c r="H16" s="46">
        <v>191</v>
      </c>
    </row>
    <row r="17" spans="1:8" hidden="1" outlineLevel="1" x14ac:dyDescent="0.5">
      <c r="B17" s="46" t="s">
        <v>58</v>
      </c>
      <c r="C17" s="46" t="s">
        <v>184</v>
      </c>
      <c r="D17" s="46">
        <v>2300</v>
      </c>
      <c r="E17" s="46">
        <v>0</v>
      </c>
      <c r="F17" s="46">
        <v>474</v>
      </c>
      <c r="G17" s="46">
        <v>7</v>
      </c>
      <c r="H17" s="46">
        <v>1E+30</v>
      </c>
    </row>
    <row r="18" spans="1:8" hidden="1" outlineLevel="1" x14ac:dyDescent="0.5">
      <c r="B18" s="46" t="s">
        <v>60</v>
      </c>
      <c r="C18" s="46" t="s">
        <v>185</v>
      </c>
      <c r="D18" s="46">
        <v>0</v>
      </c>
      <c r="E18" s="46">
        <v>9</v>
      </c>
      <c r="F18" s="46">
        <v>841</v>
      </c>
      <c r="G18" s="46">
        <v>1E+30</v>
      </c>
      <c r="H18" s="46">
        <v>9</v>
      </c>
    </row>
    <row r="19" spans="1:8" hidden="1" outlineLevel="1" x14ac:dyDescent="0.5">
      <c r="B19" s="46" t="s">
        <v>62</v>
      </c>
      <c r="C19" s="46" t="s">
        <v>186</v>
      </c>
      <c r="D19" s="46">
        <v>5500</v>
      </c>
      <c r="E19" s="46">
        <v>0</v>
      </c>
      <c r="F19" s="46">
        <v>667</v>
      </c>
      <c r="G19" s="46">
        <v>56</v>
      </c>
      <c r="H19" s="46">
        <v>1E+30</v>
      </c>
    </row>
    <row r="20" spans="1:8" ht="20.399999999999999" hidden="1" outlineLevel="1" thickBot="1" x14ac:dyDescent="0.55000000000000004">
      <c r="B20" s="47" t="s">
        <v>64</v>
      </c>
      <c r="C20" s="47" t="s">
        <v>187</v>
      </c>
      <c r="D20" s="47">
        <v>3000</v>
      </c>
      <c r="E20" s="47">
        <v>0</v>
      </c>
      <c r="F20" s="47">
        <v>418</v>
      </c>
      <c r="G20" s="47">
        <v>60</v>
      </c>
      <c r="H20" s="47">
        <v>1E+30</v>
      </c>
    </row>
    <row r="21" spans="1:8" collapsed="1" x14ac:dyDescent="0.5"/>
    <row r="23" spans="1:8" ht="20.399999999999999" thickBot="1" x14ac:dyDescent="0.55000000000000004">
      <c r="A23" t="s">
        <v>66</v>
      </c>
    </row>
    <row r="24" spans="1:8" x14ac:dyDescent="0.5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20.399999999999999" thickBot="1" x14ac:dyDescent="0.55000000000000004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5">
      <c r="B26" s="51" t="s">
        <v>71</v>
      </c>
      <c r="C26" s="50"/>
      <c r="D26" s="50"/>
      <c r="E26" s="50"/>
      <c r="F26" s="50"/>
      <c r="G26" s="50"/>
      <c r="H26" s="50"/>
    </row>
    <row r="27" spans="1:8" hidden="1" outlineLevel="1" x14ac:dyDescent="0.5">
      <c r="B27" s="46" t="s">
        <v>72</v>
      </c>
      <c r="C27" s="46" t="s">
        <v>73</v>
      </c>
      <c r="D27" s="46">
        <v>1500</v>
      </c>
      <c r="E27" s="46">
        <v>367</v>
      </c>
      <c r="F27" s="46">
        <v>1500</v>
      </c>
      <c r="G27" s="46">
        <v>10800</v>
      </c>
      <c r="H27" s="46">
        <v>1500</v>
      </c>
    </row>
    <row r="28" spans="1:8" hidden="1" outlineLevel="1" x14ac:dyDescent="0.5">
      <c r="B28" s="46" t="s">
        <v>74</v>
      </c>
      <c r="C28" s="46" t="s">
        <v>75</v>
      </c>
      <c r="D28" s="46">
        <v>2300</v>
      </c>
      <c r="E28" s="46">
        <v>474</v>
      </c>
      <c r="F28" s="46">
        <v>2300</v>
      </c>
      <c r="G28" s="46">
        <v>6800</v>
      </c>
      <c r="H28" s="46">
        <v>2300</v>
      </c>
    </row>
    <row r="29" spans="1:8" hidden="1" outlineLevel="1" x14ac:dyDescent="0.5">
      <c r="B29" s="46" t="s">
        <v>76</v>
      </c>
      <c r="C29" s="46" t="s">
        <v>77</v>
      </c>
      <c r="D29" s="46">
        <v>3000</v>
      </c>
      <c r="E29" s="46">
        <v>832</v>
      </c>
      <c r="F29" s="46">
        <v>3000</v>
      </c>
      <c r="G29" s="46">
        <v>10800</v>
      </c>
      <c r="H29" s="46">
        <v>3000</v>
      </c>
    </row>
    <row r="30" spans="1:8" hidden="1" outlineLevel="1" x14ac:dyDescent="0.5">
      <c r="B30" s="46" t="s">
        <v>78</v>
      </c>
      <c r="C30" s="46" t="s">
        <v>79</v>
      </c>
      <c r="D30" s="46">
        <v>5500</v>
      </c>
      <c r="E30" s="46">
        <v>667</v>
      </c>
      <c r="F30" s="46">
        <v>5500</v>
      </c>
      <c r="G30" s="46">
        <v>6800</v>
      </c>
      <c r="H30" s="46">
        <v>5500</v>
      </c>
    </row>
    <row r="31" spans="1:8" hidden="1" outlineLevel="1" x14ac:dyDescent="0.5">
      <c r="B31" s="46" t="s">
        <v>80</v>
      </c>
      <c r="C31" s="46" t="s">
        <v>81</v>
      </c>
      <c r="D31" s="46">
        <v>3000</v>
      </c>
      <c r="E31" s="46">
        <v>418</v>
      </c>
      <c r="F31" s="46">
        <v>3000</v>
      </c>
      <c r="G31" s="46">
        <v>6800</v>
      </c>
      <c r="H31" s="46">
        <v>3000</v>
      </c>
    </row>
    <row r="32" spans="1:8" hidden="1" outlineLevel="1" x14ac:dyDescent="0.5">
      <c r="B32" s="46" t="s">
        <v>82</v>
      </c>
      <c r="C32" s="46" t="s">
        <v>83</v>
      </c>
      <c r="D32" s="46">
        <v>2300</v>
      </c>
      <c r="E32" s="46">
        <v>147</v>
      </c>
      <c r="F32" s="46">
        <v>2300</v>
      </c>
      <c r="G32" s="46">
        <v>10800</v>
      </c>
      <c r="H32" s="46">
        <v>2300</v>
      </c>
    </row>
    <row r="33" spans="2:8" collapsed="1" x14ac:dyDescent="0.5">
      <c r="B33" s="46"/>
      <c r="C33" s="46"/>
      <c r="D33" s="46"/>
      <c r="E33" s="46"/>
      <c r="F33" s="46"/>
      <c r="G33" s="46"/>
      <c r="H33" s="46"/>
    </row>
    <row r="34" spans="2:8" x14ac:dyDescent="0.5">
      <c r="B34" s="46" t="s">
        <v>84</v>
      </c>
      <c r="C34" s="46" t="s">
        <v>188</v>
      </c>
      <c r="D34" s="46">
        <v>6800</v>
      </c>
      <c r="E34" s="46">
        <v>0</v>
      </c>
      <c r="F34" s="46">
        <v>17600</v>
      </c>
      <c r="G34" s="46">
        <v>1E+30</v>
      </c>
      <c r="H34" s="46">
        <v>10800</v>
      </c>
    </row>
    <row r="35" spans="2:8" ht="20.399999999999999" thickBot="1" x14ac:dyDescent="0.55000000000000004">
      <c r="B35" s="47" t="s">
        <v>86</v>
      </c>
      <c r="C35" s="47" t="s">
        <v>189</v>
      </c>
      <c r="D35" s="47">
        <v>10800</v>
      </c>
      <c r="E35" s="47">
        <v>0</v>
      </c>
      <c r="F35" s="47">
        <v>17600</v>
      </c>
      <c r="G35" s="47">
        <v>1E+30</v>
      </c>
      <c r="H35" s="47">
        <v>6800</v>
      </c>
    </row>
  </sheetData>
  <phoneticPr fontId="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264C-4D4D-5C46-B641-851CA053B311}">
  <dimension ref="A1:R73"/>
  <sheetViews>
    <sheetView showGridLines="0" workbookViewId="0">
      <selection activeCell="A7" sqref="A7"/>
    </sheetView>
  </sheetViews>
  <sheetFormatPr defaultColWidth="11" defaultRowHeight="19.8" x14ac:dyDescent="0.5"/>
  <cols>
    <col min="1" max="1" width="37.90625" customWidth="1"/>
    <col min="2" max="2" width="21" customWidth="1"/>
    <col min="3" max="3" width="17.08984375" customWidth="1"/>
    <col min="4" max="4" width="18" customWidth="1"/>
    <col min="5" max="5" width="16.08984375" bestFit="1" customWidth="1"/>
    <col min="6" max="6" width="10.90625" customWidth="1"/>
    <col min="8" max="8" width="32.453125" bestFit="1" customWidth="1"/>
    <col min="9" max="9" width="30.36328125" customWidth="1"/>
    <col min="10" max="10" width="30.453125" bestFit="1" customWidth="1"/>
    <col min="11" max="11" width="37" bestFit="1" customWidth="1"/>
    <col min="12" max="12" width="5.6328125" bestFit="1" customWidth="1"/>
  </cols>
  <sheetData>
    <row r="1" spans="1:18" x14ac:dyDescent="0.5">
      <c r="A1" s="42" t="s">
        <v>88</v>
      </c>
    </row>
    <row r="2" spans="1:18" x14ac:dyDescent="0.5">
      <c r="A2" s="18" t="s">
        <v>89</v>
      </c>
    </row>
    <row r="3" spans="1:18" x14ac:dyDescent="0.5">
      <c r="A3" s="31" t="s">
        <v>90</v>
      </c>
    </row>
    <row r="4" spans="1:18" x14ac:dyDescent="0.5">
      <c r="A4" s="43" t="s">
        <v>91</v>
      </c>
    </row>
    <row r="6" spans="1:18" x14ac:dyDescent="0.5">
      <c r="A6" s="25" t="s">
        <v>92</v>
      </c>
    </row>
    <row r="7" spans="1:18" x14ac:dyDescent="0.5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5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5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5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5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5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5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5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78.2" x14ac:dyDescent="0.5">
      <c r="A15" s="3"/>
      <c r="B15" s="66" t="s">
        <v>94</v>
      </c>
      <c r="C15" s="66" t="s">
        <v>95</v>
      </c>
      <c r="D15" s="66" t="s">
        <v>96</v>
      </c>
    </row>
    <row r="16" spans="1:18" ht="39.6" x14ac:dyDescent="0.5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5">
      <c r="A17" s="23" t="s">
        <v>102</v>
      </c>
      <c r="B17" s="24">
        <f>SUMPRODUCT(B26:B30,E26:E30)+SUMPRODUCT(B20:B24,E20:E24)</f>
        <v>7174600</v>
      </c>
      <c r="C17" s="24">
        <f>C25*SUM(E25,E26:E30)</f>
        <v>1689900</v>
      </c>
      <c r="D17" s="24">
        <f>SUMPRODUCT(D26:D30,E26:E30)+SUMPRODUCT(D20:D24,E20:E24)+D25*SUM(E25:E30)</f>
        <v>532800</v>
      </c>
      <c r="E17" s="41">
        <f>SUM(B17:D17)</f>
        <v>9397300</v>
      </c>
    </row>
    <row r="18" spans="1:15" ht="59.4" x14ac:dyDescent="0.5">
      <c r="B18" s="66"/>
      <c r="C18" s="66"/>
      <c r="D18" s="66"/>
      <c r="E18" s="5"/>
      <c r="F18" s="5"/>
      <c r="G18" s="5"/>
      <c r="H18" s="64" t="s">
        <v>103</v>
      </c>
      <c r="I18" s="63"/>
      <c r="J18" s="67" t="s">
        <v>104</v>
      </c>
      <c r="K18" s="67" t="s">
        <v>105</v>
      </c>
      <c r="L18" s="2"/>
      <c r="M18" s="2"/>
      <c r="N18" s="2"/>
      <c r="O18" s="2"/>
    </row>
    <row r="19" spans="1:15" ht="39.6" x14ac:dyDescent="0.5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5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>K20*$I$26</f>
        <v>0</v>
      </c>
      <c r="K20" s="19">
        <v>0</v>
      </c>
      <c r="L20" s="11" t="s">
        <v>112</v>
      </c>
    </row>
    <row r="21" spans="1:15" ht="18" customHeight="1" x14ac:dyDescent="0.5">
      <c r="A21" s="9" t="s">
        <v>18</v>
      </c>
      <c r="B21" s="12">
        <v>463</v>
      </c>
      <c r="C21" s="12">
        <v>0</v>
      </c>
      <c r="D21" s="12">
        <v>18</v>
      </c>
      <c r="E21" s="12">
        <v>0</v>
      </c>
      <c r="G21" s="36">
        <v>2</v>
      </c>
      <c r="H21" s="12">
        <f>E21+E27</f>
        <v>2300</v>
      </c>
      <c r="I21" s="12">
        <v>2300</v>
      </c>
      <c r="J21" s="9">
        <f t="shared" ref="J21:J22" si="0">K21*$I$26</f>
        <v>0</v>
      </c>
      <c r="K21" s="12">
        <v>0</v>
      </c>
      <c r="L21" s="14" t="s">
        <v>113</v>
      </c>
    </row>
    <row r="22" spans="1:15" x14ac:dyDescent="0.5">
      <c r="A22" s="14" t="s">
        <v>19</v>
      </c>
      <c r="B22" s="12">
        <f>D14</f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>E22+E28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5" x14ac:dyDescent="0.5">
      <c r="A23" s="9" t="s">
        <v>20</v>
      </c>
      <c r="B23" s="12">
        <f>E14</f>
        <v>705</v>
      </c>
      <c r="C23" s="12">
        <v>0</v>
      </c>
      <c r="D23" s="12">
        <v>18</v>
      </c>
      <c r="E23" s="12">
        <v>0</v>
      </c>
      <c r="G23" s="36">
        <v>4</v>
      </c>
      <c r="H23" s="12">
        <f>E23+E29</f>
        <v>5500</v>
      </c>
      <c r="I23" s="12">
        <v>5500</v>
      </c>
      <c r="J23" s="9">
        <f>K23*$I$26</f>
        <v>0</v>
      </c>
      <c r="K23" s="12">
        <v>0</v>
      </c>
      <c r="L23" s="14" t="s">
        <v>115</v>
      </c>
    </row>
    <row r="24" spans="1:15" x14ac:dyDescent="0.5">
      <c r="A24" s="14" t="s">
        <v>21</v>
      </c>
      <c r="B24" s="12">
        <f>F14</f>
        <v>460</v>
      </c>
      <c r="C24" s="12">
        <v>0</v>
      </c>
      <c r="D24" s="12">
        <v>18</v>
      </c>
      <c r="E24" s="12">
        <v>0</v>
      </c>
      <c r="G24" s="36">
        <v>5</v>
      </c>
      <c r="H24" s="12">
        <f>E24+E30</f>
        <v>3000</v>
      </c>
      <c r="I24" s="12">
        <v>3000</v>
      </c>
      <c r="J24" s="9">
        <f>K24*$I$26</f>
        <v>0</v>
      </c>
      <c r="K24" s="12">
        <v>0</v>
      </c>
      <c r="L24" s="14" t="s">
        <v>116</v>
      </c>
    </row>
    <row r="25" spans="1:15" x14ac:dyDescent="0.5">
      <c r="A25" s="9" t="s">
        <v>22</v>
      </c>
      <c r="B25" s="12">
        <v>0</v>
      </c>
      <c r="C25" s="12">
        <f>G14*0.6</f>
        <v>129</v>
      </c>
      <c r="D25" s="12">
        <v>18</v>
      </c>
      <c r="E25" s="12">
        <v>2300</v>
      </c>
      <c r="G25" s="36">
        <v>6</v>
      </c>
      <c r="H25" s="12">
        <f>E25</f>
        <v>2300</v>
      </c>
      <c r="I25" s="12">
        <v>2300</v>
      </c>
      <c r="J25" s="9">
        <f>K25*$I$26</f>
        <v>17600</v>
      </c>
      <c r="K25" s="12">
        <v>1</v>
      </c>
      <c r="L25" s="14" t="s">
        <v>117</v>
      </c>
    </row>
    <row r="26" spans="1:15" x14ac:dyDescent="0.5">
      <c r="A26" s="9" t="s">
        <v>190</v>
      </c>
      <c r="B26" s="12">
        <v>391</v>
      </c>
      <c r="C26" s="12">
        <v>0</v>
      </c>
      <c r="D26" s="12">
        <v>20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>K26*$I$26</f>
        <v>17600</v>
      </c>
      <c r="K26" s="12">
        <v>1</v>
      </c>
      <c r="L26" s="14">
        <v>7</v>
      </c>
    </row>
    <row r="27" spans="1:15" x14ac:dyDescent="0.5">
      <c r="A27" s="9" t="s">
        <v>191</v>
      </c>
      <c r="B27" s="12">
        <v>307</v>
      </c>
      <c r="C27" s="12">
        <v>0</v>
      </c>
      <c r="D27" s="12">
        <v>20</v>
      </c>
      <c r="E27" s="12">
        <v>2300</v>
      </c>
      <c r="K27" s="23">
        <f>SUM(K20:K25)</f>
        <v>1</v>
      </c>
      <c r="L27" s="15" t="s">
        <v>121</v>
      </c>
    </row>
    <row r="28" spans="1:15" x14ac:dyDescent="0.5">
      <c r="A28" s="9" t="s">
        <v>192</v>
      </c>
      <c r="B28" s="12">
        <v>674</v>
      </c>
      <c r="C28" s="12">
        <v>0</v>
      </c>
      <c r="D28" s="12">
        <v>20</v>
      </c>
      <c r="E28" s="12">
        <v>0</v>
      </c>
      <c r="H28" s="31" t="s">
        <v>123</v>
      </c>
      <c r="K28" s="3" t="s">
        <v>124</v>
      </c>
    </row>
    <row r="29" spans="1:15" x14ac:dyDescent="0.5">
      <c r="A29" s="9" t="s">
        <v>193</v>
      </c>
      <c r="B29" s="12">
        <v>500</v>
      </c>
      <c r="C29" s="12">
        <v>0</v>
      </c>
      <c r="D29" s="12">
        <v>20</v>
      </c>
      <c r="E29" s="12">
        <v>5500</v>
      </c>
      <c r="F29" s="3"/>
      <c r="G29" s="3"/>
      <c r="H29" s="12">
        <f>SUM(E20:E25)</f>
        <v>6800</v>
      </c>
      <c r="I29" s="3"/>
      <c r="K29" s="40">
        <v>1</v>
      </c>
    </row>
    <row r="30" spans="1:15" x14ac:dyDescent="0.5">
      <c r="A30" s="10" t="s">
        <v>194</v>
      </c>
      <c r="B30" s="13">
        <v>251</v>
      </c>
      <c r="C30" s="13">
        <v>0</v>
      </c>
      <c r="D30" s="13">
        <v>20</v>
      </c>
      <c r="E30" s="13">
        <v>3000</v>
      </c>
      <c r="H30" s="13">
        <f>SUM(E26:E30)</f>
        <v>10800</v>
      </c>
      <c r="K30" s="1"/>
    </row>
    <row r="32" spans="1:15" x14ac:dyDescent="0.5">
      <c r="B32" s="1"/>
      <c r="C32" s="1"/>
      <c r="E32" s="6"/>
    </row>
    <row r="33" spans="3:3" x14ac:dyDescent="0.5">
      <c r="C33" s="1"/>
    </row>
    <row r="34" spans="3:3" x14ac:dyDescent="0.5">
      <c r="C34" s="1"/>
    </row>
    <row r="73" spans="2:2" x14ac:dyDescent="0.5">
      <c r="B73" s="4"/>
    </row>
  </sheetData>
  <phoneticPr fontId="1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8674-734E-134E-AF5F-AA8E9B956726}">
  <dimension ref="A1:H29"/>
  <sheetViews>
    <sheetView showGridLines="0" tabSelected="1" topLeftCell="A16" workbookViewId="0">
      <selection sqref="A1:A3"/>
    </sheetView>
  </sheetViews>
  <sheetFormatPr defaultColWidth="11" defaultRowHeight="19.8" outlineLevelRow="1" x14ac:dyDescent="0.5"/>
  <cols>
    <col min="1" max="1" width="2.36328125" customWidth="1"/>
    <col min="2" max="2" width="6.453125" bestFit="1" customWidth="1"/>
    <col min="3" max="3" width="32" bestFit="1" customWidth="1"/>
    <col min="4" max="4" width="6.08984375" bestFit="1" customWidth="1"/>
    <col min="5" max="5" width="8.36328125" bestFit="1" customWidth="1"/>
    <col min="6" max="6" width="10.453125" bestFit="1" customWidth="1"/>
    <col min="7" max="8" width="9.08984375" bestFit="1" customWidth="1"/>
  </cols>
  <sheetData>
    <row r="1" spans="1:8" x14ac:dyDescent="0.5">
      <c r="A1" s="45" t="s">
        <v>28</v>
      </c>
    </row>
    <row r="2" spans="1:8" x14ac:dyDescent="0.5">
      <c r="A2" s="45" t="s">
        <v>195</v>
      </c>
    </row>
    <row r="3" spans="1:8" x14ac:dyDescent="0.5">
      <c r="A3" s="45" t="s">
        <v>196</v>
      </c>
    </row>
    <row r="6" spans="1:8" ht="20.399999999999999" thickBot="1" x14ac:dyDescent="0.55000000000000004">
      <c r="A6" t="s">
        <v>31</v>
      </c>
    </row>
    <row r="7" spans="1:8" x14ac:dyDescent="0.5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20.399999999999999" thickBot="1" x14ac:dyDescent="0.55000000000000004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5">
      <c r="B9" s="51" t="s">
        <v>197</v>
      </c>
      <c r="C9" s="50"/>
      <c r="D9" s="50"/>
      <c r="E9" s="50"/>
      <c r="F9" s="50"/>
      <c r="G9" s="50"/>
      <c r="H9" s="50"/>
    </row>
    <row r="10" spans="1:8" hidden="1" outlineLevel="1" x14ac:dyDescent="0.5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1E+30</v>
      </c>
      <c r="H10" s="46">
        <v>1E+30</v>
      </c>
    </row>
    <row r="11" spans="1:8" hidden="1" outlineLevel="1" x14ac:dyDescent="0.5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1E+30</v>
      </c>
      <c r="H11" s="46">
        <v>1E+30</v>
      </c>
    </row>
    <row r="12" spans="1:8" hidden="1" outlineLevel="1" x14ac:dyDescent="0.5">
      <c r="B12" s="46" t="s">
        <v>48</v>
      </c>
      <c r="C12" s="46" t="s">
        <v>49</v>
      </c>
      <c r="D12" s="46">
        <v>3000</v>
      </c>
      <c r="E12" s="46">
        <v>0</v>
      </c>
      <c r="F12" s="46">
        <v>832</v>
      </c>
      <c r="G12" s="46">
        <v>1E+30</v>
      </c>
      <c r="H12" s="46">
        <v>1E+30</v>
      </c>
    </row>
    <row r="13" spans="1:8" hidden="1" outlineLevel="1" x14ac:dyDescent="0.5">
      <c r="B13" s="46" t="s">
        <v>50</v>
      </c>
      <c r="C13" s="46" t="s">
        <v>51</v>
      </c>
      <c r="D13" s="46">
        <v>5500</v>
      </c>
      <c r="E13" s="46">
        <v>0</v>
      </c>
      <c r="F13" s="46">
        <v>723</v>
      </c>
      <c r="G13" s="46">
        <v>1E+30</v>
      </c>
      <c r="H13" s="46">
        <v>1E+30</v>
      </c>
    </row>
    <row r="14" spans="1:8" hidden="1" outlineLevel="1" x14ac:dyDescent="0.5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1E+30</v>
      </c>
      <c r="H14" s="46">
        <v>1E+30</v>
      </c>
    </row>
    <row r="15" spans="1:8" ht="20.399999999999999" hidden="1" outlineLevel="1" thickBot="1" x14ac:dyDescent="0.55000000000000004">
      <c r="B15" s="47" t="s">
        <v>54</v>
      </c>
      <c r="C15" s="47" t="s">
        <v>55</v>
      </c>
      <c r="D15" s="47">
        <v>2300</v>
      </c>
      <c r="E15" s="47">
        <v>0</v>
      </c>
      <c r="F15" s="47">
        <v>233</v>
      </c>
      <c r="G15" s="47">
        <v>1E+30</v>
      </c>
      <c r="H15" s="47">
        <v>1E+30</v>
      </c>
    </row>
    <row r="16" spans="1:8" collapsed="1" x14ac:dyDescent="0.5"/>
    <row r="18" spans="1:8" ht="20.399999999999999" thickBot="1" x14ac:dyDescent="0.55000000000000004">
      <c r="A18" t="s">
        <v>66</v>
      </c>
    </row>
    <row r="19" spans="1:8" x14ac:dyDescent="0.5">
      <c r="B19" s="48"/>
      <c r="C19" s="48"/>
      <c r="D19" s="48" t="s">
        <v>32</v>
      </c>
      <c r="E19" s="48" t="s">
        <v>67</v>
      </c>
      <c r="F19" s="48" t="s">
        <v>68</v>
      </c>
      <c r="G19" s="48" t="s">
        <v>35</v>
      </c>
      <c r="H19" s="48" t="s">
        <v>35</v>
      </c>
    </row>
    <row r="20" spans="1:8" ht="20.399999999999999" thickBot="1" x14ac:dyDescent="0.55000000000000004">
      <c r="B20" s="49" t="s">
        <v>36</v>
      </c>
      <c r="C20" s="49" t="s">
        <v>37</v>
      </c>
      <c r="D20" s="49" t="s">
        <v>38</v>
      </c>
      <c r="E20" s="49" t="s">
        <v>69</v>
      </c>
      <c r="F20" s="49" t="s">
        <v>70</v>
      </c>
      <c r="G20" s="49" t="s">
        <v>41</v>
      </c>
      <c r="H20" s="49" t="s">
        <v>42</v>
      </c>
    </row>
    <row r="21" spans="1:8" x14ac:dyDescent="0.5">
      <c r="B21" s="51" t="s">
        <v>71</v>
      </c>
      <c r="C21" s="50"/>
      <c r="D21" s="50"/>
      <c r="E21" s="50"/>
      <c r="F21" s="50"/>
      <c r="G21" s="50"/>
      <c r="H21" s="50"/>
    </row>
    <row r="22" spans="1:8" hidden="1" outlineLevel="1" x14ac:dyDescent="0.5">
      <c r="B22" s="46" t="s">
        <v>72</v>
      </c>
      <c r="C22" s="46" t="s">
        <v>73</v>
      </c>
      <c r="D22" s="46">
        <v>1500</v>
      </c>
      <c r="E22" s="46">
        <v>367</v>
      </c>
      <c r="F22" s="46">
        <v>1500</v>
      </c>
      <c r="G22" s="46">
        <v>0</v>
      </c>
      <c r="H22" s="46">
        <v>1500</v>
      </c>
    </row>
    <row r="23" spans="1:8" hidden="1" outlineLevel="1" x14ac:dyDescent="0.5">
      <c r="B23" s="46" t="s">
        <v>74</v>
      </c>
      <c r="C23" s="46" t="s">
        <v>75</v>
      </c>
      <c r="D23" s="46">
        <v>2300</v>
      </c>
      <c r="E23" s="46">
        <v>481</v>
      </c>
      <c r="F23" s="46">
        <v>2300</v>
      </c>
      <c r="G23" s="46">
        <v>0</v>
      </c>
      <c r="H23" s="46">
        <v>2300</v>
      </c>
    </row>
    <row r="24" spans="1:8" hidden="1" outlineLevel="1" x14ac:dyDescent="0.5">
      <c r="B24" s="46" t="s">
        <v>76</v>
      </c>
      <c r="C24" s="46" t="s">
        <v>77</v>
      </c>
      <c r="D24" s="46">
        <v>3000</v>
      </c>
      <c r="E24" s="46">
        <v>832</v>
      </c>
      <c r="F24" s="46">
        <v>3000</v>
      </c>
      <c r="G24" s="46">
        <v>0</v>
      </c>
      <c r="H24" s="46">
        <v>3000</v>
      </c>
    </row>
    <row r="25" spans="1:8" hidden="1" outlineLevel="1" x14ac:dyDescent="0.5">
      <c r="B25" s="46" t="s">
        <v>78</v>
      </c>
      <c r="C25" s="46" t="s">
        <v>79</v>
      </c>
      <c r="D25" s="46">
        <v>5500</v>
      </c>
      <c r="E25" s="46">
        <v>723</v>
      </c>
      <c r="F25" s="46">
        <v>5500</v>
      </c>
      <c r="G25" s="46">
        <v>0</v>
      </c>
      <c r="H25" s="46">
        <v>5500</v>
      </c>
    </row>
    <row r="26" spans="1:8" hidden="1" outlineLevel="1" x14ac:dyDescent="0.5">
      <c r="B26" s="46" t="s">
        <v>80</v>
      </c>
      <c r="C26" s="46" t="s">
        <v>81</v>
      </c>
      <c r="D26" s="46">
        <v>3000</v>
      </c>
      <c r="E26" s="46">
        <v>478</v>
      </c>
      <c r="F26" s="46">
        <v>3000</v>
      </c>
      <c r="G26" s="46">
        <v>0</v>
      </c>
      <c r="H26" s="46">
        <v>3000</v>
      </c>
    </row>
    <row r="27" spans="1:8" hidden="1" outlineLevel="1" x14ac:dyDescent="0.5">
      <c r="B27" s="46" t="s">
        <v>82</v>
      </c>
      <c r="C27" s="46" t="s">
        <v>83</v>
      </c>
      <c r="D27" s="46">
        <v>2300</v>
      </c>
      <c r="E27" s="46">
        <v>233</v>
      </c>
      <c r="F27" s="46">
        <v>2300</v>
      </c>
      <c r="G27" s="46">
        <v>0</v>
      </c>
      <c r="H27" s="46">
        <v>2300</v>
      </c>
    </row>
    <row r="28" spans="1:8" collapsed="1" x14ac:dyDescent="0.5">
      <c r="B28" s="46"/>
      <c r="C28" s="46"/>
      <c r="D28" s="46"/>
      <c r="E28" s="46"/>
      <c r="F28" s="46"/>
      <c r="G28" s="46"/>
      <c r="H28" s="46"/>
    </row>
    <row r="29" spans="1:8" ht="20.399999999999999" thickBot="1" x14ac:dyDescent="0.55000000000000004">
      <c r="B29" s="47" t="s">
        <v>84</v>
      </c>
      <c r="C29" s="47" t="s">
        <v>123</v>
      </c>
      <c r="D29" s="47">
        <v>17600</v>
      </c>
      <c r="E29" s="47">
        <v>0</v>
      </c>
      <c r="F29" s="47">
        <v>17600</v>
      </c>
      <c r="G29" s="47">
        <v>1E+30</v>
      </c>
      <c r="H29" s="47">
        <v>0</v>
      </c>
    </row>
  </sheetData>
  <phoneticPr fontId="1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8CBB-BF47-4345-97B3-41376C338194}">
  <dimension ref="A1:R67"/>
  <sheetViews>
    <sheetView showGridLines="0" workbookViewId="0">
      <selection activeCell="B20" sqref="B20"/>
    </sheetView>
  </sheetViews>
  <sheetFormatPr defaultColWidth="11" defaultRowHeight="19.8" x14ac:dyDescent="0.5"/>
  <cols>
    <col min="1" max="1" width="37.90625" customWidth="1"/>
    <col min="2" max="2" width="21" customWidth="1"/>
    <col min="3" max="3" width="17.08984375" customWidth="1"/>
    <col min="4" max="4" width="18" customWidth="1"/>
    <col min="5" max="5" width="16.08984375" bestFit="1" customWidth="1"/>
    <col min="6" max="6" width="10.90625" customWidth="1"/>
    <col min="8" max="8" width="32.453125" bestFit="1" customWidth="1"/>
    <col min="9" max="9" width="30.36328125" customWidth="1"/>
    <col min="10" max="10" width="30.453125" bestFit="1" customWidth="1"/>
    <col min="11" max="11" width="37" bestFit="1" customWidth="1"/>
    <col min="12" max="12" width="5.6328125" bestFit="1" customWidth="1"/>
  </cols>
  <sheetData>
    <row r="1" spans="1:18" x14ac:dyDescent="0.5">
      <c r="A1" s="42" t="s">
        <v>88</v>
      </c>
    </row>
    <row r="2" spans="1:18" x14ac:dyDescent="0.5">
      <c r="A2" s="18" t="s">
        <v>89</v>
      </c>
    </row>
    <row r="3" spans="1:18" x14ac:dyDescent="0.5">
      <c r="A3" s="31" t="s">
        <v>90</v>
      </c>
    </row>
    <row r="4" spans="1:18" x14ac:dyDescent="0.5">
      <c r="A4" s="43" t="s">
        <v>91</v>
      </c>
    </row>
    <row r="6" spans="1:18" x14ac:dyDescent="0.5">
      <c r="A6" s="25" t="s">
        <v>92</v>
      </c>
    </row>
    <row r="7" spans="1:18" x14ac:dyDescent="0.5">
      <c r="A7" s="26" t="s">
        <v>175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5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5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5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5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5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5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5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x14ac:dyDescent="0.5">
      <c r="A15" s="3"/>
    </row>
    <row r="16" spans="1:18" ht="39.6" x14ac:dyDescent="0.5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5">
      <c r="A17" s="23" t="s">
        <v>102</v>
      </c>
      <c r="B17" s="24">
        <f>SUMPRODUCT(B20:B25,E20:E25)</f>
        <v>9782400</v>
      </c>
      <c r="C17" s="24">
        <v>0</v>
      </c>
      <c r="D17" s="24">
        <f>SUMPRODUCT(D20:D25,E20:E25)</f>
        <v>316800</v>
      </c>
      <c r="E17" s="41">
        <f>SUM(B17:D17)</f>
        <v>10099200</v>
      </c>
    </row>
    <row r="18" spans="1:15" x14ac:dyDescent="0.5">
      <c r="B18" s="5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</row>
    <row r="19" spans="1:15" ht="39.6" x14ac:dyDescent="0.5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5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 t="shared" ref="H20:H25" si="0">E20</f>
        <v>1500</v>
      </c>
      <c r="I20" s="21">
        <v>1500</v>
      </c>
      <c r="J20" s="9">
        <f>K20*$I$26</f>
        <v>0</v>
      </c>
      <c r="K20" s="19">
        <v>0</v>
      </c>
      <c r="L20" s="11" t="s">
        <v>112</v>
      </c>
    </row>
    <row r="21" spans="1:15" ht="18" customHeight="1" x14ac:dyDescent="0.5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 t="shared" si="0"/>
        <v>2300</v>
      </c>
      <c r="I21" s="12">
        <v>2300</v>
      </c>
      <c r="J21" s="9">
        <f t="shared" ref="J21:J22" si="1">K21*$I$26</f>
        <v>0</v>
      </c>
      <c r="K21" s="12">
        <v>0</v>
      </c>
      <c r="L21" s="14" t="s">
        <v>113</v>
      </c>
    </row>
    <row r="22" spans="1:15" x14ac:dyDescent="0.5">
      <c r="A22" s="14" t="s">
        <v>19</v>
      </c>
      <c r="B22" s="12">
        <f>D14</f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 t="shared" si="0"/>
        <v>3000</v>
      </c>
      <c r="I22" s="12">
        <v>3000</v>
      </c>
      <c r="J22" s="9">
        <f t="shared" si="1"/>
        <v>0</v>
      </c>
      <c r="K22" s="12">
        <v>0</v>
      </c>
      <c r="L22" s="14" t="s">
        <v>114</v>
      </c>
    </row>
    <row r="23" spans="1:15" x14ac:dyDescent="0.5">
      <c r="A23" s="9" t="s">
        <v>20</v>
      </c>
      <c r="B23" s="12">
        <f>E14</f>
        <v>705</v>
      </c>
      <c r="C23" s="12">
        <v>0</v>
      </c>
      <c r="D23" s="12">
        <v>18</v>
      </c>
      <c r="E23" s="12">
        <v>5500</v>
      </c>
      <c r="G23" s="36">
        <v>4</v>
      </c>
      <c r="H23" s="12">
        <f t="shared" si="0"/>
        <v>5500</v>
      </c>
      <c r="I23" s="12">
        <v>5500</v>
      </c>
      <c r="J23" s="9">
        <f>K23*$I$26</f>
        <v>0</v>
      </c>
      <c r="K23" s="12">
        <v>0</v>
      </c>
      <c r="L23" s="14" t="s">
        <v>115</v>
      </c>
    </row>
    <row r="24" spans="1:15" x14ac:dyDescent="0.5">
      <c r="A24" s="14" t="s">
        <v>21</v>
      </c>
      <c r="B24" s="12">
        <f>F14</f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 t="shared" si="0"/>
        <v>3000</v>
      </c>
      <c r="I24" s="12">
        <v>3000</v>
      </c>
      <c r="J24" s="9">
        <f>K24*$I$26</f>
        <v>0</v>
      </c>
      <c r="K24" s="12">
        <v>0</v>
      </c>
      <c r="L24" s="14" t="s">
        <v>116</v>
      </c>
    </row>
    <row r="25" spans="1:15" x14ac:dyDescent="0.5">
      <c r="A25" s="10" t="s">
        <v>22</v>
      </c>
      <c r="B25" s="13">
        <f>G14</f>
        <v>215</v>
      </c>
      <c r="C25" s="13">
        <v>0</v>
      </c>
      <c r="D25" s="13">
        <v>18</v>
      </c>
      <c r="E25" s="13">
        <v>2300</v>
      </c>
      <c r="G25" s="36">
        <v>6</v>
      </c>
      <c r="H25" s="12">
        <f t="shared" si="0"/>
        <v>2300</v>
      </c>
      <c r="I25" s="12">
        <v>2300</v>
      </c>
      <c r="J25" s="9">
        <f>K25*$I$26</f>
        <v>0</v>
      </c>
      <c r="K25" s="12">
        <v>0</v>
      </c>
      <c r="L25" s="14" t="s">
        <v>117</v>
      </c>
    </row>
    <row r="26" spans="1:15" x14ac:dyDescent="0.5">
      <c r="G26" s="37" t="s">
        <v>119</v>
      </c>
      <c r="H26" s="13">
        <f>SUM(H20:H25)</f>
        <v>17600</v>
      </c>
      <c r="I26" s="20">
        <f>SUM(I20:I25)</f>
        <v>17600</v>
      </c>
      <c r="J26" s="10">
        <f>K26*$I$26</f>
        <v>17600</v>
      </c>
      <c r="K26" s="12">
        <v>1</v>
      </c>
      <c r="L26" s="14">
        <v>7</v>
      </c>
    </row>
    <row r="27" spans="1:15" x14ac:dyDescent="0.5">
      <c r="B27" s="1"/>
      <c r="C27" s="1"/>
      <c r="E27" s="6"/>
      <c r="K27" s="23">
        <f>SUM(K20:K25)</f>
        <v>0</v>
      </c>
      <c r="L27" s="15" t="s">
        <v>121</v>
      </c>
    </row>
    <row r="28" spans="1:15" x14ac:dyDescent="0.5">
      <c r="C28" s="1"/>
      <c r="H28" s="31" t="s">
        <v>123</v>
      </c>
      <c r="K28" s="3" t="s">
        <v>124</v>
      </c>
    </row>
    <row r="29" spans="1:15" x14ac:dyDescent="0.5">
      <c r="C29" s="1"/>
      <c r="F29" s="3"/>
      <c r="G29" s="3"/>
      <c r="H29" s="23">
        <f>SUM(E20:E25)</f>
        <v>17600</v>
      </c>
      <c r="I29" s="3"/>
      <c r="K29" s="40">
        <v>1</v>
      </c>
    </row>
    <row r="67" spans="2:2" x14ac:dyDescent="0.5">
      <c r="B67" s="4"/>
    </row>
  </sheetData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757-162C-5F40-9ECE-A9B151251062}">
  <dimension ref="A1:H35"/>
  <sheetViews>
    <sheetView showGridLines="0" workbookViewId="0">
      <selection sqref="A1:A3"/>
    </sheetView>
  </sheetViews>
  <sheetFormatPr defaultColWidth="11" defaultRowHeight="19.8" outlineLevelRow="1" x14ac:dyDescent="0.5"/>
  <cols>
    <col min="1" max="1" width="2.36328125" customWidth="1"/>
    <col min="2" max="2" width="6.453125" bestFit="1" customWidth="1"/>
    <col min="3" max="3" width="49.08984375" bestFit="1" customWidth="1"/>
    <col min="4" max="4" width="6.08984375" bestFit="1" customWidth="1"/>
    <col min="5" max="5" width="8.36328125" bestFit="1" customWidth="1"/>
    <col min="6" max="6" width="10.453125" bestFit="1" customWidth="1"/>
    <col min="7" max="8" width="9.08984375" bestFit="1" customWidth="1"/>
  </cols>
  <sheetData>
    <row r="1" spans="1:8" x14ac:dyDescent="0.5">
      <c r="A1" s="45" t="s">
        <v>28</v>
      </c>
    </row>
    <row r="2" spans="1:8" x14ac:dyDescent="0.5">
      <c r="A2" s="45" t="s">
        <v>29</v>
      </c>
    </row>
    <row r="3" spans="1:8" x14ac:dyDescent="0.5">
      <c r="A3" s="45" t="s">
        <v>30</v>
      </c>
    </row>
    <row r="6" spans="1:8" ht="20.399999999999999" thickBot="1" x14ac:dyDescent="0.55000000000000004">
      <c r="A6" t="s">
        <v>31</v>
      </c>
    </row>
    <row r="7" spans="1:8" x14ac:dyDescent="0.5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20.399999999999999" thickBot="1" x14ac:dyDescent="0.55000000000000004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5">
      <c r="B9" s="51" t="s">
        <v>43</v>
      </c>
      <c r="C9" s="50"/>
      <c r="D9" s="50"/>
      <c r="E9" s="50"/>
      <c r="F9" s="50"/>
      <c r="G9" s="50"/>
      <c r="H9" s="50"/>
    </row>
    <row r="10" spans="1:8" outlineLevel="1" x14ac:dyDescent="0.5">
      <c r="B10" s="46" t="s">
        <v>44</v>
      </c>
      <c r="C10" s="46" t="s">
        <v>45</v>
      </c>
      <c r="D10" s="46">
        <v>1500</v>
      </c>
      <c r="E10" s="46">
        <v>0</v>
      </c>
      <c r="F10" s="46">
        <v>227.4</v>
      </c>
      <c r="G10" s="46">
        <v>1E+30</v>
      </c>
      <c r="H10" s="46">
        <v>1E+30</v>
      </c>
    </row>
    <row r="11" spans="1:8" outlineLevel="1" x14ac:dyDescent="0.5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119.00000000000057</v>
      </c>
      <c r="H11" s="46">
        <v>1E+30</v>
      </c>
    </row>
    <row r="12" spans="1:8" outlineLevel="1" x14ac:dyDescent="0.5">
      <c r="B12" s="46" t="s">
        <v>48</v>
      </c>
      <c r="C12" s="46" t="s">
        <v>49</v>
      </c>
      <c r="D12" s="46">
        <v>3000</v>
      </c>
      <c r="E12" s="46">
        <v>0</v>
      </c>
      <c r="F12" s="46">
        <v>832.00000000000011</v>
      </c>
      <c r="G12" s="46">
        <v>9.3999999999995225</v>
      </c>
      <c r="H12" s="46">
        <v>119.00000000000057</v>
      </c>
    </row>
    <row r="13" spans="1:8" outlineLevel="1" x14ac:dyDescent="0.5">
      <c r="B13" s="46" t="s">
        <v>50</v>
      </c>
      <c r="C13" s="46" t="s">
        <v>51</v>
      </c>
      <c r="D13" s="46">
        <v>5500</v>
      </c>
      <c r="E13" s="46">
        <v>0</v>
      </c>
      <c r="F13" s="46">
        <v>723</v>
      </c>
      <c r="G13" s="46">
        <v>178.00000000000102</v>
      </c>
      <c r="H13" s="46">
        <v>1E+30</v>
      </c>
    </row>
    <row r="14" spans="1:8" outlineLevel="1" x14ac:dyDescent="0.5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361.00000000000011</v>
      </c>
      <c r="H14" s="46">
        <v>1E+30</v>
      </c>
    </row>
    <row r="15" spans="1:8" outlineLevel="1" x14ac:dyDescent="0.5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396.00000000000011</v>
      </c>
      <c r="H15" s="46">
        <v>1E+30</v>
      </c>
    </row>
    <row r="16" spans="1:8" outlineLevel="1" x14ac:dyDescent="0.5">
      <c r="B16" s="46" t="s">
        <v>56</v>
      </c>
      <c r="C16" s="46" t="s">
        <v>57</v>
      </c>
      <c r="D16" s="46">
        <v>0</v>
      </c>
      <c r="E16" s="46">
        <v>119.00000000000057</v>
      </c>
      <c r="F16" s="46">
        <v>609.40000000000009</v>
      </c>
      <c r="G16" s="46">
        <v>1E+30</v>
      </c>
      <c r="H16" s="46">
        <v>119.00000000000057</v>
      </c>
    </row>
    <row r="17" spans="1:8" outlineLevel="1" x14ac:dyDescent="0.5">
      <c r="B17" s="46" t="s">
        <v>58</v>
      </c>
      <c r="C17" s="46" t="s">
        <v>59</v>
      </c>
      <c r="D17" s="46">
        <v>0</v>
      </c>
      <c r="E17" s="46">
        <v>0</v>
      </c>
      <c r="F17" s="46">
        <v>841.39999999999964</v>
      </c>
      <c r="G17" s="46">
        <v>119.00000000000057</v>
      </c>
      <c r="H17" s="46">
        <v>9.3999999999995225</v>
      </c>
    </row>
    <row r="18" spans="1:8" outlineLevel="1" x14ac:dyDescent="0.5">
      <c r="B18" s="46" t="s">
        <v>60</v>
      </c>
      <c r="C18" s="46" t="s">
        <v>61</v>
      </c>
      <c r="D18" s="46">
        <v>0</v>
      </c>
      <c r="E18" s="46">
        <v>178.00000000000102</v>
      </c>
      <c r="F18" s="46">
        <v>910.40000000000055</v>
      </c>
      <c r="G18" s="46">
        <v>1E+30</v>
      </c>
      <c r="H18" s="46">
        <v>178.00000000000102</v>
      </c>
    </row>
    <row r="19" spans="1:8" outlineLevel="1" x14ac:dyDescent="0.5">
      <c r="B19" s="46" t="s">
        <v>62</v>
      </c>
      <c r="C19" s="46" t="s">
        <v>63</v>
      </c>
      <c r="D19" s="46">
        <v>0</v>
      </c>
      <c r="E19" s="46">
        <v>361.00000000000011</v>
      </c>
      <c r="F19" s="46">
        <v>848.39999999999964</v>
      </c>
      <c r="G19" s="46">
        <v>1E+30</v>
      </c>
      <c r="H19" s="46">
        <v>361.00000000000011</v>
      </c>
    </row>
    <row r="20" spans="1:8" ht="20.399999999999999" outlineLevel="1" thickBot="1" x14ac:dyDescent="0.55000000000000004">
      <c r="B20" s="47" t="s">
        <v>64</v>
      </c>
      <c r="C20" s="47" t="s">
        <v>65</v>
      </c>
      <c r="D20" s="47">
        <v>0</v>
      </c>
      <c r="E20" s="47">
        <v>396.00000000000011</v>
      </c>
      <c r="F20" s="47">
        <v>638.39999999999964</v>
      </c>
      <c r="G20" s="47">
        <v>1E+30</v>
      </c>
      <c r="H20" s="47">
        <v>396.00000000000011</v>
      </c>
    </row>
    <row r="23" spans="1:8" ht="20.399999999999999" thickBot="1" x14ac:dyDescent="0.55000000000000004">
      <c r="A23" t="s">
        <v>66</v>
      </c>
    </row>
    <row r="24" spans="1:8" x14ac:dyDescent="0.5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20.399999999999999" thickBot="1" x14ac:dyDescent="0.55000000000000004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5">
      <c r="B26" s="51" t="s">
        <v>71</v>
      </c>
      <c r="C26" s="50"/>
      <c r="D26" s="50"/>
      <c r="E26" s="50"/>
      <c r="F26" s="50"/>
      <c r="G26" s="50"/>
      <c r="H26" s="50"/>
    </row>
    <row r="27" spans="1:8" outlineLevel="1" x14ac:dyDescent="0.5">
      <c r="B27" s="46" t="s">
        <v>72</v>
      </c>
      <c r="C27" s="46" t="s">
        <v>73</v>
      </c>
      <c r="D27" s="46">
        <v>1500</v>
      </c>
      <c r="E27" s="46">
        <v>236.79999999999953</v>
      </c>
      <c r="F27" s="46">
        <v>1500</v>
      </c>
      <c r="G27" s="46">
        <v>3000</v>
      </c>
      <c r="H27" s="46">
        <v>0</v>
      </c>
    </row>
    <row r="28" spans="1:8" outlineLevel="1" x14ac:dyDescent="0.5">
      <c r="B28" s="46" t="s">
        <v>74</v>
      </c>
      <c r="C28" s="46" t="s">
        <v>75</v>
      </c>
      <c r="D28" s="46">
        <v>2300</v>
      </c>
      <c r="E28" s="46">
        <v>490.39999999999952</v>
      </c>
      <c r="F28" s="46">
        <v>2300</v>
      </c>
      <c r="G28" s="46">
        <v>3000</v>
      </c>
      <c r="H28" s="46">
        <v>0</v>
      </c>
    </row>
    <row r="29" spans="1:8" outlineLevel="1" x14ac:dyDescent="0.5">
      <c r="B29" s="46" t="s">
        <v>76</v>
      </c>
      <c r="C29" s="46" t="s">
        <v>77</v>
      </c>
      <c r="D29" s="46">
        <v>3000</v>
      </c>
      <c r="E29" s="46">
        <v>841.39999999999964</v>
      </c>
      <c r="F29" s="46">
        <v>3000</v>
      </c>
      <c r="G29" s="46">
        <v>17600</v>
      </c>
      <c r="H29" s="46">
        <v>0</v>
      </c>
    </row>
    <row r="30" spans="1:8" outlineLevel="1" x14ac:dyDescent="0.5">
      <c r="B30" s="46" t="s">
        <v>78</v>
      </c>
      <c r="C30" s="46" t="s">
        <v>79</v>
      </c>
      <c r="D30" s="46">
        <v>5500</v>
      </c>
      <c r="E30" s="46">
        <v>732.39999999999952</v>
      </c>
      <c r="F30" s="46">
        <v>5500</v>
      </c>
      <c r="G30" s="46">
        <v>3000</v>
      </c>
      <c r="H30" s="46">
        <v>0</v>
      </c>
    </row>
    <row r="31" spans="1:8" outlineLevel="1" x14ac:dyDescent="0.5">
      <c r="B31" s="46" t="s">
        <v>80</v>
      </c>
      <c r="C31" s="46" t="s">
        <v>81</v>
      </c>
      <c r="D31" s="46">
        <v>3000</v>
      </c>
      <c r="E31" s="46">
        <v>487.39999999999952</v>
      </c>
      <c r="F31" s="46">
        <v>3000</v>
      </c>
      <c r="G31" s="46">
        <v>3000</v>
      </c>
      <c r="H31" s="46">
        <v>0</v>
      </c>
    </row>
    <row r="32" spans="1:8" outlineLevel="1" x14ac:dyDescent="0.5">
      <c r="B32" s="46" t="s">
        <v>82</v>
      </c>
      <c r="C32" s="46" t="s">
        <v>83</v>
      </c>
      <c r="D32" s="46">
        <v>2300</v>
      </c>
      <c r="E32" s="46">
        <v>242.39999999999952</v>
      </c>
      <c r="F32" s="46">
        <v>2300</v>
      </c>
      <c r="G32" s="46">
        <v>3000</v>
      </c>
      <c r="H32" s="46">
        <v>0</v>
      </c>
    </row>
    <row r="33" spans="2:8" x14ac:dyDescent="0.5">
      <c r="B33" s="46"/>
      <c r="C33" s="46"/>
      <c r="D33" s="46"/>
      <c r="E33" s="46"/>
      <c r="F33" s="46"/>
      <c r="G33" s="46"/>
      <c r="H33" s="46"/>
    </row>
    <row r="34" spans="2:8" x14ac:dyDescent="0.5">
      <c r="B34" s="46" t="s">
        <v>84</v>
      </c>
      <c r="C34" s="46" t="s">
        <v>85</v>
      </c>
      <c r="D34" s="46">
        <v>17600</v>
      </c>
      <c r="E34" s="46">
        <v>-9.3999999999995225</v>
      </c>
      <c r="F34" s="46">
        <v>17600</v>
      </c>
      <c r="G34" s="46">
        <v>0</v>
      </c>
      <c r="H34" s="46">
        <v>3000</v>
      </c>
    </row>
    <row r="35" spans="2:8" ht="20.399999999999999" thickBot="1" x14ac:dyDescent="0.55000000000000004">
      <c r="B35" s="47" t="s">
        <v>86</v>
      </c>
      <c r="C35" s="47" t="s">
        <v>87</v>
      </c>
      <c r="D35" s="47">
        <v>0</v>
      </c>
      <c r="E35" s="47">
        <v>0</v>
      </c>
      <c r="F35" s="47">
        <v>17600</v>
      </c>
      <c r="G35" s="47">
        <v>1E+30</v>
      </c>
      <c r="H35" s="47">
        <v>17600</v>
      </c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B90B-EDE9-2A48-B2C9-2CA80DA8A94E}">
  <dimension ref="A1:R73"/>
  <sheetViews>
    <sheetView showGridLines="0" topLeftCell="A5" workbookViewId="0">
      <selection activeCell="B36" sqref="B36"/>
    </sheetView>
  </sheetViews>
  <sheetFormatPr defaultColWidth="11" defaultRowHeight="19.8" x14ac:dyDescent="0.5"/>
  <cols>
    <col min="1" max="1" width="37.90625" customWidth="1"/>
    <col min="2" max="2" width="21" customWidth="1"/>
    <col min="3" max="3" width="17.08984375" customWidth="1"/>
    <col min="4" max="4" width="22.453125" customWidth="1"/>
    <col min="5" max="5" width="16.08984375" bestFit="1" customWidth="1"/>
    <col min="6" max="6" width="10.90625" customWidth="1"/>
    <col min="7" max="7" width="20.08984375" bestFit="1" customWidth="1"/>
    <col min="8" max="8" width="32.453125" bestFit="1" customWidth="1"/>
    <col min="9" max="9" width="30.36328125" customWidth="1"/>
    <col min="10" max="10" width="30.453125" bestFit="1" customWidth="1"/>
    <col min="11" max="11" width="37" bestFit="1" customWidth="1"/>
    <col min="12" max="12" width="5.6328125" bestFit="1" customWidth="1"/>
  </cols>
  <sheetData>
    <row r="1" spans="1:18" x14ac:dyDescent="0.5">
      <c r="A1" s="42" t="s">
        <v>88</v>
      </c>
    </row>
    <row r="2" spans="1:18" x14ac:dyDescent="0.5">
      <c r="A2" s="18" t="s">
        <v>89</v>
      </c>
    </row>
    <row r="3" spans="1:18" x14ac:dyDescent="0.5">
      <c r="A3" s="31" t="s">
        <v>90</v>
      </c>
    </row>
    <row r="4" spans="1:18" x14ac:dyDescent="0.5">
      <c r="A4" s="43" t="s">
        <v>91</v>
      </c>
    </row>
    <row r="6" spans="1:18" x14ac:dyDescent="0.5">
      <c r="A6" s="25" t="s">
        <v>92</v>
      </c>
    </row>
    <row r="7" spans="1:18" x14ac:dyDescent="0.5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5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5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5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5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5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5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5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78.2" x14ac:dyDescent="0.5">
      <c r="A15" s="3"/>
      <c r="B15" s="66" t="s">
        <v>94</v>
      </c>
      <c r="C15" s="66" t="s">
        <v>95</v>
      </c>
      <c r="D15" s="66" t="s">
        <v>96</v>
      </c>
    </row>
    <row r="16" spans="1:18" x14ac:dyDescent="0.5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5">
      <c r="A17" s="23" t="s">
        <v>102</v>
      </c>
      <c r="B17" s="24">
        <f>SUMPRODUCT(B21:B30,E21:E30)</f>
        <v>9258900</v>
      </c>
      <c r="C17" s="24">
        <f>C20*SUM(E20,E26:E30)</f>
        <v>314100</v>
      </c>
      <c r="D17" s="24">
        <f>SUMPRODUCT(D21:D30,E21:E30)+D20*SUM(E20,E26:E30)</f>
        <v>316800</v>
      </c>
      <c r="E17" s="41">
        <f>SUM(B17:D17)</f>
        <v>9889800</v>
      </c>
    </row>
    <row r="18" spans="1:15" ht="59.4" x14ac:dyDescent="0.5">
      <c r="B18" s="5"/>
      <c r="C18" s="5"/>
      <c r="D18" s="5"/>
      <c r="E18" s="5"/>
      <c r="F18" s="5"/>
      <c r="G18" s="5"/>
      <c r="H18" s="64" t="s">
        <v>103</v>
      </c>
      <c r="I18" s="2"/>
      <c r="J18" s="65" t="s">
        <v>104</v>
      </c>
      <c r="K18" s="65" t="s">
        <v>105</v>
      </c>
      <c r="L18" s="2"/>
      <c r="M18" s="2"/>
      <c r="N18" s="2"/>
      <c r="O18" s="2"/>
    </row>
    <row r="19" spans="1:15" ht="39.6" x14ac:dyDescent="0.5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5">
      <c r="A20" s="14" t="s">
        <v>17</v>
      </c>
      <c r="B20" s="12">
        <v>0</v>
      </c>
      <c r="C20" s="12">
        <f>B14*0.6</f>
        <v>209.4</v>
      </c>
      <c r="D20" s="12">
        <v>18</v>
      </c>
      <c r="E20" s="12">
        <v>1500</v>
      </c>
      <c r="F20" s="3"/>
      <c r="G20" s="35">
        <v>1</v>
      </c>
      <c r="H20" s="12">
        <f>E20</f>
        <v>1500</v>
      </c>
      <c r="I20" s="21">
        <v>1500</v>
      </c>
      <c r="J20" s="9">
        <f t="shared" ref="J20:J26" si="0">K20*$I$26</f>
        <v>17600</v>
      </c>
      <c r="K20" s="19">
        <v>1</v>
      </c>
      <c r="L20" s="11" t="s">
        <v>112</v>
      </c>
    </row>
    <row r="21" spans="1:15" ht="18" customHeight="1" x14ac:dyDescent="0.5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>E21+E26</f>
        <v>2300</v>
      </c>
      <c r="I21" s="12">
        <v>2300</v>
      </c>
      <c r="J21" s="9">
        <f t="shared" si="0"/>
        <v>0</v>
      </c>
      <c r="K21" s="12">
        <v>0</v>
      </c>
      <c r="L21" s="14" t="s">
        <v>113</v>
      </c>
    </row>
    <row r="22" spans="1:15" x14ac:dyDescent="0.5">
      <c r="A22" s="14" t="s">
        <v>19</v>
      </c>
      <c r="B22" s="12"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>E22+E27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5" x14ac:dyDescent="0.5">
      <c r="A23" s="9" t="s">
        <v>20</v>
      </c>
      <c r="B23" s="12">
        <v>705</v>
      </c>
      <c r="C23" s="12">
        <v>0</v>
      </c>
      <c r="D23" s="12">
        <v>18</v>
      </c>
      <c r="E23" s="12">
        <v>5500</v>
      </c>
      <c r="G23" s="36">
        <v>4</v>
      </c>
      <c r="H23" s="12">
        <f>E23+E28</f>
        <v>5500</v>
      </c>
      <c r="I23" s="12">
        <v>5500</v>
      </c>
      <c r="J23" s="9">
        <f t="shared" si="0"/>
        <v>0</v>
      </c>
      <c r="K23" s="12">
        <v>0</v>
      </c>
      <c r="L23" s="14" t="s">
        <v>115</v>
      </c>
    </row>
    <row r="24" spans="1:15" x14ac:dyDescent="0.5">
      <c r="A24" s="14" t="s">
        <v>21</v>
      </c>
      <c r="B24" s="12"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>E24+E29</f>
        <v>3000</v>
      </c>
      <c r="I24" s="12">
        <v>3000</v>
      </c>
      <c r="J24" s="9">
        <f t="shared" si="0"/>
        <v>0</v>
      </c>
      <c r="K24" s="12">
        <v>0</v>
      </c>
      <c r="L24" s="14" t="s">
        <v>116</v>
      </c>
    </row>
    <row r="25" spans="1:15" x14ac:dyDescent="0.5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5" x14ac:dyDescent="0.5">
      <c r="A26" s="9" t="s">
        <v>118</v>
      </c>
      <c r="B26" s="12">
        <v>362</v>
      </c>
      <c r="C26" s="12">
        <v>0</v>
      </c>
      <c r="D26" s="12">
        <v>20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 t="shared" si="0"/>
        <v>17600</v>
      </c>
      <c r="K26" s="12">
        <v>1</v>
      </c>
      <c r="L26" s="14">
        <v>7</v>
      </c>
    </row>
    <row r="27" spans="1:15" x14ac:dyDescent="0.5">
      <c r="A27" s="9" t="s">
        <v>120</v>
      </c>
      <c r="B27" s="12">
        <v>594</v>
      </c>
      <c r="C27" s="12">
        <v>0</v>
      </c>
      <c r="D27" s="12">
        <v>20</v>
      </c>
      <c r="E27" s="12">
        <v>0</v>
      </c>
      <c r="K27" s="23">
        <f>SUM(K20:K25)</f>
        <v>1</v>
      </c>
      <c r="L27" s="15" t="s">
        <v>121</v>
      </c>
    </row>
    <row r="28" spans="1:15" x14ac:dyDescent="0.5">
      <c r="A28" s="9" t="s">
        <v>122</v>
      </c>
      <c r="B28" s="12">
        <v>663</v>
      </c>
      <c r="C28" s="12">
        <v>0</v>
      </c>
      <c r="D28" s="12">
        <v>20</v>
      </c>
      <c r="E28" s="12">
        <v>0</v>
      </c>
      <c r="H28" s="31" t="s">
        <v>123</v>
      </c>
      <c r="K28" s="3" t="s">
        <v>124</v>
      </c>
    </row>
    <row r="29" spans="1:15" x14ac:dyDescent="0.5">
      <c r="A29" s="9" t="s">
        <v>125</v>
      </c>
      <c r="B29" s="12">
        <v>601</v>
      </c>
      <c r="C29" s="12">
        <v>0</v>
      </c>
      <c r="D29" s="12">
        <v>20</v>
      </c>
      <c r="E29" s="12">
        <v>0</v>
      </c>
      <c r="F29" s="3"/>
      <c r="G29" s="3" t="s">
        <v>126</v>
      </c>
      <c r="H29" s="12">
        <f>SUM(E20:E25)</f>
        <v>17600</v>
      </c>
      <c r="I29" s="3"/>
      <c r="K29" s="40">
        <v>1</v>
      </c>
    </row>
    <row r="30" spans="1:15" x14ac:dyDescent="0.5">
      <c r="A30" s="10" t="s">
        <v>127</v>
      </c>
      <c r="B30" s="13">
        <v>391</v>
      </c>
      <c r="C30" s="13">
        <v>0</v>
      </c>
      <c r="D30" s="13">
        <v>20</v>
      </c>
      <c r="E30" s="13">
        <v>0</v>
      </c>
      <c r="G30" s="45" t="s">
        <v>128</v>
      </c>
      <c r="H30" s="13">
        <f>SUM(E26:E30)</f>
        <v>0</v>
      </c>
      <c r="K30" s="1"/>
    </row>
    <row r="32" spans="1:15" x14ac:dyDescent="0.5">
      <c r="B32" s="1"/>
      <c r="C32" s="1"/>
      <c r="E32" s="6"/>
    </row>
    <row r="33" spans="3:3" x14ac:dyDescent="0.5">
      <c r="C33" s="1"/>
    </row>
    <row r="34" spans="3:3" x14ac:dyDescent="0.5">
      <c r="C34" s="1"/>
    </row>
    <row r="73" spans="2:2" x14ac:dyDescent="0.5">
      <c r="B73" s="4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1779-5F07-6147-9D1E-0FC9B1371EE9}">
  <dimension ref="A1:H35"/>
  <sheetViews>
    <sheetView showGridLines="0" workbookViewId="0">
      <selection sqref="A1:A3"/>
    </sheetView>
  </sheetViews>
  <sheetFormatPr defaultColWidth="11" defaultRowHeight="19.8" outlineLevelRow="1" x14ac:dyDescent="0.5"/>
  <cols>
    <col min="1" max="1" width="2.36328125" customWidth="1"/>
    <col min="2" max="2" width="6.453125" bestFit="1" customWidth="1"/>
    <col min="3" max="3" width="35.36328125" bestFit="1" customWidth="1"/>
    <col min="4" max="4" width="5.90625" bestFit="1" customWidth="1"/>
    <col min="5" max="5" width="8.36328125" bestFit="1" customWidth="1"/>
    <col min="6" max="6" width="10.453125" bestFit="1" customWidth="1"/>
    <col min="7" max="8" width="9.08984375" bestFit="1" customWidth="1"/>
  </cols>
  <sheetData>
    <row r="1" spans="1:8" x14ac:dyDescent="0.5">
      <c r="A1" s="45" t="s">
        <v>28</v>
      </c>
    </row>
    <row r="2" spans="1:8" x14ac:dyDescent="0.5">
      <c r="A2" s="45" t="s">
        <v>129</v>
      </c>
    </row>
    <row r="3" spans="1:8" x14ac:dyDescent="0.5">
      <c r="A3" s="45" t="s">
        <v>130</v>
      </c>
    </row>
    <row r="6" spans="1:8" ht="20.399999999999999" thickBot="1" x14ac:dyDescent="0.55000000000000004">
      <c r="A6" t="s">
        <v>31</v>
      </c>
    </row>
    <row r="7" spans="1:8" x14ac:dyDescent="0.5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20.399999999999999" thickBot="1" x14ac:dyDescent="0.55000000000000004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5">
      <c r="B9" s="51" t="s">
        <v>43</v>
      </c>
      <c r="C9" s="50"/>
      <c r="D9" s="50"/>
      <c r="E9" s="50"/>
      <c r="F9" s="50"/>
      <c r="G9" s="50"/>
      <c r="H9" s="50"/>
    </row>
    <row r="10" spans="1:8" hidden="1" outlineLevel="1" x14ac:dyDescent="0.5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305.79999999999973</v>
      </c>
      <c r="H10" s="46">
        <v>1E+30</v>
      </c>
    </row>
    <row r="11" spans="1:8" hidden="1" outlineLevel="1" x14ac:dyDescent="0.5">
      <c r="B11" s="46" t="s">
        <v>46</v>
      </c>
      <c r="C11" s="46" t="s">
        <v>47</v>
      </c>
      <c r="D11" s="46">
        <v>2300</v>
      </c>
      <c r="E11" s="46">
        <v>0</v>
      </c>
      <c r="F11" s="46">
        <v>295.79999999999995</v>
      </c>
      <c r="G11" s="46">
        <v>1E+30</v>
      </c>
      <c r="H11" s="46">
        <v>1E+30</v>
      </c>
    </row>
    <row r="12" spans="1:8" hidden="1" outlineLevel="1" x14ac:dyDescent="0.5">
      <c r="B12" s="46" t="s">
        <v>48</v>
      </c>
      <c r="C12" s="46" t="s">
        <v>49</v>
      </c>
      <c r="D12" s="46">
        <v>0</v>
      </c>
      <c r="E12" s="46">
        <v>154.20000000000027</v>
      </c>
      <c r="F12" s="46">
        <v>832</v>
      </c>
      <c r="G12" s="46">
        <v>1E+30</v>
      </c>
      <c r="H12" s="46">
        <v>154.20000000000027</v>
      </c>
    </row>
    <row r="13" spans="1:8" hidden="1" outlineLevel="1" x14ac:dyDescent="0.5">
      <c r="B13" s="46" t="s">
        <v>50</v>
      </c>
      <c r="C13" s="46" t="s">
        <v>51</v>
      </c>
      <c r="D13" s="46">
        <v>0</v>
      </c>
      <c r="E13" s="46">
        <v>111.20000000000005</v>
      </c>
      <c r="F13" s="46">
        <v>723.00000000000023</v>
      </c>
      <c r="G13" s="46">
        <v>1E+30</v>
      </c>
      <c r="H13" s="46">
        <v>111.20000000000005</v>
      </c>
    </row>
    <row r="14" spans="1:8" hidden="1" outlineLevel="1" x14ac:dyDescent="0.5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182.80000000000018</v>
      </c>
      <c r="H14" s="46">
        <v>1E+30</v>
      </c>
    </row>
    <row r="15" spans="1:8" hidden="1" outlineLevel="1" x14ac:dyDescent="0.5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384.80000000000018</v>
      </c>
      <c r="H15" s="46">
        <v>1E+30</v>
      </c>
    </row>
    <row r="16" spans="1:8" hidden="1" outlineLevel="1" x14ac:dyDescent="0.5">
      <c r="B16" s="46" t="s">
        <v>56</v>
      </c>
      <c r="C16" s="46" t="s">
        <v>131</v>
      </c>
      <c r="D16" s="46">
        <v>0</v>
      </c>
      <c r="E16" s="46">
        <v>305.79999999999973</v>
      </c>
      <c r="F16" s="46">
        <v>672.79999999999973</v>
      </c>
      <c r="G16" s="46">
        <v>1E+30</v>
      </c>
      <c r="H16" s="46">
        <v>305.79999999999973</v>
      </c>
    </row>
    <row r="17" spans="1:8" hidden="1" outlineLevel="1" x14ac:dyDescent="0.5">
      <c r="B17" s="46" t="s">
        <v>58</v>
      </c>
      <c r="C17" s="46" t="s">
        <v>132</v>
      </c>
      <c r="D17" s="46">
        <v>3000</v>
      </c>
      <c r="E17" s="46">
        <v>0</v>
      </c>
      <c r="F17" s="46">
        <v>677.79999999999973</v>
      </c>
      <c r="G17" s="46">
        <v>154.20000000000027</v>
      </c>
      <c r="H17" s="46">
        <v>1E+30</v>
      </c>
    </row>
    <row r="18" spans="1:8" hidden="1" outlineLevel="1" x14ac:dyDescent="0.5">
      <c r="B18" s="46" t="s">
        <v>60</v>
      </c>
      <c r="C18" s="46" t="s">
        <v>133</v>
      </c>
      <c r="D18" s="46">
        <v>5500</v>
      </c>
      <c r="E18" s="46">
        <v>0</v>
      </c>
      <c r="F18" s="46">
        <v>611.80000000000018</v>
      </c>
      <c r="G18" s="46">
        <v>111.20000000000005</v>
      </c>
      <c r="H18" s="46">
        <v>1E+30</v>
      </c>
    </row>
    <row r="19" spans="1:8" hidden="1" outlineLevel="1" x14ac:dyDescent="0.5">
      <c r="B19" s="46" t="s">
        <v>62</v>
      </c>
      <c r="C19" s="46" t="s">
        <v>134</v>
      </c>
      <c r="D19" s="46">
        <v>0</v>
      </c>
      <c r="E19" s="46">
        <v>182.80000000000018</v>
      </c>
      <c r="F19" s="46">
        <v>660.80000000000018</v>
      </c>
      <c r="G19" s="46">
        <v>1E+30</v>
      </c>
      <c r="H19" s="46">
        <v>182.80000000000018</v>
      </c>
    </row>
    <row r="20" spans="1:8" ht="20.399999999999999" hidden="1" outlineLevel="1" thickBot="1" x14ac:dyDescent="0.55000000000000004">
      <c r="B20" s="47" t="s">
        <v>64</v>
      </c>
      <c r="C20" s="47" t="s">
        <v>135</v>
      </c>
      <c r="D20" s="47">
        <v>0</v>
      </c>
      <c r="E20" s="47">
        <v>384.80000000000018</v>
      </c>
      <c r="F20" s="47">
        <v>617.80000000000018</v>
      </c>
      <c r="G20" s="47">
        <v>1E+30</v>
      </c>
      <c r="H20" s="47">
        <v>384.80000000000018</v>
      </c>
    </row>
    <row r="21" spans="1:8" collapsed="1" x14ac:dyDescent="0.5"/>
    <row r="23" spans="1:8" ht="20.399999999999999" thickBot="1" x14ac:dyDescent="0.55000000000000004">
      <c r="A23" t="s">
        <v>66</v>
      </c>
    </row>
    <row r="24" spans="1:8" x14ac:dyDescent="0.5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20.399999999999999" thickBot="1" x14ac:dyDescent="0.55000000000000004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5">
      <c r="B26" s="51" t="s">
        <v>71</v>
      </c>
      <c r="C26" s="50"/>
      <c r="D26" s="50"/>
      <c r="E26" s="50"/>
      <c r="F26" s="50"/>
      <c r="G26" s="50"/>
      <c r="H26" s="50"/>
    </row>
    <row r="27" spans="1:8" hidden="1" outlineLevel="1" x14ac:dyDescent="0.5">
      <c r="B27" s="46" t="s">
        <v>72</v>
      </c>
      <c r="C27" s="46" t="s">
        <v>73</v>
      </c>
      <c r="D27" s="46">
        <v>1500</v>
      </c>
      <c r="E27" s="46">
        <v>367</v>
      </c>
      <c r="F27" s="46">
        <v>1500</v>
      </c>
      <c r="G27" s="46">
        <v>8500</v>
      </c>
      <c r="H27" s="46">
        <v>1500</v>
      </c>
    </row>
    <row r="28" spans="1:8" hidden="1" outlineLevel="1" x14ac:dyDescent="0.5">
      <c r="B28" s="46" t="s">
        <v>74</v>
      </c>
      <c r="C28" s="46" t="s">
        <v>75</v>
      </c>
      <c r="D28" s="46">
        <v>2300</v>
      </c>
      <c r="E28" s="46">
        <v>295.79999999999995</v>
      </c>
      <c r="F28" s="46">
        <v>2300</v>
      </c>
      <c r="G28" s="46">
        <v>8500</v>
      </c>
      <c r="H28" s="46">
        <v>2300</v>
      </c>
    </row>
    <row r="29" spans="1:8" hidden="1" outlineLevel="1" x14ac:dyDescent="0.5">
      <c r="B29" s="46" t="s">
        <v>76</v>
      </c>
      <c r="C29" s="46" t="s">
        <v>77</v>
      </c>
      <c r="D29" s="46">
        <v>3000</v>
      </c>
      <c r="E29" s="46">
        <v>677.79999999999973</v>
      </c>
      <c r="F29" s="46">
        <v>3000</v>
      </c>
      <c r="G29" s="46">
        <v>9100</v>
      </c>
      <c r="H29" s="46">
        <v>3000</v>
      </c>
    </row>
    <row r="30" spans="1:8" hidden="1" outlineLevel="1" x14ac:dyDescent="0.5">
      <c r="B30" s="46" t="s">
        <v>78</v>
      </c>
      <c r="C30" s="46" t="s">
        <v>79</v>
      </c>
      <c r="D30" s="46">
        <v>5500</v>
      </c>
      <c r="E30" s="46">
        <v>611.80000000000018</v>
      </c>
      <c r="F30" s="46">
        <v>5500</v>
      </c>
      <c r="G30" s="46">
        <v>9100</v>
      </c>
      <c r="H30" s="46">
        <v>5500</v>
      </c>
    </row>
    <row r="31" spans="1:8" hidden="1" outlineLevel="1" x14ac:dyDescent="0.5">
      <c r="B31" s="46" t="s">
        <v>80</v>
      </c>
      <c r="C31" s="46" t="s">
        <v>81</v>
      </c>
      <c r="D31" s="46">
        <v>3000</v>
      </c>
      <c r="E31" s="46">
        <v>478</v>
      </c>
      <c r="F31" s="46">
        <v>3000</v>
      </c>
      <c r="G31" s="46">
        <v>8500</v>
      </c>
      <c r="H31" s="46">
        <v>3000</v>
      </c>
    </row>
    <row r="32" spans="1:8" hidden="1" outlineLevel="1" x14ac:dyDescent="0.5">
      <c r="B32" s="46" t="s">
        <v>82</v>
      </c>
      <c r="C32" s="46" t="s">
        <v>83</v>
      </c>
      <c r="D32" s="46">
        <v>2300</v>
      </c>
      <c r="E32" s="46">
        <v>233</v>
      </c>
      <c r="F32" s="46">
        <v>2300</v>
      </c>
      <c r="G32" s="46">
        <v>8500</v>
      </c>
      <c r="H32" s="46">
        <v>2300</v>
      </c>
    </row>
    <row r="33" spans="2:8" collapsed="1" x14ac:dyDescent="0.5">
      <c r="B33" s="46"/>
      <c r="C33" s="46"/>
      <c r="D33" s="46"/>
      <c r="E33" s="46"/>
      <c r="F33" s="46"/>
      <c r="G33" s="46"/>
      <c r="H33" s="46"/>
    </row>
    <row r="34" spans="2:8" x14ac:dyDescent="0.5">
      <c r="B34" s="46" t="s">
        <v>84</v>
      </c>
      <c r="C34" s="46" t="s">
        <v>136</v>
      </c>
      <c r="D34" s="46">
        <v>9100</v>
      </c>
      <c r="E34" s="46">
        <v>0</v>
      </c>
      <c r="F34" s="46">
        <v>17600</v>
      </c>
      <c r="G34" s="46">
        <v>1E+30</v>
      </c>
      <c r="H34" s="46">
        <v>8500</v>
      </c>
    </row>
    <row r="35" spans="2:8" ht="20.399999999999999" thickBot="1" x14ac:dyDescent="0.55000000000000004">
      <c r="B35" s="47" t="s">
        <v>86</v>
      </c>
      <c r="C35" s="47" t="s">
        <v>137</v>
      </c>
      <c r="D35" s="47">
        <v>8500</v>
      </c>
      <c r="E35" s="47">
        <v>0</v>
      </c>
      <c r="F35" s="47">
        <v>17600</v>
      </c>
      <c r="G35" s="47">
        <v>1E+30</v>
      </c>
      <c r="H35" s="47">
        <v>9100</v>
      </c>
    </row>
  </sheetData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2CE3-FBFE-AD4E-B27A-016EB8E6A195}">
  <dimension ref="A1:R73"/>
  <sheetViews>
    <sheetView showGridLines="0" workbookViewId="0">
      <selection activeCell="D15" sqref="D15"/>
    </sheetView>
  </sheetViews>
  <sheetFormatPr defaultColWidth="11" defaultRowHeight="19.8" x14ac:dyDescent="0.5"/>
  <cols>
    <col min="1" max="1" width="37.90625" customWidth="1"/>
    <col min="2" max="2" width="21" customWidth="1"/>
    <col min="3" max="3" width="17.08984375" customWidth="1"/>
    <col min="4" max="4" width="18" customWidth="1"/>
    <col min="5" max="5" width="16.08984375" bestFit="1" customWidth="1"/>
    <col min="6" max="6" width="10.90625" customWidth="1"/>
    <col min="8" max="8" width="32.453125" bestFit="1" customWidth="1"/>
    <col min="9" max="9" width="30.36328125" customWidth="1"/>
    <col min="10" max="10" width="30.453125" bestFit="1" customWidth="1"/>
    <col min="11" max="11" width="37" bestFit="1" customWidth="1"/>
    <col min="12" max="12" width="5.6328125" bestFit="1" customWidth="1"/>
  </cols>
  <sheetData>
    <row r="1" spans="1:18" x14ac:dyDescent="0.5">
      <c r="A1" s="42" t="s">
        <v>88</v>
      </c>
    </row>
    <row r="2" spans="1:18" x14ac:dyDescent="0.5">
      <c r="A2" s="18" t="s">
        <v>89</v>
      </c>
    </row>
    <row r="3" spans="1:18" x14ac:dyDescent="0.5">
      <c r="A3" s="31" t="s">
        <v>90</v>
      </c>
    </row>
    <row r="4" spans="1:18" x14ac:dyDescent="0.5">
      <c r="A4" s="43" t="s">
        <v>91</v>
      </c>
    </row>
    <row r="6" spans="1:18" x14ac:dyDescent="0.5">
      <c r="A6" s="25" t="s">
        <v>92</v>
      </c>
    </row>
    <row r="7" spans="1:18" x14ac:dyDescent="0.5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5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5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5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5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5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5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5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78.2" x14ac:dyDescent="0.5">
      <c r="A15" s="3"/>
      <c r="B15" s="66" t="s">
        <v>94</v>
      </c>
      <c r="C15" s="66" t="s">
        <v>95</v>
      </c>
      <c r="D15" s="66" t="s">
        <v>96</v>
      </c>
    </row>
    <row r="16" spans="1:18" ht="39.6" x14ac:dyDescent="0.5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5">
      <c r="A17" s="23" t="s">
        <v>102</v>
      </c>
      <c r="B17" s="24">
        <f>SUMPRODUCT(B22:B30,E22:E30)+B20*E20</f>
        <v>5154500</v>
      </c>
      <c r="C17" s="24">
        <f>C21*SUM(E21,E26:E30)</f>
        <v>3000240</v>
      </c>
      <c r="D17" s="24">
        <f>SUMPRODUCT(D22:D30,E22:E30)+D20*E20+D21*SUM(E21,E26:E30)</f>
        <v>444300</v>
      </c>
      <c r="E17" s="41">
        <f>SUM(B17:D17)</f>
        <v>8599040</v>
      </c>
    </row>
    <row r="18" spans="1:15" ht="59.4" x14ac:dyDescent="0.5">
      <c r="B18" s="66"/>
      <c r="C18" s="66"/>
      <c r="D18" s="66"/>
      <c r="E18" s="5"/>
      <c r="F18" s="5"/>
      <c r="G18" s="5"/>
      <c r="H18" s="64" t="s">
        <v>103</v>
      </c>
      <c r="I18" s="63"/>
      <c r="J18" s="67" t="s">
        <v>104</v>
      </c>
      <c r="K18" s="67" t="s">
        <v>105</v>
      </c>
      <c r="L18" s="2"/>
      <c r="M18" s="2"/>
      <c r="N18" s="2"/>
      <c r="O18" s="2"/>
    </row>
    <row r="19" spans="1:15" ht="39.6" x14ac:dyDescent="0.5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5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 t="shared" ref="J20:J26" si="0">K20*$I$26</f>
        <v>0</v>
      </c>
      <c r="K20" s="19">
        <v>0</v>
      </c>
      <c r="L20" s="11" t="s">
        <v>112</v>
      </c>
    </row>
    <row r="21" spans="1:15" ht="18" customHeight="1" x14ac:dyDescent="0.5">
      <c r="A21" s="9" t="s">
        <v>18</v>
      </c>
      <c r="B21" s="12">
        <v>0</v>
      </c>
      <c r="C21" s="12">
        <f>C14*0.6</f>
        <v>277.8</v>
      </c>
      <c r="D21" s="12">
        <v>18</v>
      </c>
      <c r="E21" s="12">
        <v>2300</v>
      </c>
      <c r="G21" s="36">
        <v>2</v>
      </c>
      <c r="H21" s="12">
        <f>E21</f>
        <v>2300</v>
      </c>
      <c r="I21" s="12">
        <v>2300</v>
      </c>
      <c r="J21" s="9">
        <f t="shared" si="0"/>
        <v>17600</v>
      </c>
      <c r="K21" s="12">
        <v>1</v>
      </c>
      <c r="L21" s="14" t="s">
        <v>113</v>
      </c>
    </row>
    <row r="22" spans="1:15" x14ac:dyDescent="0.5">
      <c r="A22" s="14" t="s">
        <v>19</v>
      </c>
      <c r="B22" s="12">
        <v>814</v>
      </c>
      <c r="C22" s="12">
        <v>0</v>
      </c>
      <c r="D22" s="12">
        <v>18</v>
      </c>
      <c r="E22" s="12">
        <v>0</v>
      </c>
      <c r="G22" s="36">
        <v>3</v>
      </c>
      <c r="H22" s="12">
        <f>E22+E27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5" x14ac:dyDescent="0.5">
      <c r="A23" s="9" t="s">
        <v>20</v>
      </c>
      <c r="B23" s="12">
        <v>705</v>
      </c>
      <c r="C23" s="12">
        <v>0</v>
      </c>
      <c r="D23" s="12">
        <v>18</v>
      </c>
      <c r="E23" s="12">
        <v>0</v>
      </c>
      <c r="G23" s="36">
        <v>4</v>
      </c>
      <c r="H23" s="12">
        <f>E23+E28</f>
        <v>5500</v>
      </c>
      <c r="I23" s="12">
        <v>5500</v>
      </c>
      <c r="J23" s="9">
        <f t="shared" si="0"/>
        <v>0</v>
      </c>
      <c r="K23" s="12">
        <v>0</v>
      </c>
      <c r="L23" s="14" t="s">
        <v>115</v>
      </c>
    </row>
    <row r="24" spans="1:15" x14ac:dyDescent="0.5">
      <c r="A24" s="14" t="s">
        <v>21</v>
      </c>
      <c r="B24" s="12"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>E24+E29</f>
        <v>3000</v>
      </c>
      <c r="I24" s="12">
        <v>3000</v>
      </c>
      <c r="J24" s="9">
        <f t="shared" si="0"/>
        <v>0</v>
      </c>
      <c r="K24" s="12">
        <v>0</v>
      </c>
      <c r="L24" s="14" t="s">
        <v>116</v>
      </c>
    </row>
    <row r="25" spans="1:15" x14ac:dyDescent="0.5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5" x14ac:dyDescent="0.5">
      <c r="A26" s="9" t="s">
        <v>138</v>
      </c>
      <c r="B26" s="12">
        <v>362</v>
      </c>
      <c r="C26" s="12">
        <v>0</v>
      </c>
      <c r="D26" s="12">
        <v>15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 t="shared" si="0"/>
        <v>17600</v>
      </c>
      <c r="K26" s="12">
        <v>1</v>
      </c>
      <c r="L26" s="14">
        <v>7</v>
      </c>
    </row>
    <row r="27" spans="1:15" x14ac:dyDescent="0.5">
      <c r="A27" s="9" t="s">
        <v>139</v>
      </c>
      <c r="B27" s="12">
        <v>367</v>
      </c>
      <c r="C27" s="12">
        <v>0</v>
      </c>
      <c r="D27" s="12">
        <v>15</v>
      </c>
      <c r="E27" s="12">
        <v>3000</v>
      </c>
      <c r="K27" s="23">
        <f>SUM(K20:K25)</f>
        <v>1</v>
      </c>
      <c r="L27" s="15" t="s">
        <v>121</v>
      </c>
    </row>
    <row r="28" spans="1:15" x14ac:dyDescent="0.5">
      <c r="A28" s="9" t="s">
        <v>140</v>
      </c>
      <c r="B28" s="12">
        <v>301</v>
      </c>
      <c r="C28" s="12">
        <v>0</v>
      </c>
      <c r="D28" s="12">
        <v>15</v>
      </c>
      <c r="E28" s="12">
        <v>5500</v>
      </c>
      <c r="H28" s="31" t="s">
        <v>123</v>
      </c>
      <c r="K28" s="3" t="s">
        <v>124</v>
      </c>
    </row>
    <row r="29" spans="1:15" x14ac:dyDescent="0.5">
      <c r="A29" s="9" t="s">
        <v>141</v>
      </c>
      <c r="B29" s="12">
        <v>350</v>
      </c>
      <c r="C29" s="12">
        <v>0</v>
      </c>
      <c r="D29" s="12">
        <v>15</v>
      </c>
      <c r="E29" s="12">
        <v>0</v>
      </c>
      <c r="F29" s="3"/>
      <c r="G29" s="3"/>
      <c r="H29" s="12">
        <f>SUM(E20:E25)</f>
        <v>9100</v>
      </c>
      <c r="I29" s="3"/>
      <c r="K29" s="40">
        <v>1</v>
      </c>
    </row>
    <row r="30" spans="1:15" x14ac:dyDescent="0.5">
      <c r="A30" s="10" t="s">
        <v>142</v>
      </c>
      <c r="B30" s="13">
        <v>307</v>
      </c>
      <c r="C30" s="13">
        <v>0</v>
      </c>
      <c r="D30" s="13">
        <v>15</v>
      </c>
      <c r="E30" s="13">
        <v>0</v>
      </c>
      <c r="H30" s="13">
        <f>SUM(E26:E30)</f>
        <v>8500</v>
      </c>
      <c r="K30" s="1"/>
    </row>
    <row r="32" spans="1:15" x14ac:dyDescent="0.5">
      <c r="B32" s="1"/>
      <c r="C32" s="1"/>
      <c r="E32" s="6"/>
    </row>
    <row r="33" spans="3:3" x14ac:dyDescent="0.5">
      <c r="C33" s="1"/>
    </row>
    <row r="34" spans="3:3" x14ac:dyDescent="0.5">
      <c r="C34" s="1"/>
    </row>
    <row r="73" spans="2:2" x14ac:dyDescent="0.5">
      <c r="B73" s="4"/>
    </row>
  </sheetData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A077-C804-A647-B35F-16B4D7A09A92}">
  <dimension ref="A1:H35"/>
  <sheetViews>
    <sheetView showGridLines="0" workbookViewId="0">
      <selection sqref="A1:A3"/>
    </sheetView>
  </sheetViews>
  <sheetFormatPr defaultColWidth="11" defaultRowHeight="19.8" outlineLevelRow="1" x14ac:dyDescent="0.5"/>
  <cols>
    <col min="1" max="1" width="2.36328125" customWidth="1"/>
    <col min="2" max="2" width="6.453125" bestFit="1" customWidth="1"/>
    <col min="3" max="3" width="35.36328125" bestFit="1" customWidth="1"/>
    <col min="4" max="4" width="6.08984375" bestFit="1" customWidth="1"/>
    <col min="5" max="5" width="8.36328125" bestFit="1" customWidth="1"/>
    <col min="6" max="6" width="10.453125" bestFit="1" customWidth="1"/>
    <col min="7" max="8" width="9.08984375" bestFit="1" customWidth="1"/>
  </cols>
  <sheetData>
    <row r="1" spans="1:8" x14ac:dyDescent="0.5">
      <c r="A1" s="45" t="s">
        <v>28</v>
      </c>
    </row>
    <row r="2" spans="1:8" x14ac:dyDescent="0.5">
      <c r="A2" s="45" t="s">
        <v>143</v>
      </c>
    </row>
    <row r="3" spans="1:8" x14ac:dyDescent="0.5">
      <c r="A3" s="45" t="s">
        <v>144</v>
      </c>
    </row>
    <row r="6" spans="1:8" ht="20.399999999999999" thickBot="1" x14ac:dyDescent="0.55000000000000004">
      <c r="A6" t="s">
        <v>31</v>
      </c>
    </row>
    <row r="7" spans="1:8" x14ac:dyDescent="0.5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20.399999999999999" thickBot="1" x14ac:dyDescent="0.55000000000000004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5">
      <c r="B9" s="51" t="s">
        <v>43</v>
      </c>
      <c r="C9" s="50"/>
      <c r="D9" s="50"/>
      <c r="E9" s="50"/>
      <c r="F9" s="50"/>
      <c r="G9" s="50"/>
      <c r="H9" s="50"/>
    </row>
    <row r="10" spans="1:8" hidden="1" outlineLevel="1" x14ac:dyDescent="0.5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566.99999999999955</v>
      </c>
      <c r="H10" s="46">
        <v>1E+30</v>
      </c>
    </row>
    <row r="11" spans="1:8" hidden="1" outlineLevel="1" x14ac:dyDescent="0.5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225.99999999999909</v>
      </c>
      <c r="H11" s="46">
        <v>1E+30</v>
      </c>
    </row>
    <row r="12" spans="1:8" hidden="1" outlineLevel="1" x14ac:dyDescent="0.5">
      <c r="B12" s="46" t="s">
        <v>48</v>
      </c>
      <c r="C12" s="46" t="s">
        <v>49</v>
      </c>
      <c r="D12" s="46">
        <v>3000</v>
      </c>
      <c r="E12" s="46">
        <v>0</v>
      </c>
      <c r="F12" s="46">
        <v>506.40000000000009</v>
      </c>
      <c r="G12" s="46">
        <v>1E+30</v>
      </c>
      <c r="H12" s="46">
        <v>1E+30</v>
      </c>
    </row>
    <row r="13" spans="1:8" hidden="1" outlineLevel="1" x14ac:dyDescent="0.5">
      <c r="B13" s="46" t="s">
        <v>50</v>
      </c>
      <c r="C13" s="46" t="s">
        <v>51</v>
      </c>
      <c r="D13" s="46">
        <v>5500</v>
      </c>
      <c r="E13" s="46">
        <v>0</v>
      </c>
      <c r="F13" s="46">
        <v>723</v>
      </c>
      <c r="G13" s="46">
        <v>181.40000000000055</v>
      </c>
      <c r="H13" s="46">
        <v>225.99999999999909</v>
      </c>
    </row>
    <row r="14" spans="1:8" hidden="1" outlineLevel="1" x14ac:dyDescent="0.5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524.99999999999909</v>
      </c>
      <c r="H14" s="46">
        <v>1E+30</v>
      </c>
    </row>
    <row r="15" spans="1:8" hidden="1" outlineLevel="1" x14ac:dyDescent="0.5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780.99999999999909</v>
      </c>
      <c r="H15" s="46">
        <v>1E+30</v>
      </c>
    </row>
    <row r="16" spans="1:8" hidden="1" outlineLevel="1" x14ac:dyDescent="0.5">
      <c r="B16" s="46" t="s">
        <v>56</v>
      </c>
      <c r="C16" s="46" t="s">
        <v>145</v>
      </c>
      <c r="D16" s="46">
        <v>0</v>
      </c>
      <c r="E16" s="46">
        <v>566.99999999999955</v>
      </c>
      <c r="F16" s="46">
        <v>1115.4000000000001</v>
      </c>
      <c r="G16" s="46">
        <v>1E+30</v>
      </c>
      <c r="H16" s="46">
        <v>566.99999999999955</v>
      </c>
    </row>
    <row r="17" spans="1:8" hidden="1" outlineLevel="1" x14ac:dyDescent="0.5">
      <c r="B17" s="46" t="s">
        <v>58</v>
      </c>
      <c r="C17" s="46" t="s">
        <v>146</v>
      </c>
      <c r="D17" s="46">
        <v>0</v>
      </c>
      <c r="E17" s="46">
        <v>225.99999999999909</v>
      </c>
      <c r="F17" s="46">
        <v>888.39999999999964</v>
      </c>
      <c r="G17" s="46">
        <v>1E+30</v>
      </c>
      <c r="H17" s="46">
        <v>225.99999999999909</v>
      </c>
    </row>
    <row r="18" spans="1:8" hidden="1" outlineLevel="1" x14ac:dyDescent="0.5">
      <c r="B18" s="46" t="s">
        <v>60</v>
      </c>
      <c r="C18" s="46" t="s">
        <v>147</v>
      </c>
      <c r="D18" s="46">
        <v>0</v>
      </c>
      <c r="E18" s="46">
        <v>0</v>
      </c>
      <c r="F18" s="46">
        <v>904.40000000000055</v>
      </c>
      <c r="G18" s="46">
        <v>225.99999999999909</v>
      </c>
      <c r="H18" s="46">
        <v>181.40000000000055</v>
      </c>
    </row>
    <row r="19" spans="1:8" hidden="1" outlineLevel="1" x14ac:dyDescent="0.5">
      <c r="B19" s="46" t="s">
        <v>62</v>
      </c>
      <c r="C19" s="46" t="s">
        <v>148</v>
      </c>
      <c r="D19" s="46">
        <v>0</v>
      </c>
      <c r="E19" s="46">
        <v>524.99999999999909</v>
      </c>
      <c r="F19" s="46">
        <v>1184.3999999999996</v>
      </c>
      <c r="G19" s="46">
        <v>1E+30</v>
      </c>
      <c r="H19" s="46">
        <v>524.99999999999909</v>
      </c>
    </row>
    <row r="20" spans="1:8" ht="20.399999999999999" hidden="1" outlineLevel="1" thickBot="1" x14ac:dyDescent="0.55000000000000004">
      <c r="B20" s="47" t="s">
        <v>64</v>
      </c>
      <c r="C20" s="47" t="s">
        <v>149</v>
      </c>
      <c r="D20" s="47">
        <v>0</v>
      </c>
      <c r="E20" s="47">
        <v>780.99999999999909</v>
      </c>
      <c r="F20" s="47">
        <v>1195.3999999999996</v>
      </c>
      <c r="G20" s="47">
        <v>1E+30</v>
      </c>
      <c r="H20" s="47">
        <v>780.99999999999909</v>
      </c>
    </row>
    <row r="21" spans="1:8" collapsed="1" x14ac:dyDescent="0.5"/>
    <row r="23" spans="1:8" ht="20.399999999999999" thickBot="1" x14ac:dyDescent="0.55000000000000004">
      <c r="A23" t="s">
        <v>66</v>
      </c>
    </row>
    <row r="24" spans="1:8" x14ac:dyDescent="0.5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20.399999999999999" thickBot="1" x14ac:dyDescent="0.55000000000000004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5">
      <c r="B26" s="51" t="s">
        <v>71</v>
      </c>
      <c r="C26" s="50"/>
      <c r="D26" s="50"/>
      <c r="E26" s="50"/>
      <c r="F26" s="50"/>
      <c r="G26" s="50"/>
      <c r="H26" s="50"/>
    </row>
    <row r="27" spans="1:8" hidden="1" outlineLevel="1" x14ac:dyDescent="0.5">
      <c r="B27" s="46" t="s">
        <v>72</v>
      </c>
      <c r="C27" s="46" t="s">
        <v>73</v>
      </c>
      <c r="D27" s="46">
        <v>1500</v>
      </c>
      <c r="E27" s="46">
        <v>548.40000000000055</v>
      </c>
      <c r="F27" s="46">
        <v>1500</v>
      </c>
      <c r="G27" s="46">
        <v>5500</v>
      </c>
      <c r="H27" s="46">
        <v>0</v>
      </c>
    </row>
    <row r="28" spans="1:8" hidden="1" outlineLevel="1" x14ac:dyDescent="0.5">
      <c r="B28" s="46" t="s">
        <v>74</v>
      </c>
      <c r="C28" s="46" t="s">
        <v>75</v>
      </c>
      <c r="D28" s="46">
        <v>2300</v>
      </c>
      <c r="E28" s="46">
        <v>662.40000000000055</v>
      </c>
      <c r="F28" s="46">
        <v>2300</v>
      </c>
      <c r="G28" s="46">
        <v>5500</v>
      </c>
      <c r="H28" s="46">
        <v>0</v>
      </c>
    </row>
    <row r="29" spans="1:8" hidden="1" outlineLevel="1" x14ac:dyDescent="0.5">
      <c r="B29" s="46" t="s">
        <v>76</v>
      </c>
      <c r="C29" s="46" t="s">
        <v>77</v>
      </c>
      <c r="D29" s="46">
        <v>3000</v>
      </c>
      <c r="E29" s="46">
        <v>687.80000000000064</v>
      </c>
      <c r="F29" s="46">
        <v>3000</v>
      </c>
      <c r="G29" s="46">
        <v>5500</v>
      </c>
      <c r="H29" s="46">
        <v>0</v>
      </c>
    </row>
    <row r="30" spans="1:8" hidden="1" outlineLevel="1" x14ac:dyDescent="0.5">
      <c r="B30" s="46" t="s">
        <v>78</v>
      </c>
      <c r="C30" s="46" t="s">
        <v>79</v>
      </c>
      <c r="D30" s="46">
        <v>5500</v>
      </c>
      <c r="E30" s="46">
        <v>904.40000000000055</v>
      </c>
      <c r="F30" s="46">
        <v>5500</v>
      </c>
      <c r="G30" s="46">
        <v>17600</v>
      </c>
      <c r="H30" s="46">
        <v>0</v>
      </c>
    </row>
    <row r="31" spans="1:8" hidden="1" outlineLevel="1" x14ac:dyDescent="0.5">
      <c r="B31" s="46" t="s">
        <v>80</v>
      </c>
      <c r="C31" s="46" t="s">
        <v>81</v>
      </c>
      <c r="D31" s="46">
        <v>3000</v>
      </c>
      <c r="E31" s="46">
        <v>659.40000000000055</v>
      </c>
      <c r="F31" s="46">
        <v>3000</v>
      </c>
      <c r="G31" s="46">
        <v>5500</v>
      </c>
      <c r="H31" s="46">
        <v>0</v>
      </c>
    </row>
    <row r="32" spans="1:8" hidden="1" outlineLevel="1" x14ac:dyDescent="0.5">
      <c r="B32" s="46" t="s">
        <v>82</v>
      </c>
      <c r="C32" s="46" t="s">
        <v>83</v>
      </c>
      <c r="D32" s="46">
        <v>2300</v>
      </c>
      <c r="E32" s="46">
        <v>414.40000000000055</v>
      </c>
      <c r="F32" s="46">
        <v>2300</v>
      </c>
      <c r="G32" s="46">
        <v>5500</v>
      </c>
      <c r="H32" s="46">
        <v>0</v>
      </c>
    </row>
    <row r="33" spans="2:8" collapsed="1" x14ac:dyDescent="0.5">
      <c r="B33" s="46"/>
      <c r="C33" s="46"/>
      <c r="D33" s="46"/>
      <c r="E33" s="46"/>
      <c r="F33" s="46"/>
      <c r="G33" s="46"/>
      <c r="H33" s="46"/>
    </row>
    <row r="34" spans="2:8" x14ac:dyDescent="0.5">
      <c r="B34" s="46" t="s">
        <v>84</v>
      </c>
      <c r="C34" s="46" t="s">
        <v>150</v>
      </c>
      <c r="D34" s="46">
        <v>17600</v>
      </c>
      <c r="E34" s="46">
        <v>-181.40000000000055</v>
      </c>
      <c r="F34" s="46">
        <v>17600</v>
      </c>
      <c r="G34" s="46">
        <v>0</v>
      </c>
      <c r="H34" s="46">
        <v>5500</v>
      </c>
    </row>
    <row r="35" spans="2:8" ht="20.399999999999999" thickBot="1" x14ac:dyDescent="0.55000000000000004">
      <c r="B35" s="47" t="s">
        <v>86</v>
      </c>
      <c r="C35" s="47" t="s">
        <v>151</v>
      </c>
      <c r="D35" s="47">
        <v>0</v>
      </c>
      <c r="E35" s="47">
        <v>0</v>
      </c>
      <c r="F35" s="47">
        <v>17600</v>
      </c>
      <c r="G35" s="47">
        <v>1E+30</v>
      </c>
      <c r="H35" s="47">
        <v>17600</v>
      </c>
    </row>
  </sheetData>
  <phoneticPr fontId="1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143-6778-0A43-834D-39EEC16E163B}">
  <dimension ref="A1:R73"/>
  <sheetViews>
    <sheetView showGridLines="0" topLeftCell="A4" workbookViewId="0">
      <selection activeCell="A7" sqref="A7"/>
    </sheetView>
  </sheetViews>
  <sheetFormatPr defaultColWidth="11" defaultRowHeight="19.8" x14ac:dyDescent="0.5"/>
  <cols>
    <col min="1" max="1" width="37.90625" customWidth="1"/>
    <col min="2" max="2" width="21" customWidth="1"/>
    <col min="3" max="3" width="17.08984375" customWidth="1"/>
    <col min="4" max="4" width="18" customWidth="1"/>
    <col min="5" max="5" width="16.08984375" bestFit="1" customWidth="1"/>
    <col min="6" max="6" width="10.90625" customWidth="1"/>
    <col min="8" max="8" width="32.453125" bestFit="1" customWidth="1"/>
    <col min="9" max="9" width="30.36328125" customWidth="1"/>
    <col min="10" max="10" width="30.453125" bestFit="1" customWidth="1"/>
    <col min="11" max="11" width="37" bestFit="1" customWidth="1"/>
    <col min="12" max="12" width="5.6328125" bestFit="1" customWidth="1"/>
  </cols>
  <sheetData>
    <row r="1" spans="1:18" x14ac:dyDescent="0.5">
      <c r="A1" s="42" t="s">
        <v>88</v>
      </c>
    </row>
    <row r="2" spans="1:18" x14ac:dyDescent="0.5">
      <c r="A2" s="18" t="s">
        <v>89</v>
      </c>
    </row>
    <row r="3" spans="1:18" x14ac:dyDescent="0.5">
      <c r="A3" s="31" t="s">
        <v>90</v>
      </c>
    </row>
    <row r="4" spans="1:18" x14ac:dyDescent="0.5">
      <c r="A4" s="43" t="s">
        <v>91</v>
      </c>
    </row>
    <row r="6" spans="1:18" x14ac:dyDescent="0.5">
      <c r="A6" s="25" t="s">
        <v>92</v>
      </c>
    </row>
    <row r="7" spans="1:18" x14ac:dyDescent="0.5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5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5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5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5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5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5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5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78.2" x14ac:dyDescent="0.5">
      <c r="A15" s="3"/>
      <c r="B15" s="66" t="s">
        <v>94</v>
      </c>
      <c r="C15" s="66" t="s">
        <v>95</v>
      </c>
      <c r="D15" s="66" t="s">
        <v>96</v>
      </c>
    </row>
    <row r="16" spans="1:18" ht="39.6" x14ac:dyDescent="0.5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2" x14ac:dyDescent="0.5">
      <c r="A17" s="23" t="s">
        <v>102</v>
      </c>
      <c r="B17" s="24">
        <f>SUMPRODUCT(B23:B30,E23:E30)+SUMPRODUCT(B20:B21,E20:E21)</f>
        <v>7340400</v>
      </c>
      <c r="C17" s="24">
        <f>C22*SUM(E22,E26:E30)</f>
        <v>1465200</v>
      </c>
      <c r="D17" s="24">
        <f>SUMPRODUCT(D23:D30,E23:E30)+SUMPRODUCT(D20:D21,E20:E21)+D22*SUM(E22,E26:E30)</f>
        <v>316800</v>
      </c>
      <c r="E17" s="41">
        <f>SUM(B17:D17)</f>
        <v>9122400</v>
      </c>
    </row>
    <row r="18" spans="1:12" ht="59.4" x14ac:dyDescent="0.5">
      <c r="H18" s="64" t="s">
        <v>103</v>
      </c>
      <c r="I18" s="63"/>
      <c r="J18" s="67" t="s">
        <v>104</v>
      </c>
      <c r="K18" s="67" t="s">
        <v>105</v>
      </c>
    </row>
    <row r="19" spans="1:12" ht="39.6" x14ac:dyDescent="0.5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2" x14ac:dyDescent="0.5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 t="shared" ref="J20:J26" si="0">K20*$I$26</f>
        <v>0</v>
      </c>
      <c r="K20" s="19">
        <v>0</v>
      </c>
      <c r="L20" s="11" t="s">
        <v>112</v>
      </c>
    </row>
    <row r="21" spans="1:12" ht="18" customHeight="1" x14ac:dyDescent="0.5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>E21+E27</f>
        <v>2300</v>
      </c>
      <c r="I21" s="12">
        <v>2300</v>
      </c>
      <c r="J21" s="9">
        <f t="shared" si="0"/>
        <v>0</v>
      </c>
      <c r="K21" s="12">
        <v>0</v>
      </c>
      <c r="L21" s="14" t="s">
        <v>113</v>
      </c>
    </row>
    <row r="22" spans="1:12" x14ac:dyDescent="0.5">
      <c r="A22" s="14" t="s">
        <v>19</v>
      </c>
      <c r="B22" s="12">
        <v>0</v>
      </c>
      <c r="C22" s="12">
        <f>D14*0.6</f>
        <v>488.4</v>
      </c>
      <c r="D22" s="12">
        <v>18</v>
      </c>
      <c r="E22" s="12">
        <v>3000</v>
      </c>
      <c r="G22" s="36">
        <v>3</v>
      </c>
      <c r="H22" s="12">
        <f>E22</f>
        <v>3000</v>
      </c>
      <c r="I22" s="12">
        <v>3000</v>
      </c>
      <c r="J22" s="9">
        <f t="shared" si="0"/>
        <v>17600</v>
      </c>
      <c r="K22" s="12">
        <v>1</v>
      </c>
      <c r="L22" s="14" t="s">
        <v>114</v>
      </c>
    </row>
    <row r="23" spans="1:12" x14ac:dyDescent="0.5">
      <c r="A23" s="9" t="s">
        <v>20</v>
      </c>
      <c r="B23" s="12">
        <v>705</v>
      </c>
      <c r="C23" s="12">
        <v>0</v>
      </c>
      <c r="D23" s="12">
        <v>18</v>
      </c>
      <c r="E23" s="12">
        <v>5500</v>
      </c>
      <c r="G23" s="36">
        <v>4</v>
      </c>
      <c r="H23" s="12">
        <f>E23+E28</f>
        <v>5500</v>
      </c>
      <c r="I23" s="12">
        <v>5500</v>
      </c>
      <c r="J23" s="9">
        <f t="shared" si="0"/>
        <v>0</v>
      </c>
      <c r="K23" s="12">
        <v>0</v>
      </c>
      <c r="L23" s="14" t="s">
        <v>115</v>
      </c>
    </row>
    <row r="24" spans="1:12" x14ac:dyDescent="0.5">
      <c r="A24" s="14" t="s">
        <v>21</v>
      </c>
      <c r="B24" s="12"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>E24+E29</f>
        <v>3000</v>
      </c>
      <c r="I24" s="12">
        <v>3000</v>
      </c>
      <c r="J24" s="9">
        <f t="shared" si="0"/>
        <v>0</v>
      </c>
      <c r="K24" s="12">
        <v>0</v>
      </c>
      <c r="L24" s="14" t="s">
        <v>116</v>
      </c>
    </row>
    <row r="25" spans="1:12" x14ac:dyDescent="0.5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2" x14ac:dyDescent="0.5">
      <c r="A26" s="9" t="s">
        <v>152</v>
      </c>
      <c r="B26" s="12">
        <v>594</v>
      </c>
      <c r="C26" s="12">
        <v>0</v>
      </c>
      <c r="D26" s="12">
        <v>15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 t="shared" si="0"/>
        <v>17600</v>
      </c>
      <c r="K26" s="12">
        <v>1</v>
      </c>
      <c r="L26" s="14">
        <v>7</v>
      </c>
    </row>
    <row r="27" spans="1:12" x14ac:dyDescent="0.5">
      <c r="A27" s="9" t="s">
        <v>153</v>
      </c>
      <c r="B27" s="12">
        <v>367</v>
      </c>
      <c r="C27" s="12">
        <v>0</v>
      </c>
      <c r="D27" s="12">
        <v>15</v>
      </c>
      <c r="E27" s="12">
        <v>0</v>
      </c>
      <c r="K27" s="23">
        <f>SUM(K20:K25)</f>
        <v>1</v>
      </c>
      <c r="L27" s="15" t="s">
        <v>121</v>
      </c>
    </row>
    <row r="28" spans="1:12" x14ac:dyDescent="0.5">
      <c r="A28" s="9" t="s">
        <v>154</v>
      </c>
      <c r="B28" s="12">
        <v>383</v>
      </c>
      <c r="C28" s="12">
        <v>0</v>
      </c>
      <c r="D28" s="12">
        <v>15</v>
      </c>
      <c r="E28" s="12">
        <v>0</v>
      </c>
      <c r="H28" s="31" t="s">
        <v>123</v>
      </c>
      <c r="K28" s="3" t="s">
        <v>124</v>
      </c>
    </row>
    <row r="29" spans="1:12" x14ac:dyDescent="0.5">
      <c r="A29" s="9" t="s">
        <v>155</v>
      </c>
      <c r="B29" s="12">
        <v>663</v>
      </c>
      <c r="C29" s="12">
        <v>0</v>
      </c>
      <c r="D29" s="12">
        <v>15</v>
      </c>
      <c r="E29" s="12">
        <v>0</v>
      </c>
      <c r="F29" s="3"/>
      <c r="G29" s="3"/>
      <c r="H29" s="12">
        <f>SUM(E20:E25)</f>
        <v>17600</v>
      </c>
      <c r="I29" s="3"/>
      <c r="K29" s="40">
        <v>1</v>
      </c>
    </row>
    <row r="30" spans="1:12" x14ac:dyDescent="0.5">
      <c r="A30" s="10" t="s">
        <v>156</v>
      </c>
      <c r="B30" s="13">
        <v>674</v>
      </c>
      <c r="C30" s="13">
        <v>0</v>
      </c>
      <c r="D30" s="13">
        <v>15</v>
      </c>
      <c r="E30" s="13">
        <v>0</v>
      </c>
      <c r="H30" s="13">
        <f>SUM(E26:E30)</f>
        <v>0</v>
      </c>
      <c r="K30" s="1"/>
    </row>
    <row r="32" spans="1:12" x14ac:dyDescent="0.5">
      <c r="B32" s="1"/>
      <c r="C32" s="1"/>
      <c r="E32" s="6"/>
    </row>
    <row r="33" spans="3:3" x14ac:dyDescent="0.5">
      <c r="C33" s="1"/>
    </row>
    <row r="34" spans="3:3" x14ac:dyDescent="0.5">
      <c r="C34" s="1"/>
    </row>
    <row r="73" spans="2:2" x14ac:dyDescent="0.5">
      <c r="B73" s="4"/>
    </row>
  </sheetData>
  <phoneticPr fontId="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37A6-9E32-8D49-8E4E-C9CC01BDEE1A}">
  <dimension ref="A1:H35"/>
  <sheetViews>
    <sheetView showGridLines="0" workbookViewId="0">
      <selection activeCell="E16" sqref="E16"/>
    </sheetView>
  </sheetViews>
  <sheetFormatPr defaultColWidth="11" defaultRowHeight="19.8" outlineLevelRow="1" x14ac:dyDescent="0.5"/>
  <cols>
    <col min="1" max="1" width="2.36328125" customWidth="1"/>
    <col min="2" max="2" width="6.453125" bestFit="1" customWidth="1"/>
    <col min="3" max="3" width="35.36328125" bestFit="1" customWidth="1"/>
    <col min="4" max="4" width="6.08984375" bestFit="1" customWidth="1"/>
    <col min="5" max="5" width="8.36328125" bestFit="1" customWidth="1"/>
    <col min="6" max="6" width="10.453125" bestFit="1" customWidth="1"/>
    <col min="7" max="8" width="9.08984375" bestFit="1" customWidth="1"/>
  </cols>
  <sheetData>
    <row r="1" spans="1:8" x14ac:dyDescent="0.5">
      <c r="A1" s="45" t="s">
        <v>28</v>
      </c>
    </row>
    <row r="2" spans="1:8" x14ac:dyDescent="0.5">
      <c r="A2" s="45" t="s">
        <v>157</v>
      </c>
    </row>
    <row r="3" spans="1:8" x14ac:dyDescent="0.5">
      <c r="A3" s="45" t="s">
        <v>158</v>
      </c>
    </row>
    <row r="6" spans="1:8" ht="20.399999999999999" thickBot="1" x14ac:dyDescent="0.55000000000000004">
      <c r="A6" t="s">
        <v>31</v>
      </c>
    </row>
    <row r="7" spans="1:8" x14ac:dyDescent="0.5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20.399999999999999" thickBot="1" x14ac:dyDescent="0.55000000000000004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5">
      <c r="B9" s="51" t="s">
        <v>43</v>
      </c>
      <c r="C9" s="50"/>
      <c r="D9" s="50"/>
      <c r="E9" s="50"/>
      <c r="F9" s="50"/>
      <c r="G9" s="50"/>
      <c r="H9" s="50"/>
    </row>
    <row r="10" spans="1:8" outlineLevel="1" x14ac:dyDescent="0.5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745</v>
      </c>
      <c r="H10" s="46">
        <v>1E+30</v>
      </c>
    </row>
    <row r="11" spans="1:8" outlineLevel="1" x14ac:dyDescent="0.5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269</v>
      </c>
      <c r="H11" s="46">
        <v>1E+30</v>
      </c>
    </row>
    <row r="12" spans="1:8" outlineLevel="1" x14ac:dyDescent="0.5">
      <c r="B12" s="46" t="s">
        <v>48</v>
      </c>
      <c r="C12" s="46" t="s">
        <v>49</v>
      </c>
      <c r="D12" s="46">
        <v>3000</v>
      </c>
      <c r="E12" s="46">
        <v>0</v>
      </c>
      <c r="F12" s="46">
        <v>832</v>
      </c>
      <c r="G12" s="46">
        <v>12</v>
      </c>
      <c r="H12" s="46">
        <v>269</v>
      </c>
    </row>
    <row r="13" spans="1:8" outlineLevel="1" x14ac:dyDescent="0.5">
      <c r="B13" s="46" t="s">
        <v>50</v>
      </c>
      <c r="C13" s="46" t="s">
        <v>51</v>
      </c>
      <c r="D13" s="46">
        <v>5500</v>
      </c>
      <c r="E13" s="46">
        <v>0</v>
      </c>
      <c r="F13" s="46">
        <v>441</v>
      </c>
      <c r="G13" s="46">
        <v>1E+30</v>
      </c>
      <c r="H13" s="46">
        <v>1E+30</v>
      </c>
    </row>
    <row r="14" spans="1:8" outlineLevel="1" x14ac:dyDescent="0.5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328</v>
      </c>
      <c r="H14" s="46">
        <v>1E+30</v>
      </c>
    </row>
    <row r="15" spans="1:8" outlineLevel="1" x14ac:dyDescent="0.5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716</v>
      </c>
      <c r="H15" s="46">
        <v>1E+30</v>
      </c>
    </row>
    <row r="16" spans="1:8" outlineLevel="1" x14ac:dyDescent="0.5">
      <c r="B16" s="46" t="s">
        <v>56</v>
      </c>
      <c r="C16" s="46" t="s">
        <v>159</v>
      </c>
      <c r="D16" s="46">
        <v>0</v>
      </c>
      <c r="E16" s="46">
        <v>745</v>
      </c>
      <c r="F16" s="46">
        <v>1124</v>
      </c>
      <c r="G16" s="46">
        <v>1E+30</v>
      </c>
      <c r="H16" s="46">
        <v>745</v>
      </c>
    </row>
    <row r="17" spans="1:8" outlineLevel="1" x14ac:dyDescent="0.5">
      <c r="B17" s="46" t="s">
        <v>58</v>
      </c>
      <c r="C17" s="46" t="s">
        <v>160</v>
      </c>
      <c r="D17" s="46">
        <v>0</v>
      </c>
      <c r="E17" s="46">
        <v>269</v>
      </c>
      <c r="F17" s="46">
        <v>762</v>
      </c>
      <c r="G17" s="46">
        <v>1E+30</v>
      </c>
      <c r="H17" s="46">
        <v>269</v>
      </c>
    </row>
    <row r="18" spans="1:8" outlineLevel="1" x14ac:dyDescent="0.5">
      <c r="B18" s="46" t="s">
        <v>60</v>
      </c>
      <c r="C18" s="46" t="s">
        <v>161</v>
      </c>
      <c r="D18" s="46">
        <v>0</v>
      </c>
      <c r="E18" s="46">
        <v>0</v>
      </c>
      <c r="F18" s="46">
        <v>844</v>
      </c>
      <c r="G18" s="46">
        <v>269</v>
      </c>
      <c r="H18" s="46">
        <v>12</v>
      </c>
    </row>
    <row r="19" spans="1:8" outlineLevel="1" x14ac:dyDescent="0.5">
      <c r="B19" s="46" t="s">
        <v>62</v>
      </c>
      <c r="C19" s="46" t="s">
        <v>162</v>
      </c>
      <c r="D19" s="46">
        <v>0</v>
      </c>
      <c r="E19" s="46">
        <v>328</v>
      </c>
      <c r="F19" s="46">
        <v>818</v>
      </c>
      <c r="G19" s="46">
        <v>1E+30</v>
      </c>
      <c r="H19" s="46">
        <v>328</v>
      </c>
    </row>
    <row r="20" spans="1:8" ht="20.399999999999999" outlineLevel="1" thickBot="1" x14ac:dyDescent="0.55000000000000004">
      <c r="B20" s="47" t="s">
        <v>64</v>
      </c>
      <c r="C20" s="47" t="s">
        <v>163</v>
      </c>
      <c r="D20" s="47">
        <v>0</v>
      </c>
      <c r="E20" s="47">
        <v>716</v>
      </c>
      <c r="F20" s="47">
        <v>961</v>
      </c>
      <c r="G20" s="47">
        <v>1E+30</v>
      </c>
      <c r="H20" s="47">
        <v>716</v>
      </c>
    </row>
    <row r="23" spans="1:8" ht="20.399999999999999" thickBot="1" x14ac:dyDescent="0.55000000000000004">
      <c r="A23" t="s">
        <v>66</v>
      </c>
    </row>
    <row r="24" spans="1:8" x14ac:dyDescent="0.5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20.399999999999999" thickBot="1" x14ac:dyDescent="0.55000000000000004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5">
      <c r="B26" s="51" t="s">
        <v>71</v>
      </c>
      <c r="C26" s="50"/>
      <c r="D26" s="50"/>
      <c r="E26" s="50"/>
      <c r="F26" s="50"/>
      <c r="G26" s="50"/>
      <c r="H26" s="50"/>
    </row>
    <row r="27" spans="1:8" outlineLevel="1" x14ac:dyDescent="0.5">
      <c r="B27" s="46" t="s">
        <v>72</v>
      </c>
      <c r="C27" s="46" t="s">
        <v>73</v>
      </c>
      <c r="D27" s="46">
        <v>1500</v>
      </c>
      <c r="E27" s="46">
        <v>379</v>
      </c>
      <c r="F27" s="46">
        <v>1500</v>
      </c>
      <c r="G27" s="46">
        <v>3000</v>
      </c>
      <c r="H27" s="46">
        <v>0</v>
      </c>
    </row>
    <row r="28" spans="1:8" outlineLevel="1" x14ac:dyDescent="0.5">
      <c r="B28" s="46" t="s">
        <v>74</v>
      </c>
      <c r="C28" s="46" t="s">
        <v>75</v>
      </c>
      <c r="D28" s="46">
        <v>2300</v>
      </c>
      <c r="E28" s="46">
        <v>493</v>
      </c>
      <c r="F28" s="46">
        <v>2300</v>
      </c>
      <c r="G28" s="46">
        <v>3000</v>
      </c>
      <c r="H28" s="46">
        <v>0</v>
      </c>
    </row>
    <row r="29" spans="1:8" outlineLevel="1" x14ac:dyDescent="0.5">
      <c r="B29" s="46" t="s">
        <v>76</v>
      </c>
      <c r="C29" s="46" t="s">
        <v>77</v>
      </c>
      <c r="D29" s="46">
        <v>3000</v>
      </c>
      <c r="E29" s="46">
        <v>844</v>
      </c>
      <c r="F29" s="46">
        <v>3000</v>
      </c>
      <c r="G29" s="46">
        <v>17600</v>
      </c>
      <c r="H29" s="46">
        <v>0</v>
      </c>
    </row>
    <row r="30" spans="1:8" outlineLevel="1" x14ac:dyDescent="0.5">
      <c r="B30" s="46" t="s">
        <v>78</v>
      </c>
      <c r="C30" s="46" t="s">
        <v>79</v>
      </c>
      <c r="D30" s="46">
        <v>5500</v>
      </c>
      <c r="E30" s="46">
        <v>453</v>
      </c>
      <c r="F30" s="46">
        <v>5500</v>
      </c>
      <c r="G30" s="46">
        <v>3000</v>
      </c>
      <c r="H30" s="46">
        <v>0</v>
      </c>
    </row>
    <row r="31" spans="1:8" outlineLevel="1" x14ac:dyDescent="0.5">
      <c r="B31" s="46" t="s">
        <v>80</v>
      </c>
      <c r="C31" s="46" t="s">
        <v>81</v>
      </c>
      <c r="D31" s="46">
        <v>3000</v>
      </c>
      <c r="E31" s="46">
        <v>490</v>
      </c>
      <c r="F31" s="46">
        <v>3000</v>
      </c>
      <c r="G31" s="46">
        <v>3000</v>
      </c>
      <c r="H31" s="46">
        <v>0</v>
      </c>
    </row>
    <row r="32" spans="1:8" outlineLevel="1" x14ac:dyDescent="0.5">
      <c r="B32" s="46" t="s">
        <v>82</v>
      </c>
      <c r="C32" s="46" t="s">
        <v>83</v>
      </c>
      <c r="D32" s="46">
        <v>2300</v>
      </c>
      <c r="E32" s="46">
        <v>245</v>
      </c>
      <c r="F32" s="46">
        <v>2300</v>
      </c>
      <c r="G32" s="46">
        <v>3000</v>
      </c>
      <c r="H32" s="46">
        <v>0</v>
      </c>
    </row>
    <row r="33" spans="2:8" x14ac:dyDescent="0.5">
      <c r="B33" s="46"/>
      <c r="C33" s="46"/>
      <c r="D33" s="46"/>
      <c r="E33" s="46"/>
      <c r="F33" s="46"/>
      <c r="G33" s="46"/>
      <c r="H33" s="46"/>
    </row>
    <row r="34" spans="2:8" x14ac:dyDescent="0.5">
      <c r="B34" s="46" t="s">
        <v>84</v>
      </c>
      <c r="C34" s="46" t="s">
        <v>164</v>
      </c>
      <c r="D34" s="46">
        <v>17600</v>
      </c>
      <c r="E34" s="46">
        <v>-12</v>
      </c>
      <c r="F34" s="46">
        <v>17600</v>
      </c>
      <c r="G34" s="46">
        <v>0</v>
      </c>
      <c r="H34" s="46">
        <v>3000</v>
      </c>
    </row>
    <row r="35" spans="2:8" ht="20.399999999999999" thickBot="1" x14ac:dyDescent="0.55000000000000004">
      <c r="B35" s="47" t="s">
        <v>86</v>
      </c>
      <c r="C35" s="47" t="s">
        <v>165</v>
      </c>
      <c r="D35" s="47">
        <v>0</v>
      </c>
      <c r="E35" s="47">
        <v>0</v>
      </c>
      <c r="F35" s="47">
        <v>17600</v>
      </c>
      <c r="G35" s="47">
        <v>1E+30</v>
      </c>
      <c r="H35" s="47">
        <v>17600</v>
      </c>
    </row>
  </sheetData>
  <phoneticPr fontId="1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DD94-7D02-8242-949A-E5D10CAC817D}">
  <dimension ref="A1:R73"/>
  <sheetViews>
    <sheetView showGridLines="0" topLeftCell="A11" workbookViewId="0">
      <selection activeCell="C40" sqref="C40"/>
    </sheetView>
  </sheetViews>
  <sheetFormatPr defaultColWidth="11" defaultRowHeight="19.8" x14ac:dyDescent="0.5"/>
  <cols>
    <col min="1" max="1" width="37.90625" customWidth="1"/>
    <col min="2" max="2" width="21" customWidth="1"/>
    <col min="3" max="3" width="17.08984375" customWidth="1"/>
    <col min="4" max="4" width="18" customWidth="1"/>
    <col min="5" max="5" width="16.08984375" bestFit="1" customWidth="1"/>
    <col min="6" max="6" width="10.90625" customWidth="1"/>
    <col min="7" max="7" width="20.08984375" bestFit="1" customWidth="1"/>
    <col min="8" max="8" width="32.453125" bestFit="1" customWidth="1"/>
    <col min="9" max="9" width="30.36328125" customWidth="1"/>
    <col min="10" max="10" width="30.453125" bestFit="1" customWidth="1"/>
    <col min="11" max="11" width="37" bestFit="1" customWidth="1"/>
    <col min="12" max="12" width="5.6328125" bestFit="1" customWidth="1"/>
  </cols>
  <sheetData>
    <row r="1" spans="1:18" x14ac:dyDescent="0.5">
      <c r="A1" s="42" t="s">
        <v>88</v>
      </c>
    </row>
    <row r="2" spans="1:18" x14ac:dyDescent="0.5">
      <c r="A2" s="18" t="s">
        <v>89</v>
      </c>
    </row>
    <row r="3" spans="1:18" x14ac:dyDescent="0.5">
      <c r="A3" s="31" t="s">
        <v>90</v>
      </c>
    </row>
    <row r="4" spans="1:18" x14ac:dyDescent="0.5">
      <c r="A4" s="43" t="s">
        <v>91</v>
      </c>
    </row>
    <row r="6" spans="1:18" x14ac:dyDescent="0.5">
      <c r="A6" s="25" t="s">
        <v>92</v>
      </c>
    </row>
    <row r="7" spans="1:18" x14ac:dyDescent="0.5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5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5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5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5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5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5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5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78.2" x14ac:dyDescent="0.5">
      <c r="A15" s="3"/>
      <c r="B15" s="66" t="s">
        <v>94</v>
      </c>
      <c r="C15" s="66" t="s">
        <v>95</v>
      </c>
      <c r="D15" s="66" t="s">
        <v>96</v>
      </c>
    </row>
    <row r="16" spans="1:18" ht="39.6" x14ac:dyDescent="0.5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2" x14ac:dyDescent="0.5">
      <c r="A17" s="23" t="s">
        <v>102</v>
      </c>
      <c r="B17" s="24">
        <f>SUMPRODUCT(B24:B30,E24:E30)+SUMPRODUCT(B20:B22,E20:E22)</f>
        <v>5904900</v>
      </c>
      <c r="C17" s="24">
        <f>C23*SUM(E23,E26:E30)</f>
        <v>2326500</v>
      </c>
      <c r="D17" s="24">
        <f>SUMPRODUCT(D24:D30,E24:E30)+SUMPRODUCT(D20:D22,E20:E22)+D23*SUM(E23,E26:E30)</f>
        <v>316800</v>
      </c>
      <c r="E17" s="41">
        <f>SUM(B17:D17)</f>
        <v>8548200</v>
      </c>
    </row>
    <row r="18" spans="1:12" ht="59.4" x14ac:dyDescent="0.5">
      <c r="H18" s="64" t="s">
        <v>103</v>
      </c>
      <c r="I18" s="63"/>
      <c r="J18" s="67" t="s">
        <v>104</v>
      </c>
      <c r="K18" s="67" t="s">
        <v>105</v>
      </c>
    </row>
    <row r="19" spans="1:12" ht="39.6" x14ac:dyDescent="0.5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2" x14ac:dyDescent="0.5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>K20*$I$26</f>
        <v>0</v>
      </c>
      <c r="K20" s="19">
        <v>0</v>
      </c>
      <c r="L20" s="11" t="s">
        <v>112</v>
      </c>
    </row>
    <row r="21" spans="1:12" ht="18" customHeight="1" x14ac:dyDescent="0.5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>E21+E27</f>
        <v>2300</v>
      </c>
      <c r="I21" s="12">
        <v>2300</v>
      </c>
      <c r="J21" s="9">
        <f t="shared" ref="J21:J25" si="0">K21*$I$26</f>
        <v>0</v>
      </c>
      <c r="K21" s="12">
        <v>0</v>
      </c>
      <c r="L21" s="14" t="s">
        <v>113</v>
      </c>
    </row>
    <row r="22" spans="1:12" x14ac:dyDescent="0.5">
      <c r="A22" s="14" t="s">
        <v>19</v>
      </c>
      <c r="B22" s="12">
        <f>D14</f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>E22+E28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2" x14ac:dyDescent="0.5">
      <c r="A23" s="9" t="s">
        <v>20</v>
      </c>
      <c r="B23" s="12">
        <v>0</v>
      </c>
      <c r="C23" s="12">
        <f>E14*0.6</f>
        <v>423</v>
      </c>
      <c r="D23" s="12">
        <v>18</v>
      </c>
      <c r="E23" s="12">
        <v>5500</v>
      </c>
      <c r="G23" s="36">
        <v>4</v>
      </c>
      <c r="H23" s="12">
        <f>E23</f>
        <v>5500</v>
      </c>
      <c r="I23" s="12">
        <v>5500</v>
      </c>
      <c r="J23" s="9">
        <f>K23*$I$26</f>
        <v>17600</v>
      </c>
      <c r="K23" s="12">
        <v>1</v>
      </c>
      <c r="L23" s="14" t="s">
        <v>115</v>
      </c>
    </row>
    <row r="24" spans="1:12" x14ac:dyDescent="0.5">
      <c r="A24" s="14" t="s">
        <v>21</v>
      </c>
      <c r="B24" s="12"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>E24+E29</f>
        <v>3000</v>
      </c>
      <c r="I24" s="12">
        <v>3000</v>
      </c>
      <c r="J24" s="9">
        <f t="shared" si="0"/>
        <v>0</v>
      </c>
      <c r="K24" s="12">
        <v>0</v>
      </c>
      <c r="L24" s="14" t="s">
        <v>116</v>
      </c>
    </row>
    <row r="25" spans="1:12" x14ac:dyDescent="0.5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2" x14ac:dyDescent="0.5">
      <c r="A26" s="9" t="s">
        <v>23</v>
      </c>
      <c r="B26" s="12">
        <v>663</v>
      </c>
      <c r="C26" s="12">
        <v>0</v>
      </c>
      <c r="D26" s="12">
        <v>20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>K26*$I$26</f>
        <v>17600</v>
      </c>
      <c r="K26" s="12">
        <v>1</v>
      </c>
      <c r="L26" s="14">
        <v>7</v>
      </c>
    </row>
    <row r="27" spans="1:12" x14ac:dyDescent="0.5">
      <c r="A27" s="9" t="s">
        <v>24</v>
      </c>
      <c r="B27" s="12">
        <v>301</v>
      </c>
      <c r="C27" s="12">
        <v>0</v>
      </c>
      <c r="D27" s="12">
        <v>20</v>
      </c>
      <c r="E27" s="12">
        <v>0</v>
      </c>
      <c r="K27" s="23">
        <f>SUM(K20:K25)</f>
        <v>1</v>
      </c>
      <c r="L27" s="15" t="s">
        <v>121</v>
      </c>
    </row>
    <row r="28" spans="1:12" x14ac:dyDescent="0.5">
      <c r="A28" s="9" t="s">
        <v>25</v>
      </c>
      <c r="B28" s="12">
        <v>383</v>
      </c>
      <c r="C28" s="12">
        <v>0</v>
      </c>
      <c r="D28" s="12">
        <v>20</v>
      </c>
      <c r="E28" s="12">
        <v>0</v>
      </c>
      <c r="H28" s="31" t="s">
        <v>123</v>
      </c>
      <c r="K28" s="3" t="s">
        <v>124</v>
      </c>
    </row>
    <row r="29" spans="1:12" x14ac:dyDescent="0.5">
      <c r="A29" s="9" t="s">
        <v>26</v>
      </c>
      <c r="B29" s="12">
        <v>357</v>
      </c>
      <c r="C29" s="12">
        <v>0</v>
      </c>
      <c r="D29" s="12">
        <v>20</v>
      </c>
      <c r="E29" s="12">
        <v>0</v>
      </c>
      <c r="F29" s="3"/>
      <c r="G29" s="3"/>
      <c r="H29" s="12">
        <f>SUM(E20:E25)</f>
        <v>17600</v>
      </c>
      <c r="I29" s="3"/>
      <c r="K29" s="40">
        <v>1</v>
      </c>
    </row>
    <row r="30" spans="1:12" x14ac:dyDescent="0.5">
      <c r="A30" s="10" t="s">
        <v>27</v>
      </c>
      <c r="B30" s="13">
        <v>500</v>
      </c>
      <c r="C30" s="13">
        <v>0</v>
      </c>
      <c r="D30" s="13">
        <v>20</v>
      </c>
      <c r="E30" s="13">
        <v>0</v>
      </c>
      <c r="H30" s="13">
        <f>SUM(E26:E30)</f>
        <v>0</v>
      </c>
      <c r="K30" s="1"/>
    </row>
    <row r="32" spans="1:12" x14ac:dyDescent="0.5">
      <c r="B32" s="1"/>
      <c r="C32" s="1"/>
      <c r="E32" s="6"/>
    </row>
    <row r="33" spans="3:3" x14ac:dyDescent="0.5">
      <c r="C33" s="1"/>
    </row>
    <row r="34" spans="3:3" x14ac:dyDescent="0.5">
      <c r="C34" s="1"/>
    </row>
    <row r="73" spans="2:2" x14ac:dyDescent="0.5">
      <c r="B73" s="4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Results Summary</vt:lpstr>
      <vt:lpstr>Sensitivity Report 1</vt:lpstr>
      <vt:lpstr>Opening Warehouse 1</vt:lpstr>
      <vt:lpstr>Sensitivity Report 2</vt:lpstr>
      <vt:lpstr>Opening Warehouse 2</vt:lpstr>
      <vt:lpstr>Sensitivity Report 3</vt:lpstr>
      <vt:lpstr>Opening Warehouse 3</vt:lpstr>
      <vt:lpstr>Sensitivity Report 4</vt:lpstr>
      <vt:lpstr>Opening Warehouse 4</vt:lpstr>
      <vt:lpstr>Sensitivity Report 5</vt:lpstr>
      <vt:lpstr>Opening Warehouse 5</vt:lpstr>
      <vt:lpstr>Sensitivity Report 6</vt:lpstr>
      <vt:lpstr>Opening Warehouse 6</vt:lpstr>
      <vt:lpstr>Sensitivity Report 7</vt:lpstr>
      <vt:lpstr>Only Central Warehouse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Veronica Hurtado</dc:creator>
  <cp:keywords/>
  <dc:description/>
  <cp:lastModifiedBy>Mifue Hama</cp:lastModifiedBy>
  <cp:revision/>
  <dcterms:created xsi:type="dcterms:W3CDTF">2024-02-13T22:46:48Z</dcterms:created>
  <dcterms:modified xsi:type="dcterms:W3CDTF">2024-02-17T05:52:31Z</dcterms:modified>
  <cp:category/>
  <cp:contentStatus/>
</cp:coreProperties>
</file>