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Mercurius International T&amp;M/King Global/7. Sales/"/>
    </mc:Choice>
  </mc:AlternateContent>
  <xr:revisionPtr revIDLastSave="188" documentId="10_ncr:40000_{FB46FA86-74FD-4E01-A625-67B6609EFF51}" xr6:coauthVersionLast="46" xr6:coauthVersionMax="46" xr10:uidLastSave="{3CCA6AA3-D2D3-40C0-864E-1BC90E333E24}"/>
  <bookViews>
    <workbookView xWindow="-108" yWindow="-108" windowWidth="23256" windowHeight="12576" xr2:uid="{00000000-000D-0000-FFFF-FFFF00000000}"/>
  </bookViews>
  <sheets>
    <sheet name="Overview" sheetId="1" r:id="rId1"/>
    <sheet name="Rovitex" sheetId="2" r:id="rId2"/>
    <sheet name="Taffeta" sheetId="3" r:id="rId3"/>
    <sheet name="Penn Asia" sheetId="7" r:id="rId4"/>
    <sheet name="SangPiboon" sheetId="5" r:id="rId5"/>
    <sheet name="Golden Mold" sheetId="8" r:id="rId6"/>
    <sheet name="Mekker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7" i="1"/>
  <c r="S8" i="1"/>
  <c r="S9" i="1"/>
  <c r="S10" i="1"/>
  <c r="S11" i="1"/>
  <c r="S12" i="1"/>
  <c r="S13" i="1"/>
  <c r="S14" i="1"/>
  <c r="S15" i="1"/>
  <c r="S16" i="1"/>
  <c r="S17" i="1"/>
  <c r="S6" i="1"/>
  <c r="H7" i="3" l="1"/>
  <c r="L12" i="1" l="1"/>
  <c r="M12" i="1" s="1"/>
  <c r="O12" i="1" s="1"/>
  <c r="N9" i="1" l="1"/>
  <c r="L9" i="1"/>
  <c r="N8" i="1"/>
  <c r="M8" i="1"/>
  <c r="L8" i="1"/>
  <c r="G9" i="1"/>
  <c r="G8" i="1"/>
  <c r="F9" i="1"/>
  <c r="A9" i="1"/>
  <c r="F8" i="1"/>
  <c r="I7" i="3"/>
  <c r="K7" i="3" s="1"/>
  <c r="K6" i="3"/>
  <c r="H6" i="3"/>
  <c r="I6" i="3" s="1"/>
  <c r="A8" i="1"/>
  <c r="L6" i="1"/>
  <c r="H6" i="1"/>
  <c r="F7" i="1"/>
  <c r="A7" i="1"/>
  <c r="F6" i="1"/>
  <c r="A6" i="1"/>
  <c r="H7" i="2"/>
  <c r="I7" i="2" s="1"/>
  <c r="H6" i="2"/>
  <c r="I6" i="2" s="1"/>
  <c r="I10" i="2" s="1"/>
  <c r="M6" i="1" s="1"/>
  <c r="C7" i="2"/>
  <c r="C6" i="2"/>
  <c r="G6" i="1" s="1"/>
  <c r="J18" i="2"/>
  <c r="E18" i="2"/>
  <c r="F18" i="2" s="1"/>
  <c r="H18" i="2" s="1"/>
  <c r="J17" i="2"/>
  <c r="E17" i="2"/>
  <c r="F17" i="2" s="1"/>
  <c r="H17" i="2" s="1"/>
  <c r="O8" i="1" l="1"/>
  <c r="M9" i="1"/>
  <c r="O9" i="1" s="1"/>
  <c r="K17" i="2"/>
  <c r="L17" i="2" s="1"/>
  <c r="J8" i="2" s="1"/>
  <c r="J11" i="2" s="1"/>
  <c r="I11" i="2" s="1"/>
  <c r="K18" i="2"/>
  <c r="L18" i="2" s="1"/>
  <c r="J9" i="2" s="1"/>
  <c r="N6" i="1" l="1"/>
  <c r="O6" i="1" s="1"/>
  <c r="O23" i="1" s="1"/>
  <c r="I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tc={EAFE9CE3-FC6A-417A-AEBA-FED2785CFF04}</author>
  </authors>
  <commentList>
    <comment ref="N8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price because no price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tc={4E2398C2-A06E-47E7-A3E9-33387E37C96B}</author>
  </authors>
  <commentList>
    <comment ref="J6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price because no price given</t>
      </text>
    </comment>
  </commentList>
</comments>
</file>

<file path=xl/sharedStrings.xml><?xml version="1.0" encoding="utf-8"?>
<sst xmlns="http://schemas.openxmlformats.org/spreadsheetml/2006/main" count="748" uniqueCount="412">
  <si>
    <t>Type of foam used</t>
  </si>
  <si>
    <t>Type of products</t>
  </si>
  <si>
    <t>Rolls</t>
  </si>
  <si>
    <t>Sheets</t>
  </si>
  <si>
    <t>Blocks</t>
  </si>
  <si>
    <t>Density</t>
  </si>
  <si>
    <t>Hardness</t>
  </si>
  <si>
    <t>Current price/kg</t>
  </si>
  <si>
    <t>Current supplier(s)</t>
  </si>
  <si>
    <t>Annual volume in M3</t>
  </si>
  <si>
    <t>Calculated volume in KG</t>
  </si>
  <si>
    <t>Customer Name</t>
  </si>
  <si>
    <t>Rovitex</t>
  </si>
  <si>
    <t>Taffeta</t>
  </si>
  <si>
    <t>Chiao Fu</t>
  </si>
  <si>
    <t>Current USD price/kg</t>
  </si>
  <si>
    <t>Chiao Fu Selling to Rovitex (rolls of 60M)</t>
  </si>
  <si>
    <t>Roll Width</t>
  </si>
  <si>
    <t>Thickn in MM</t>
  </si>
  <si>
    <t>Length</t>
  </si>
  <si>
    <t>Thickn in M</t>
  </si>
  <si>
    <t>M3</t>
  </si>
  <si>
    <t>DN</t>
  </si>
  <si>
    <t>KG</t>
  </si>
  <si>
    <t>Price/mm</t>
  </si>
  <si>
    <t>Price/roll</t>
  </si>
  <si>
    <t>THB/KG</t>
  </si>
  <si>
    <t>USD/KG</t>
  </si>
  <si>
    <t>Memory</t>
  </si>
  <si>
    <t>40-60</t>
  </si>
  <si>
    <t>X</t>
  </si>
  <si>
    <t>Standard</t>
  </si>
  <si>
    <t>NO DETAILS PROVIDED YET</t>
  </si>
  <si>
    <t>Comments</t>
  </si>
  <si>
    <t>Min</t>
  </si>
  <si>
    <t>Max</t>
  </si>
  <si>
    <t xml:space="preserve">Recticel </t>
  </si>
  <si>
    <t>TBD</t>
  </si>
  <si>
    <t>Average Volume in KG</t>
  </si>
  <si>
    <t>Average Revenu</t>
  </si>
  <si>
    <t>Average Price</t>
  </si>
  <si>
    <t>Potential Revenu</t>
  </si>
  <si>
    <t>Unknown</t>
  </si>
  <si>
    <t>Recticel (?)</t>
  </si>
  <si>
    <t>Unkown</t>
  </si>
  <si>
    <t>Possible revenu</t>
  </si>
  <si>
    <t>Import CN</t>
  </si>
  <si>
    <t>Bangkok Foam</t>
  </si>
  <si>
    <t>Customer from Taffeta buy</t>
  </si>
  <si>
    <t>Bagngkok Foam</t>
  </si>
  <si>
    <t>Import CN by customer</t>
  </si>
  <si>
    <t>Income Statement TAFFETA COAT AND CUTTING CO.,LTD.</t>
  </si>
  <si>
    <t>For the year 2560 - 2562</t>
  </si>
  <si>
    <t>Unit : Baht</t>
  </si>
  <si>
    <t>Amount</t>
  </si>
  <si>
    <t>% Change</t>
  </si>
  <si>
    <t>Revenue from Sales&amp;Services</t>
  </si>
  <si>
    <t>24,519,068.12</t>
  </si>
  <si>
    <t>-6.10</t>
  </si>
  <si>
    <t>25,811,994.93</t>
  </si>
  <si>
    <t>5.27</t>
  </si>
  <si>
    <t>N/A</t>
  </si>
  <si>
    <t>-100.00</t>
  </si>
  <si>
    <t>Total Revenue</t>
  </si>
  <si>
    <t>24,545,255.85</t>
  </si>
  <si>
    <t>-6.08</t>
  </si>
  <si>
    <t>25,831,288.19</t>
  </si>
  <si>
    <t>5.23</t>
  </si>
  <si>
    <t>Cost of Goods Sold</t>
  </si>
  <si>
    <t>15,972,482.55</t>
  </si>
  <si>
    <t>-14.14</t>
  </si>
  <si>
    <t>18,801,692.86</t>
  </si>
  <si>
    <t>17.71</t>
  </si>
  <si>
    <t>Gross Profit (Loss)</t>
  </si>
  <si>
    <t>Selling&amp;Admin Expenses</t>
  </si>
  <si>
    <t>7,556,167.11</t>
  </si>
  <si>
    <t>-8.68</t>
  </si>
  <si>
    <t>5,775,588.21</t>
  </si>
  <si>
    <t>-23.56</t>
  </si>
  <si>
    <t>Total Expenses</t>
  </si>
  <si>
    <t>23,528,649.66</t>
  </si>
  <si>
    <t>-12.46</t>
  </si>
  <si>
    <t>24,577,281.07</t>
  </si>
  <si>
    <t>4.45</t>
  </si>
  <si>
    <t>Interest Expenses</t>
  </si>
  <si>
    <t>46,112.16</t>
  </si>
  <si>
    <t>-20.46</t>
  </si>
  <si>
    <t>Profit(Loss) before Income Tax</t>
  </si>
  <si>
    <t>970,494.03</t>
  </si>
  <si>
    <t>-220.95</t>
  </si>
  <si>
    <t>1,207,894.96</t>
  </si>
  <si>
    <t>24.46</t>
  </si>
  <si>
    <t>Income Tax Expense</t>
  </si>
  <si>
    <t>268,076.38</t>
  </si>
  <si>
    <t>-23.34</t>
  </si>
  <si>
    <t>247,241.42</t>
  </si>
  <si>
    <t>-7.77</t>
  </si>
  <si>
    <t>Net Profit (Loss)</t>
  </si>
  <si>
    <t>702,417.65</t>
  </si>
  <si>
    <t>-160.96</t>
  </si>
  <si>
    <t>960,653.54</t>
  </si>
  <si>
    <t>36.76</t>
  </si>
  <si>
    <t>Sangpiboon</t>
  </si>
  <si>
    <t>Recticel India</t>
  </si>
  <si>
    <t>Customer buy foam</t>
  </si>
  <si>
    <t>Fancy Vietnam</t>
  </si>
  <si>
    <t>Mr. Lee</t>
  </si>
  <si>
    <t>Thai Non-woven</t>
  </si>
  <si>
    <t>Mekkere 2425</t>
  </si>
  <si>
    <t>Income Statement MEKKERE (2545)  COMPANY LIMITED</t>
  </si>
  <si>
    <t>2560</t>
  </si>
  <si>
    <t>2561</t>
  </si>
  <si>
    <t>2562</t>
  </si>
  <si>
    <t>128,702,652.85</t>
  </si>
  <si>
    <t>-1.17</t>
  </si>
  <si>
    <t>135,444,947.27</t>
  </si>
  <si>
    <t>145,842,113.11</t>
  </si>
  <si>
    <t>7.67</t>
  </si>
  <si>
    <t>129,489,563.66</t>
  </si>
  <si>
    <t>-0.90</t>
  </si>
  <si>
    <t>136,107,010.11</t>
  </si>
  <si>
    <t>5.11</t>
  </si>
  <si>
    <t>146,547,184.26</t>
  </si>
  <si>
    <t>105,667,774.29</t>
  </si>
  <si>
    <t>115,702,204.72</t>
  </si>
  <si>
    <t>9.49</t>
  </si>
  <si>
    <t>26,305,650.86</t>
  </si>
  <si>
    <t>27,701,921.11</t>
  </si>
  <si>
    <t>5.30</t>
  </si>
  <si>
    <t>124,555,466.22</t>
  </si>
  <si>
    <t>0.02</t>
  </si>
  <si>
    <t>131,973,425.15</t>
  </si>
  <si>
    <t>5.95</t>
  </si>
  <si>
    <t>143,404,125.83</t>
  </si>
  <si>
    <t>8.66</t>
  </si>
  <si>
    <t>4,079,925.88</t>
  </si>
  <si>
    <t>-23.67</t>
  </si>
  <si>
    <t>3,222,385.19</t>
  </si>
  <si>
    <t>-21.01</t>
  </si>
  <si>
    <t>2,074,500.85</t>
  </si>
  <si>
    <t>-35.62</t>
  </si>
  <si>
    <t>854,171.56</t>
  </si>
  <si>
    <t>5.59</t>
  </si>
  <si>
    <t>911,199.77</t>
  </si>
  <si>
    <t>6.67</t>
  </si>
  <si>
    <t>1,068,557.58</t>
  </si>
  <si>
    <t>17.26</t>
  </si>
  <si>
    <t>Income Statement SANG PIBOON LAMINATE CO., LTD.</t>
  </si>
  <si>
    <t>44,955,103.39</t>
  </si>
  <si>
    <t>13.65</t>
  </si>
  <si>
    <t>34,222,575.93</t>
  </si>
  <si>
    <t>-23.87</t>
  </si>
  <si>
    <t>44,001,375.70</t>
  </si>
  <si>
    <t>28.57</t>
  </si>
  <si>
    <t>45,157,812.01</t>
  </si>
  <si>
    <t>14.06</t>
  </si>
  <si>
    <t>34,426,669.26</t>
  </si>
  <si>
    <t>-23.76</t>
  </si>
  <si>
    <t>44,008,429.75</t>
  </si>
  <si>
    <t>27.83</t>
  </si>
  <si>
    <t>40,269,314.54</t>
  </si>
  <si>
    <t>17.58</t>
  </si>
  <si>
    <t>32,464,679.05</t>
  </si>
  <si>
    <t>-19.38</t>
  </si>
  <si>
    <t>38,146,112.21</t>
  </si>
  <si>
    <t>17.50</t>
  </si>
  <si>
    <t>4,774,328.07</t>
  </si>
  <si>
    <t>-7.05</t>
  </si>
  <si>
    <t>6,890,601.57</t>
  </si>
  <si>
    <t>44.32</t>
  </si>
  <si>
    <t>6,481,767.45</t>
  </si>
  <si>
    <t>-5.93</t>
  </si>
  <si>
    <t>45,043,642.61</t>
  </si>
  <si>
    <t>14.37</t>
  </si>
  <si>
    <t>39,355,280.62</t>
  </si>
  <si>
    <t>-12.62</t>
  </si>
  <si>
    <t>44,627,879.66</t>
  </si>
  <si>
    <t>13.39</t>
  </si>
  <si>
    <t>11,951.12</t>
  </si>
  <si>
    <t>-78.72</t>
  </si>
  <si>
    <t>13,598.10</t>
  </si>
  <si>
    <t>13.78</t>
  </si>
  <si>
    <t>23,655.75</t>
  </si>
  <si>
    <t>73.96</t>
  </si>
  <si>
    <t>102,218.28</t>
  </si>
  <si>
    <t>-30.96</t>
  </si>
  <si>
    <t>-4,942,209.46</t>
  </si>
  <si>
    <t>-4,934.95</t>
  </si>
  <si>
    <t>-643,105.66</t>
  </si>
  <si>
    <t>-86.98</t>
  </si>
  <si>
    <t>Yeh Group/Penn Asia</t>
  </si>
  <si>
    <t>Income Statement ROVITEX ASIA CO.,LTD.</t>
  </si>
  <si>
    <t>76,401,610.50</t>
  </si>
  <si>
    <t>100.82</t>
  </si>
  <si>
    <t>74,244,224.20</t>
  </si>
  <si>
    <t>-2.82</t>
  </si>
  <si>
    <t>79,087,427.29</t>
  </si>
  <si>
    <t>6.52</t>
  </si>
  <si>
    <t>76,478,004.60</t>
  </si>
  <si>
    <t>100.87</t>
  </si>
  <si>
    <t>74,526,115.23</t>
  </si>
  <si>
    <t>-2.55</t>
  </si>
  <si>
    <t>81,513,199.06</t>
  </si>
  <si>
    <t>9.37</t>
  </si>
  <si>
    <t>47,114,928.21</t>
  </si>
  <si>
    <t>83.84</t>
  </si>
  <si>
    <t>55,238,472.72</t>
  </si>
  <si>
    <t>17.24</t>
  </si>
  <si>
    <t>49,815,597.46</t>
  </si>
  <si>
    <t>-9.81</t>
  </si>
  <si>
    <t>23,112,721.35</t>
  </si>
  <si>
    <t>36.22</t>
  </si>
  <si>
    <t>24,457,867.60</t>
  </si>
  <si>
    <t>5.81</t>
  </si>
  <si>
    <t>24,633,466.61</t>
  </si>
  <si>
    <t>0.71</t>
  </si>
  <si>
    <t>70,227,649.56</t>
  </si>
  <si>
    <t>64.87</t>
  </si>
  <si>
    <t>79,696,340.32</t>
  </si>
  <si>
    <t>13.48</t>
  </si>
  <si>
    <t>74,449,064.07</t>
  </si>
  <si>
    <t>-6.58</t>
  </si>
  <si>
    <t>3,595.84</t>
  </si>
  <si>
    <t>6,250,355.04</t>
  </si>
  <si>
    <t>-238.23</t>
  </si>
  <si>
    <t>-5,170,225.09</t>
  </si>
  <si>
    <t>-182.71</t>
  </si>
  <si>
    <t>7,060,539.15</t>
  </si>
  <si>
    <t>-236.56</t>
  </si>
  <si>
    <t>Income Statement PENN ASIA COMPANY LIMITED</t>
  </si>
  <si>
    <t>501,173,810.00</t>
  </si>
  <si>
    <t>3.53</t>
  </si>
  <si>
    <t>485,390,891.00</t>
  </si>
  <si>
    <t>-3.14</t>
  </si>
  <si>
    <t>469,583,956.00</t>
  </si>
  <si>
    <t>-3.25</t>
  </si>
  <si>
    <t>503,618,614.00</t>
  </si>
  <si>
    <t>2.53</t>
  </si>
  <si>
    <t>499,675,769.00</t>
  </si>
  <si>
    <t>-0.78</t>
  </si>
  <si>
    <t>478,515,579.00</t>
  </si>
  <si>
    <t>-4.23</t>
  </si>
  <si>
    <t>402,835,978.00</t>
  </si>
  <si>
    <t>3.89</t>
  </si>
  <si>
    <t>397,523,649.00</t>
  </si>
  <si>
    <t>-1.31</t>
  </si>
  <si>
    <t>382,320,918.00</t>
  </si>
  <si>
    <t>-3.82</t>
  </si>
  <si>
    <t>98,337,832.00</t>
  </si>
  <si>
    <t>2.09</t>
  </si>
  <si>
    <t>81,566,589.00</t>
  </si>
  <si>
    <t>4.43</t>
  </si>
  <si>
    <t>84,236,631.00</t>
  </si>
  <si>
    <t>3.27</t>
  </si>
  <si>
    <t>83,947,735.00</t>
  </si>
  <si>
    <t>-0.34</t>
  </si>
  <si>
    <t>485,740,566.00</t>
  </si>
  <si>
    <t>4.27</t>
  </si>
  <si>
    <t>481,760,280.00</t>
  </si>
  <si>
    <t>-0.81</t>
  </si>
  <si>
    <t>466,377,718.00</t>
  </si>
  <si>
    <t>-3.19</t>
  </si>
  <si>
    <t>6,752,179.00</t>
  </si>
  <si>
    <t>-6.71</t>
  </si>
  <si>
    <t>8,064,767.00</t>
  </si>
  <si>
    <t>19.43</t>
  </si>
  <si>
    <t>7,376,713.00</t>
  </si>
  <si>
    <t>-8.53</t>
  </si>
  <si>
    <t>11,125,869.00</t>
  </si>
  <si>
    <t>-38.43</t>
  </si>
  <si>
    <t>9,850,722.00</t>
  </si>
  <si>
    <t>-11.46</t>
  </si>
  <si>
    <t>4,761,148.00</t>
  </si>
  <si>
    <t>-51.66</t>
  </si>
  <si>
    <t>1,806,021.00</t>
  </si>
  <si>
    <t>1,875,022.00</t>
  </si>
  <si>
    <t>3.82</t>
  </si>
  <si>
    <t>8,044,701.00</t>
  </si>
  <si>
    <t>-27.69</t>
  </si>
  <si>
    <t>2,886,126.00</t>
  </si>
  <si>
    <t>-64.12</t>
  </si>
  <si>
    <t>Revenu according DB/THB</t>
  </si>
  <si>
    <t>Revenu according DB/USD</t>
  </si>
  <si>
    <t>Producing?</t>
  </si>
  <si>
    <t>Income Statement GOLDEN MOLD MANUFACTURING COMPANY LIMITED</t>
  </si>
  <si>
    <t>41,297,381.49</t>
  </si>
  <si>
    <t>-15.69</t>
  </si>
  <si>
    <t>74,223,990.32</t>
  </si>
  <si>
    <t>79.73</t>
  </si>
  <si>
    <t>45,368,096.68</t>
  </si>
  <si>
    <t>-38.87</t>
  </si>
  <si>
    <t>48,456,926.06</t>
  </si>
  <si>
    <t>-14.54</t>
  </si>
  <si>
    <t>74,729,845.43</t>
  </si>
  <si>
    <t>54.21</t>
  </si>
  <si>
    <t>47,085,791.20</t>
  </si>
  <si>
    <t>-36.99</t>
  </si>
  <si>
    <t>61,772,132.28</t>
  </si>
  <si>
    <t>36,270,803.53</t>
  </si>
  <si>
    <t>-41.28</t>
  </si>
  <si>
    <t>9,205,999.59</t>
  </si>
  <si>
    <t>8,705,013.79</t>
  </si>
  <si>
    <t>-5.44</t>
  </si>
  <si>
    <t>40,743,930.09</t>
  </si>
  <si>
    <t>-2.54</t>
  </si>
  <si>
    <t>70,978,131.87</t>
  </si>
  <si>
    <t>74.20</t>
  </si>
  <si>
    <t>45,155,707.05</t>
  </si>
  <si>
    <t>-36.38</t>
  </si>
  <si>
    <t>1,469,333.24</t>
  </si>
  <si>
    <t>5.96</t>
  </si>
  <si>
    <t>1,386,264.88</t>
  </si>
  <si>
    <t>-5.65</t>
  </si>
  <si>
    <t>2,002,000.00</t>
  </si>
  <si>
    <t>44.41</t>
  </si>
  <si>
    <t>6,243,662.73</t>
  </si>
  <si>
    <t>-53.78</t>
  </si>
  <si>
    <t>2,365,448.68</t>
  </si>
  <si>
    <t>-62.11</t>
  </si>
  <si>
    <t>-71,915.85</t>
  </si>
  <si>
    <t>-103.04</t>
  </si>
  <si>
    <t>200,256.00</t>
  </si>
  <si>
    <t>479,037.74</t>
  </si>
  <si>
    <t>139.21</t>
  </si>
  <si>
    <t>6,043,406.73</t>
  </si>
  <si>
    <t>-55.26</t>
  </si>
  <si>
    <t>1,886,410.94</t>
  </si>
  <si>
    <t>-68.78</t>
  </si>
  <si>
    <t>-103.81</t>
  </si>
  <si>
    <t>Golden Mold Manuf (Gemma Knits)</t>
  </si>
  <si>
    <t>Income Statement GEMMA KNITS [THAILAND] COMPANY LIMITED</t>
  </si>
  <si>
    <t>463,329,436.76</t>
  </si>
  <si>
    <t>3.56</t>
  </si>
  <si>
    <t>474,550,614.32</t>
  </si>
  <si>
    <t>2.42</t>
  </si>
  <si>
    <t>464,419,057.94</t>
  </si>
  <si>
    <t>-2.13</t>
  </si>
  <si>
    <t>476,659,555.47</t>
  </si>
  <si>
    <t>3.21</t>
  </si>
  <si>
    <t>492,704,782.09</t>
  </si>
  <si>
    <t>3.36</t>
  </si>
  <si>
    <t>475,789,614.21</t>
  </si>
  <si>
    <t>-3.43</t>
  </si>
  <si>
    <t>387,112,943.21</t>
  </si>
  <si>
    <t>384,957,037.85</t>
  </si>
  <si>
    <t>-0.55</t>
  </si>
  <si>
    <t>80,002,824.60</t>
  </si>
  <si>
    <t>73,768,905.88</t>
  </si>
  <si>
    <t>-7.79</t>
  </si>
  <si>
    <t>435,534,404.15</t>
  </si>
  <si>
    <t>4.35</t>
  </si>
  <si>
    <t>467,115,767.81</t>
  </si>
  <si>
    <t>7.25</t>
  </si>
  <si>
    <t>458,725,943.73</t>
  </si>
  <si>
    <t>-1.79</t>
  </si>
  <si>
    <t>5,616,406.89</t>
  </si>
  <si>
    <t>27.18</t>
  </si>
  <si>
    <t>7,329,696.92</t>
  </si>
  <si>
    <t>30.50</t>
  </si>
  <si>
    <t>8,372,722.53</t>
  </si>
  <si>
    <t>14.23</t>
  </si>
  <si>
    <t>35,508,744.43</t>
  </si>
  <si>
    <t>-11.31</t>
  </si>
  <si>
    <t>18,259,317.36</t>
  </si>
  <si>
    <t>-48.57</t>
  </si>
  <si>
    <t>8,690,947.95</t>
  </si>
  <si>
    <t>-52.40</t>
  </si>
  <si>
    <t>-9.91</t>
  </si>
  <si>
    <t>k.Orathai Waipinit</t>
  </si>
  <si>
    <t>66 85 7204017</t>
  </si>
  <si>
    <t>o.waipinit@rovitexasia.com</t>
  </si>
  <si>
    <t>Lamination</t>
  </si>
  <si>
    <t>k.Pulsuk,K.Puchong</t>
  </si>
  <si>
    <t>66 89 8154818</t>
  </si>
  <si>
    <t>Coat &amp; cutting</t>
  </si>
  <si>
    <t>Tafong industrial co.,ltd.</t>
  </si>
  <si>
    <t>k.Ae</t>
  </si>
  <si>
    <t>66 23 24 3151 - 62</t>
  </si>
  <si>
    <t>putafong@hotmail.com</t>
  </si>
  <si>
    <t>k.Panya</t>
  </si>
  <si>
    <t>66 81 9373485</t>
  </si>
  <si>
    <t>66 81 46735</t>
  </si>
  <si>
    <t>Lingerie textile</t>
  </si>
  <si>
    <t>ALLIED MANUFACTURING SERVICE CO.,LTD.</t>
  </si>
  <si>
    <t>k.Pongpisut Laima</t>
  </si>
  <si>
    <t>66 2-7053385</t>
  </si>
  <si>
    <t>apinya@alliedmfg.co.th</t>
  </si>
  <si>
    <t>Fagerdala Thailand Co.,Ltd.</t>
  </si>
  <si>
    <t>66 82 902 3125</t>
  </si>
  <si>
    <t>K.Pok</t>
  </si>
  <si>
    <t>66 81-256-9644</t>
  </si>
  <si>
    <t>K.Jack</t>
  </si>
  <si>
    <t>66 82 345 8203</t>
  </si>
  <si>
    <t>K.Rossukon</t>
  </si>
  <si>
    <t>m_rossukorn@mekkere.com</t>
  </si>
  <si>
    <t>Contact Person</t>
  </si>
  <si>
    <t>Phone number</t>
  </si>
  <si>
    <t>Email</t>
  </si>
  <si>
    <t>Armstrong Asia</t>
  </si>
  <si>
    <t>Mrs Phyllis Ong, CEO</t>
  </si>
  <si>
    <t>Type of operations</t>
  </si>
  <si>
    <t>Various</t>
  </si>
  <si>
    <t>66 63-204-6616</t>
  </si>
  <si>
    <t>Referral</t>
  </si>
  <si>
    <t>K.Werawit / K.Nhoi (Purchasing)</t>
  </si>
  <si>
    <t>k.Jimmy/ Ta Wei Yeh</t>
  </si>
  <si>
    <t>LinkedIn</t>
  </si>
  <si>
    <t>Wechat</t>
  </si>
  <si>
    <t>CB Lee</t>
  </si>
  <si>
    <t>Johnny</t>
  </si>
  <si>
    <t>Sample before talk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</si>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</sst>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5"/>
      <color indexed="8"/>
      <name val="Tahoma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2" tint="-0.749992370372631"/>
      <name val="Calibri"/>
      <family val="2"/>
      <charset val="222"/>
      <scheme val="minor"/>
    </font>
    <font>
      <u/>
      <sz val="11"/>
      <color theme="2" tint="-0.74999237037263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3" fontId="0" fillId="0" borderId="1" xfId="1" applyNumberFormat="1" applyFon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1" xfId="1" applyFont="1" applyBorder="1"/>
    <xf numFmtId="0" fontId="6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right" vertical="top" wrapText="1"/>
    </xf>
    <xf numFmtId="0" fontId="6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right" vertical="top" wrapText="1"/>
    </xf>
    <xf numFmtId="0" fontId="6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right" vertical="top" wrapText="1"/>
    </xf>
    <xf numFmtId="0" fontId="6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right" vertical="top" wrapText="1"/>
    </xf>
    <xf numFmtId="165" fontId="7" fillId="4" borderId="0" xfId="4" applyNumberFormat="1" applyFont="1" applyFill="1"/>
    <xf numFmtId="0" fontId="6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right" vertical="top" wrapText="1"/>
    </xf>
    <xf numFmtId="0" fontId="6" fillId="0" borderId="6" xfId="3" applyFont="1" applyBorder="1" applyAlignment="1" applyProtection="1">
      <alignment horizontal="center" vertical="top" wrapText="1"/>
    </xf>
    <xf numFmtId="0" fontId="6" fillId="0" borderId="6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right" vertical="top" wrapText="1"/>
    </xf>
    <xf numFmtId="0" fontId="9" fillId="0" borderId="1" xfId="0" applyFont="1" applyBorder="1"/>
    <xf numFmtId="0" fontId="10" fillId="0" borderId="1" xfId="5" applyFont="1" applyBorder="1"/>
    <xf numFmtId="0" fontId="9" fillId="0" borderId="1" xfId="0" applyFont="1" applyBorder="1" applyAlignment="1">
      <alignment horizontal="left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3" applyFont="1" applyBorder="1" applyAlignment="1" applyProtection="1">
      <alignment horizontal="center" vertical="top" wrapText="1"/>
    </xf>
    <xf numFmtId="0" fontId="6" fillId="0" borderId="0" xfId="3" applyFont="1" applyBorder="1" applyAlignment="1" applyProtection="1">
      <alignment horizontal="left" vertical="top" wrapText="1"/>
    </xf>
    <xf numFmtId="0" fontId="6" fillId="0" borderId="6" xfId="3" applyFont="1" applyBorder="1" applyAlignment="1" applyProtection="1">
      <alignment horizontal="center" vertical="top" wrapText="1"/>
    </xf>
  </cellXfs>
  <cellStyles count="6">
    <cellStyle name="Comma" xfId="1" builtinId="3"/>
    <cellStyle name="Hyperlink" xfId="5" builtinId="8"/>
    <cellStyle name="Normal" xfId="0" builtinId="0"/>
    <cellStyle name="Normal 2" xfId="2" xr:uid="{00000000-0005-0000-0000-000002000000}"/>
    <cellStyle name="Normal 3" xfId="3" xr:uid="{BBEC3557-2E61-4C56-86ED-57E0CD25E874}"/>
    <cellStyle name="Standaard 2" xfId="4" xr:uid="{5217E338-7A04-4C07-B3F2-5519D291EC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Hermes" id="{6A625816-296C-49A6-9E8F-FE5C06D83B8F}" userId="Stefan Herm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0-11-10T07:43:38.80" personId="{6A625816-296C-49A6-9E8F-FE5C06D83B8F}" id="{EAFE9CE3-FC6A-417A-AEBA-FED2785CFF04}">
    <text>Budget price because no price given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" dT="2020-11-10T07:43:21.04" personId="{6A625816-296C-49A6-9E8F-FE5C06D83B8F}" id="{4E2398C2-A06E-47E7-A3E9-33387E37C96B}">
    <text>Budget price because no price given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apinya@alliedmfg.co.th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o.waipinit@rovitexasia.com" TargetMode="External"/><Relationship Id="rId1" Type="http://schemas.openxmlformats.org/officeDocument/2006/relationships/hyperlink" Target="mailto:putafong@hot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_rossukorn@mekker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3"/>
  <sheetViews>
    <sheetView tabSelected="1" workbookViewId="0">
      <selection activeCell="O13" sqref="O13"/>
    </sheetView>
  </sheetViews>
  <sheetFormatPr defaultRowHeight="14.4"/>
  <cols>
    <col min="1" max="1" width="37.77734375" bestFit="1" customWidth="1"/>
    <col min="2" max="2" width="30" customWidth="1"/>
    <col min="3" max="3" width="16" bestFit="1" customWidth="1"/>
    <col min="4" max="4" width="16.88671875" bestFit="1" customWidth="1"/>
    <col min="5" max="5" width="24.21875" bestFit="1" customWidth="1"/>
    <col min="6" max="6" width="16.77734375" bestFit="1" customWidth="1"/>
    <col min="7" max="8" width="8.77734375" bestFit="1" customWidth="1"/>
    <col min="9" max="9" width="4.88671875" bestFit="1" customWidth="1"/>
    <col min="10" max="11" width="7.77734375" customWidth="1"/>
    <col min="12" max="12" width="19.21875" bestFit="1" customWidth="1"/>
    <col min="13" max="13" width="21.6640625" bestFit="1" customWidth="1"/>
    <col min="14" max="14" width="14.88671875" bestFit="1" customWidth="1"/>
    <col min="15" max="15" width="15.44140625" bestFit="1" customWidth="1"/>
    <col min="16" max="16" width="20.109375" bestFit="1" customWidth="1"/>
    <col min="17" max="17" width="20.109375" customWidth="1"/>
    <col min="18" max="18" width="19" bestFit="1" customWidth="1"/>
    <col min="19" max="19" width="23.5546875" bestFit="1" customWidth="1"/>
  </cols>
  <sheetData>
    <row r="2" spans="1:19" s="4" customFormat="1">
      <c r="G2" s="9"/>
      <c r="S2" s="37">
        <v>31.217018775510194</v>
      </c>
    </row>
    <row r="3" spans="1:19" s="4" customFormat="1"/>
    <row r="4" spans="1:19" s="4" customFormat="1">
      <c r="I4" s="49" t="s">
        <v>1</v>
      </c>
      <c r="J4" s="49"/>
      <c r="K4" s="49"/>
      <c r="L4" s="5"/>
      <c r="M4" s="5"/>
    </row>
    <row r="5" spans="1:19" s="4" customFormat="1">
      <c r="A5" s="47" t="s">
        <v>11</v>
      </c>
      <c r="B5" s="47" t="s">
        <v>395</v>
      </c>
      <c r="C5" s="47" t="s">
        <v>396</v>
      </c>
      <c r="D5" s="47" t="s">
        <v>400</v>
      </c>
      <c r="E5" s="47" t="s">
        <v>397</v>
      </c>
      <c r="F5" s="47" t="s">
        <v>0</v>
      </c>
      <c r="G5" s="47" t="s">
        <v>5</v>
      </c>
      <c r="H5" s="47" t="s">
        <v>6</v>
      </c>
      <c r="I5" s="23" t="s">
        <v>2</v>
      </c>
      <c r="J5" s="23" t="s">
        <v>3</v>
      </c>
      <c r="K5" s="23" t="s">
        <v>4</v>
      </c>
      <c r="L5" s="23" t="s">
        <v>9</v>
      </c>
      <c r="M5" s="23" t="s">
        <v>10</v>
      </c>
      <c r="N5" s="47" t="s">
        <v>7</v>
      </c>
      <c r="O5" s="47" t="s">
        <v>41</v>
      </c>
      <c r="P5" s="48" t="s">
        <v>8</v>
      </c>
      <c r="Q5" s="48" t="s">
        <v>33</v>
      </c>
      <c r="R5" s="47" t="s">
        <v>281</v>
      </c>
      <c r="S5" s="47" t="s">
        <v>282</v>
      </c>
    </row>
    <row r="6" spans="1:19">
      <c r="A6" s="2" t="str">
        <f>+Rovitex!C2</f>
        <v>Rovitex</v>
      </c>
      <c r="B6" s="44" t="s">
        <v>368</v>
      </c>
      <c r="C6" s="44" t="s">
        <v>369</v>
      </c>
      <c r="D6" s="44" t="s">
        <v>371</v>
      </c>
      <c r="E6" s="45" t="s">
        <v>370</v>
      </c>
      <c r="F6" s="2" t="str">
        <f>+Rovitex!B6</f>
        <v>Memory</v>
      </c>
      <c r="G6" s="3">
        <f>+Rovitex!C6</f>
        <v>50</v>
      </c>
      <c r="H6" s="2" t="str">
        <f>+Rovitex!D6</f>
        <v>40-60</v>
      </c>
      <c r="I6" s="3" t="s">
        <v>30</v>
      </c>
      <c r="J6" s="3"/>
      <c r="K6" s="3"/>
      <c r="L6" s="3">
        <f>+AVERAGE(Rovitex!H6:H7)</f>
        <v>450</v>
      </c>
      <c r="M6" s="3">
        <f>+Rovitex!I10</f>
        <v>22500</v>
      </c>
      <c r="N6" s="14">
        <f>+Rovitex!I11</f>
        <v>5.5443548387096779</v>
      </c>
      <c r="O6" s="20">
        <f>+N6*M6</f>
        <v>124747.98387096776</v>
      </c>
      <c r="P6" s="2" t="s">
        <v>43</v>
      </c>
      <c r="Q6" s="2" t="s">
        <v>411</v>
      </c>
      <c r="R6" s="24">
        <v>79087427.290000007</v>
      </c>
      <c r="S6" s="24">
        <f>+R6/$S$2</f>
        <v>2533471.4970298265</v>
      </c>
    </row>
    <row r="7" spans="1:19">
      <c r="A7" s="2" t="str">
        <f>+Rovitex!C2</f>
        <v>Rovitex</v>
      </c>
      <c r="B7" s="2"/>
      <c r="C7" s="2"/>
      <c r="D7" s="44" t="s">
        <v>371</v>
      </c>
      <c r="E7" s="2"/>
      <c r="F7" s="2" t="str">
        <f>+Rovitex!B8</f>
        <v>Standard</v>
      </c>
      <c r="G7" s="2" t="s">
        <v>42</v>
      </c>
      <c r="H7" s="2" t="s">
        <v>42</v>
      </c>
      <c r="I7" s="3" t="s">
        <v>30</v>
      </c>
      <c r="J7" s="3"/>
      <c r="K7" s="3"/>
      <c r="L7" s="3" t="s">
        <v>42</v>
      </c>
      <c r="M7" s="3" t="s">
        <v>42</v>
      </c>
      <c r="N7" s="3" t="s">
        <v>42</v>
      </c>
      <c r="O7" s="22" t="s">
        <v>42</v>
      </c>
      <c r="P7" s="2" t="s">
        <v>14</v>
      </c>
      <c r="Q7" s="2" t="s">
        <v>411</v>
      </c>
      <c r="R7" s="24"/>
      <c r="S7" s="24">
        <f t="shared" ref="S7:S21" si="0">+R7/$S$2</f>
        <v>0</v>
      </c>
    </row>
    <row r="8" spans="1:19">
      <c r="A8" s="2" t="str">
        <f>+Taffeta!C2</f>
        <v>Taffeta</v>
      </c>
      <c r="B8" s="44" t="s">
        <v>372</v>
      </c>
      <c r="C8" s="44" t="s">
        <v>373</v>
      </c>
      <c r="D8" s="44" t="s">
        <v>374</v>
      </c>
      <c r="E8" s="2"/>
      <c r="F8" s="2" t="str">
        <f>+Taffeta!B6</f>
        <v>Memory</v>
      </c>
      <c r="G8" s="3">
        <f>+Taffeta!C6</f>
        <v>28</v>
      </c>
      <c r="H8" s="2" t="s">
        <v>42</v>
      </c>
      <c r="I8" s="3" t="s">
        <v>30</v>
      </c>
      <c r="J8" s="3"/>
      <c r="K8" s="3"/>
      <c r="L8" s="20">
        <f>+Taffeta!H6</f>
        <v>2479.04</v>
      </c>
      <c r="M8" s="20">
        <f>+Taffeta!I6</f>
        <v>69413.119999999995</v>
      </c>
      <c r="N8" s="21">
        <f>+Taffeta!J6</f>
        <v>3.5</v>
      </c>
      <c r="O8" s="20">
        <f>+N8*M8</f>
        <v>242945.91999999998</v>
      </c>
      <c r="P8" s="2" t="s">
        <v>49</v>
      </c>
      <c r="Q8" s="2" t="s">
        <v>411</v>
      </c>
      <c r="R8" s="24">
        <v>25811994.93</v>
      </c>
      <c r="S8" s="24">
        <f t="shared" si="0"/>
        <v>826856.50143663154</v>
      </c>
    </row>
    <row r="9" spans="1:19">
      <c r="A9" s="2" t="str">
        <f>+Taffeta!C2</f>
        <v>Taffeta</v>
      </c>
      <c r="D9" s="44" t="s">
        <v>374</v>
      </c>
      <c r="E9" s="2"/>
      <c r="F9" s="2" t="str">
        <f>+Taffeta!B7</f>
        <v>Standard</v>
      </c>
      <c r="G9" s="3">
        <f>+Taffeta!C7</f>
        <v>15</v>
      </c>
      <c r="H9" s="2" t="s">
        <v>42</v>
      </c>
      <c r="I9" s="3" t="s">
        <v>30</v>
      </c>
      <c r="J9" s="3"/>
      <c r="K9" s="3"/>
      <c r="L9" s="20">
        <f>+Taffeta!H7</f>
        <v>7437.12</v>
      </c>
      <c r="M9" s="20">
        <f>+Taffeta!I7</f>
        <v>111556.8</v>
      </c>
      <c r="N9" s="21">
        <f>+Taffeta!J7</f>
        <v>3.5</v>
      </c>
      <c r="O9" s="20">
        <f>+N9*M9</f>
        <v>390448.8</v>
      </c>
      <c r="P9" s="2" t="s">
        <v>50</v>
      </c>
      <c r="Q9" s="2" t="s">
        <v>411</v>
      </c>
      <c r="R9" s="24"/>
      <c r="S9" s="24">
        <f t="shared" si="0"/>
        <v>0</v>
      </c>
    </row>
    <row r="10" spans="1:19">
      <c r="A10" s="2" t="s">
        <v>102</v>
      </c>
      <c r="B10" s="44" t="s">
        <v>379</v>
      </c>
      <c r="C10" s="44" t="s">
        <v>380</v>
      </c>
      <c r="D10" s="44" t="s">
        <v>371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22"/>
      <c r="P10" s="2"/>
      <c r="Q10" s="2"/>
      <c r="R10" s="24"/>
      <c r="S10" s="24">
        <f t="shared" si="0"/>
        <v>0</v>
      </c>
    </row>
    <row r="11" spans="1:19">
      <c r="A11" s="2" t="s">
        <v>190</v>
      </c>
      <c r="B11" s="44" t="s">
        <v>405</v>
      </c>
      <c r="C11" s="44" t="s">
        <v>381</v>
      </c>
      <c r="D11" s="44" t="s">
        <v>382</v>
      </c>
      <c r="F11" s="2" t="s">
        <v>28</v>
      </c>
      <c r="G11" s="3">
        <v>20</v>
      </c>
      <c r="H11" s="2" t="s">
        <v>42</v>
      </c>
      <c r="I11" s="3" t="s">
        <v>30</v>
      </c>
      <c r="J11" s="3"/>
      <c r="K11" s="3"/>
      <c r="L11" s="3" t="s">
        <v>42</v>
      </c>
      <c r="M11" s="3" t="s">
        <v>42</v>
      </c>
      <c r="N11" s="3" t="s">
        <v>42</v>
      </c>
      <c r="O11" s="22" t="s">
        <v>42</v>
      </c>
      <c r="P11" s="2" t="s">
        <v>104</v>
      </c>
      <c r="Q11" s="2"/>
      <c r="R11" s="24">
        <v>469583956</v>
      </c>
      <c r="S11" s="24">
        <f t="shared" si="0"/>
        <v>15042562.500183055</v>
      </c>
    </row>
    <row r="12" spans="1:19">
      <c r="A12" s="2" t="s">
        <v>103</v>
      </c>
      <c r="B12" s="2"/>
      <c r="C12" s="2"/>
      <c r="D12" s="2"/>
      <c r="E12" s="2" t="s">
        <v>406</v>
      </c>
      <c r="F12" s="2"/>
      <c r="G12" s="3">
        <v>25</v>
      </c>
      <c r="H12" s="2"/>
      <c r="I12" s="3"/>
      <c r="J12" s="3"/>
      <c r="K12" s="3"/>
      <c r="L12" s="3">
        <f>10*120*12</f>
        <v>14400</v>
      </c>
      <c r="M12" s="3">
        <f>+L12*G12</f>
        <v>360000</v>
      </c>
      <c r="N12" s="3">
        <v>3.5</v>
      </c>
      <c r="O12" s="20">
        <f>+N12*M12</f>
        <v>1260000</v>
      </c>
      <c r="P12" s="2" t="s">
        <v>42</v>
      </c>
      <c r="Q12" s="2"/>
      <c r="R12" s="24"/>
      <c r="S12" s="24">
        <f t="shared" si="0"/>
        <v>0</v>
      </c>
    </row>
    <row r="13" spans="1:19">
      <c r="A13" s="2" t="s">
        <v>105</v>
      </c>
      <c r="B13" s="2" t="s">
        <v>409</v>
      </c>
      <c r="C13" s="2"/>
      <c r="D13" s="2" t="s">
        <v>401</v>
      </c>
      <c r="E13" s="2"/>
      <c r="F13" s="2" t="s">
        <v>31</v>
      </c>
      <c r="G13" s="2"/>
      <c r="H13" s="2"/>
      <c r="I13" s="3"/>
      <c r="J13" s="3"/>
      <c r="K13" s="3"/>
      <c r="L13" s="3"/>
      <c r="M13" s="3"/>
      <c r="N13" s="3"/>
      <c r="O13" s="20">
        <v>1000000</v>
      </c>
      <c r="P13" s="2"/>
      <c r="Q13" s="2"/>
      <c r="R13" s="24"/>
      <c r="S13" s="24">
        <f t="shared" si="0"/>
        <v>0</v>
      </c>
    </row>
    <row r="14" spans="1:19">
      <c r="A14" s="2" t="s">
        <v>106</v>
      </c>
      <c r="B14" s="2" t="s">
        <v>408</v>
      </c>
      <c r="C14" s="2"/>
      <c r="D14" s="2" t="s">
        <v>401</v>
      </c>
      <c r="E14" s="2" t="s">
        <v>407</v>
      </c>
      <c r="F14" s="2" t="s">
        <v>31</v>
      </c>
      <c r="G14" s="2"/>
      <c r="H14" s="2"/>
      <c r="I14" s="3"/>
      <c r="J14" s="3"/>
      <c r="K14" s="3"/>
      <c r="L14" s="3"/>
      <c r="M14" s="3"/>
      <c r="N14" s="3"/>
      <c r="O14" s="22"/>
      <c r="P14" s="2"/>
      <c r="Q14" s="2"/>
      <c r="R14" s="24"/>
      <c r="S14" s="24">
        <f t="shared" si="0"/>
        <v>0</v>
      </c>
    </row>
    <row r="15" spans="1:19">
      <c r="A15" s="2" t="s">
        <v>107</v>
      </c>
      <c r="B15" s="44" t="s">
        <v>391</v>
      </c>
      <c r="C15" s="44" t="s">
        <v>392</v>
      </c>
      <c r="D15" t="s">
        <v>403</v>
      </c>
      <c r="E15" s="2"/>
      <c r="F15" s="2"/>
      <c r="G15" s="2"/>
      <c r="H15" s="2"/>
      <c r="I15" s="3"/>
      <c r="J15" s="3"/>
      <c r="K15" s="3"/>
      <c r="L15" s="3"/>
      <c r="M15" s="3"/>
      <c r="N15" s="3"/>
      <c r="O15" s="22"/>
      <c r="P15" s="2"/>
      <c r="Q15" s="2" t="s">
        <v>411</v>
      </c>
      <c r="R15" s="24"/>
      <c r="S15" s="24">
        <f t="shared" si="0"/>
        <v>0</v>
      </c>
    </row>
    <row r="16" spans="1:19">
      <c r="A16" s="2" t="s">
        <v>329</v>
      </c>
      <c r="B16" s="44" t="s">
        <v>389</v>
      </c>
      <c r="C16" s="44" t="s">
        <v>390</v>
      </c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22"/>
      <c r="P16" s="2"/>
      <c r="Q16" s="2" t="s">
        <v>411</v>
      </c>
      <c r="R16" s="24">
        <v>45368096.68</v>
      </c>
      <c r="S16" s="24">
        <f t="shared" si="0"/>
        <v>1453312.9190283651</v>
      </c>
    </row>
    <row r="17" spans="1:19">
      <c r="A17" s="2" t="s">
        <v>108</v>
      </c>
      <c r="B17" s="44" t="s">
        <v>393</v>
      </c>
      <c r="C17" s="46" t="s">
        <v>402</v>
      </c>
      <c r="E17" s="45" t="s">
        <v>394</v>
      </c>
      <c r="F17" s="2"/>
      <c r="G17" s="2"/>
      <c r="H17" s="2"/>
      <c r="I17" s="3"/>
      <c r="J17" s="3"/>
      <c r="K17" s="3"/>
      <c r="L17" s="3"/>
      <c r="M17" s="3"/>
      <c r="N17" s="3"/>
      <c r="O17" s="22"/>
      <c r="P17" s="2" t="s">
        <v>283</v>
      </c>
      <c r="Q17" s="2"/>
      <c r="R17" s="24">
        <v>145842113.11000001</v>
      </c>
      <c r="S17" s="24">
        <f t="shared" si="0"/>
        <v>4671878.3160810154</v>
      </c>
    </row>
    <row r="18" spans="1:19">
      <c r="A18" s="44" t="s">
        <v>375</v>
      </c>
      <c r="B18" s="44" t="s">
        <v>376</v>
      </c>
      <c r="C18" s="44" t="s">
        <v>377</v>
      </c>
      <c r="D18" s="44" t="s">
        <v>371</v>
      </c>
      <c r="E18" s="45" t="s">
        <v>378</v>
      </c>
      <c r="F18" s="2"/>
      <c r="G18" s="2"/>
      <c r="H18" s="2"/>
      <c r="I18" s="3"/>
      <c r="J18" s="3"/>
      <c r="K18" s="3"/>
      <c r="L18" s="3"/>
      <c r="M18" s="3"/>
      <c r="N18" s="3"/>
      <c r="O18" s="3"/>
      <c r="P18" s="2"/>
      <c r="Q18" s="2"/>
      <c r="R18" s="24"/>
      <c r="S18" s="24">
        <f t="shared" si="0"/>
        <v>0</v>
      </c>
    </row>
    <row r="19" spans="1:19">
      <c r="A19" s="44" t="s">
        <v>383</v>
      </c>
      <c r="B19" s="44" t="s">
        <v>384</v>
      </c>
      <c r="C19" s="44" t="s">
        <v>385</v>
      </c>
      <c r="D19" s="44"/>
      <c r="E19" s="45" t="s">
        <v>386</v>
      </c>
      <c r="F19" s="2"/>
      <c r="G19" s="2"/>
      <c r="H19" s="2"/>
      <c r="I19" s="3"/>
      <c r="J19" s="3"/>
      <c r="K19" s="3"/>
      <c r="L19" s="3"/>
      <c r="M19" s="3"/>
      <c r="N19" s="3"/>
      <c r="O19" s="3"/>
      <c r="P19" s="2"/>
      <c r="Q19" s="2"/>
      <c r="R19" s="24"/>
      <c r="S19" s="24">
        <f t="shared" si="0"/>
        <v>0</v>
      </c>
    </row>
    <row r="20" spans="1:19">
      <c r="A20" s="44" t="s">
        <v>387</v>
      </c>
      <c r="B20" s="44" t="s">
        <v>404</v>
      </c>
      <c r="C20" s="44" t="s">
        <v>388</v>
      </c>
      <c r="D20" s="44"/>
      <c r="E20" s="44"/>
      <c r="F20" s="2"/>
      <c r="G20" s="2"/>
      <c r="H20" s="2"/>
      <c r="I20" s="3"/>
      <c r="J20" s="3"/>
      <c r="K20" s="3"/>
      <c r="L20" s="3"/>
      <c r="M20" s="3"/>
      <c r="N20" s="3"/>
      <c r="O20" s="3"/>
      <c r="Q20" s="2" t="s">
        <v>410</v>
      </c>
      <c r="R20" s="24"/>
      <c r="S20" s="24">
        <f t="shared" si="0"/>
        <v>0</v>
      </c>
    </row>
    <row r="21" spans="1:19">
      <c r="A21" s="2" t="s">
        <v>398</v>
      </c>
      <c r="B21" s="2" t="s">
        <v>399</v>
      </c>
      <c r="C21" s="2"/>
      <c r="D21" s="2"/>
      <c r="E21" s="2" t="s">
        <v>406</v>
      </c>
      <c r="F21" s="2"/>
      <c r="G21" s="2"/>
      <c r="H21" s="2"/>
      <c r="I21" s="3"/>
      <c r="J21" s="3"/>
      <c r="K21" s="3"/>
      <c r="L21" s="3"/>
      <c r="M21" s="3"/>
      <c r="N21" s="3"/>
      <c r="O21" s="3"/>
      <c r="P21" s="2"/>
      <c r="Q21" s="2"/>
      <c r="R21" s="24"/>
      <c r="S21" s="24">
        <f t="shared" si="0"/>
        <v>0</v>
      </c>
    </row>
    <row r="23" spans="1:19">
      <c r="O23" s="20">
        <f>SUM(O6:O21)</f>
        <v>3018142.703870968</v>
      </c>
    </row>
  </sheetData>
  <mergeCells count="1">
    <mergeCell ref="I4:K4"/>
  </mergeCells>
  <hyperlinks>
    <hyperlink ref="E18" r:id="rId1" xr:uid="{52732AFA-4920-4199-B6FD-8EA8736ADD3E}"/>
    <hyperlink ref="E6" r:id="rId2" xr:uid="{0D0C6A79-F288-4047-81B3-FF03F29C82A5}"/>
    <hyperlink ref="E19" r:id="rId3" xr:uid="{A126AF26-FBAE-46A4-A586-51FF64B13A19}"/>
    <hyperlink ref="E17" r:id="rId4" xr:uid="{81D39996-C4CD-4048-9C12-AE4261C54383}"/>
  </hyperlinks>
  <pageMargins left="0.7" right="0.7" top="0.75" bottom="0.75" header="0.3" footer="0.3"/>
  <pageSetup paperSize="8" scale="57" fitToHeight="0" orientation="landscape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8"/>
  <sheetViews>
    <sheetView topLeftCell="H1" workbookViewId="0">
      <selection activeCell="S6" sqref="S6"/>
    </sheetView>
  </sheetViews>
  <sheetFormatPr defaultRowHeight="14.4"/>
  <cols>
    <col min="1" max="1" width="14.6640625" bestFit="1" customWidth="1"/>
    <col min="2" max="2" width="16.77734375" bestFit="1" customWidth="1"/>
    <col min="3" max="3" width="7.21875" bestFit="1" customWidth="1"/>
    <col min="4" max="4" width="8.6640625" bestFit="1" customWidth="1"/>
    <col min="5" max="5" width="4.88671875" bestFit="1" customWidth="1"/>
    <col min="6" max="6" width="6.5546875" bestFit="1" customWidth="1"/>
    <col min="7" max="7" width="6.33203125" bestFit="1" customWidth="1"/>
    <col min="8" max="8" width="19.21875" bestFit="1" customWidth="1"/>
    <col min="9" max="9" width="21.6640625" bestFit="1" customWidth="1"/>
    <col min="10" max="10" width="19" bestFit="1" customWidth="1"/>
    <col min="11" max="11" width="16.6640625" bestFit="1" customWidth="1"/>
    <col min="12" max="12" width="10.109375" bestFit="1" customWidth="1"/>
    <col min="14" max="20" width="15.109375" customWidth="1"/>
  </cols>
  <sheetData>
    <row r="2" spans="1:20" ht="18.600000000000001">
      <c r="A2" t="s">
        <v>11</v>
      </c>
      <c r="C2" t="s">
        <v>12</v>
      </c>
      <c r="N2" s="54" t="s">
        <v>191</v>
      </c>
      <c r="O2" s="54"/>
      <c r="P2" s="54"/>
      <c r="Q2" s="54"/>
      <c r="R2" s="54"/>
      <c r="S2" s="54"/>
      <c r="T2" s="54"/>
    </row>
    <row r="3" spans="1:20">
      <c r="N3" s="55" t="s">
        <v>52</v>
      </c>
      <c r="O3" s="55"/>
      <c r="P3" s="55"/>
      <c r="Q3" s="55"/>
      <c r="R3" s="55"/>
      <c r="S3" s="55"/>
      <c r="T3" s="55"/>
    </row>
    <row r="4" spans="1:20" s="4" customFormat="1">
      <c r="E4" s="49" t="s">
        <v>1</v>
      </c>
      <c r="F4" s="49"/>
      <c r="G4" s="49"/>
      <c r="H4" s="5"/>
      <c r="I4" s="5"/>
      <c r="N4" s="31" t="s">
        <v>53</v>
      </c>
      <c r="O4" s="56" t="s">
        <v>110</v>
      </c>
      <c r="P4" s="56"/>
      <c r="Q4" s="56" t="s">
        <v>111</v>
      </c>
      <c r="R4" s="56"/>
      <c r="S4" s="56" t="s">
        <v>112</v>
      </c>
      <c r="T4" s="56"/>
    </row>
    <row r="5" spans="1:20" s="4" customFormat="1">
      <c r="A5" s="10"/>
      <c r="B5" s="6" t="s">
        <v>0</v>
      </c>
      <c r="C5" s="6" t="s">
        <v>5</v>
      </c>
      <c r="D5" s="6" t="s">
        <v>6</v>
      </c>
      <c r="E5" s="7" t="s">
        <v>2</v>
      </c>
      <c r="F5" s="7" t="s">
        <v>3</v>
      </c>
      <c r="G5" s="7" t="s">
        <v>4</v>
      </c>
      <c r="H5" s="7" t="s">
        <v>9</v>
      </c>
      <c r="I5" s="7" t="s">
        <v>10</v>
      </c>
      <c r="J5" s="6" t="s">
        <v>15</v>
      </c>
      <c r="K5" s="8" t="s">
        <v>8</v>
      </c>
      <c r="L5" s="4" t="s">
        <v>33</v>
      </c>
      <c r="N5" s="32"/>
      <c r="O5" s="33" t="s">
        <v>54</v>
      </c>
      <c r="P5" s="33" t="s">
        <v>55</v>
      </c>
      <c r="Q5" s="33" t="s">
        <v>54</v>
      </c>
      <c r="R5" s="33" t="s">
        <v>55</v>
      </c>
      <c r="S5" s="33" t="s">
        <v>54</v>
      </c>
      <c r="T5" s="33" t="s">
        <v>55</v>
      </c>
    </row>
    <row r="6" spans="1:20" ht="26.4">
      <c r="A6" s="11"/>
      <c r="B6" s="2" t="s">
        <v>28</v>
      </c>
      <c r="C6" s="3">
        <f>+G17</f>
        <v>50</v>
      </c>
      <c r="D6" s="2" t="s">
        <v>29</v>
      </c>
      <c r="E6" s="2" t="s">
        <v>30</v>
      </c>
      <c r="F6" s="2"/>
      <c r="G6" s="2"/>
      <c r="H6" s="2">
        <f>2*60*3</f>
        <v>360</v>
      </c>
      <c r="I6" s="3">
        <f>+H6*C6</f>
        <v>18000</v>
      </c>
      <c r="J6" s="3" t="s">
        <v>37</v>
      </c>
      <c r="K6" s="2" t="s">
        <v>36</v>
      </c>
      <c r="L6" t="s">
        <v>34</v>
      </c>
      <c r="N6" s="32" t="s">
        <v>56</v>
      </c>
      <c r="O6" s="33" t="s">
        <v>192</v>
      </c>
      <c r="P6" s="33" t="s">
        <v>193</v>
      </c>
      <c r="Q6" s="33" t="s">
        <v>194</v>
      </c>
      <c r="R6" s="33" t="s">
        <v>195</v>
      </c>
      <c r="S6" s="33" t="s">
        <v>196</v>
      </c>
      <c r="T6" s="33" t="s">
        <v>197</v>
      </c>
    </row>
    <row r="7" spans="1:20">
      <c r="A7" s="11"/>
      <c r="B7" s="2" t="s">
        <v>28</v>
      </c>
      <c r="C7" s="3">
        <f>+G18</f>
        <v>50</v>
      </c>
      <c r="D7" s="2" t="s">
        <v>29</v>
      </c>
      <c r="E7" s="2" t="s">
        <v>30</v>
      </c>
      <c r="F7" s="2"/>
      <c r="G7" s="2"/>
      <c r="H7" s="2">
        <f>3*60*3</f>
        <v>540</v>
      </c>
      <c r="I7" s="3">
        <f>+H7*C7</f>
        <v>27000</v>
      </c>
      <c r="J7" s="3" t="s">
        <v>37</v>
      </c>
      <c r="K7" s="2" t="s">
        <v>36</v>
      </c>
      <c r="L7" t="s">
        <v>35</v>
      </c>
      <c r="N7" s="32" t="s">
        <v>63</v>
      </c>
      <c r="O7" s="33" t="s">
        <v>198</v>
      </c>
      <c r="P7" s="33" t="s">
        <v>199</v>
      </c>
      <c r="Q7" s="33" t="s">
        <v>200</v>
      </c>
      <c r="R7" s="33" t="s">
        <v>201</v>
      </c>
      <c r="S7" s="33" t="s">
        <v>202</v>
      </c>
      <c r="T7" s="33" t="s">
        <v>203</v>
      </c>
    </row>
    <row r="8" spans="1:20" ht="26.4">
      <c r="A8" s="11"/>
      <c r="B8" s="2" t="s">
        <v>31</v>
      </c>
      <c r="C8" s="51" t="s">
        <v>32</v>
      </c>
      <c r="D8" s="52"/>
      <c r="E8" s="52"/>
      <c r="F8" s="52"/>
      <c r="G8" s="52"/>
      <c r="H8" s="52"/>
      <c r="I8" s="53"/>
      <c r="J8" s="14">
        <f>+L17</f>
        <v>4.032258064516129</v>
      </c>
      <c r="K8" s="2" t="s">
        <v>14</v>
      </c>
      <c r="N8" s="32" t="s">
        <v>68</v>
      </c>
      <c r="O8" s="33" t="s">
        <v>204</v>
      </c>
      <c r="P8" s="33" t="s">
        <v>205</v>
      </c>
      <c r="Q8" s="33" t="s">
        <v>206</v>
      </c>
      <c r="R8" s="33" t="s">
        <v>207</v>
      </c>
      <c r="S8" s="33" t="s">
        <v>208</v>
      </c>
      <c r="T8" s="33" t="s">
        <v>209</v>
      </c>
    </row>
    <row r="9" spans="1:20" ht="26.4">
      <c r="A9" s="11"/>
      <c r="B9" s="2" t="s">
        <v>31</v>
      </c>
      <c r="C9" s="51" t="s">
        <v>32</v>
      </c>
      <c r="D9" s="52"/>
      <c r="E9" s="52"/>
      <c r="F9" s="52"/>
      <c r="G9" s="52"/>
      <c r="H9" s="52"/>
      <c r="I9" s="53"/>
      <c r="J9" s="14">
        <f>+L18</f>
        <v>6.0483870967741931</v>
      </c>
      <c r="K9" s="2" t="s">
        <v>14</v>
      </c>
      <c r="N9" s="32" t="s">
        <v>73</v>
      </c>
      <c r="O9" s="33" t="s">
        <v>61</v>
      </c>
      <c r="P9" s="33" t="s">
        <v>61</v>
      </c>
      <c r="Q9" s="33" t="s">
        <v>61</v>
      </c>
      <c r="R9" s="33" t="s">
        <v>61</v>
      </c>
      <c r="S9" s="33" t="s">
        <v>61</v>
      </c>
      <c r="T9" s="33" t="s">
        <v>61</v>
      </c>
    </row>
    <row r="10" spans="1:20" ht="26.4">
      <c r="H10" t="s">
        <v>38</v>
      </c>
      <c r="I10" s="1">
        <f>AVERAGE(I6:I7)</f>
        <v>22500</v>
      </c>
      <c r="N10" s="32" t="s">
        <v>74</v>
      </c>
      <c r="O10" s="33" t="s">
        <v>210</v>
      </c>
      <c r="P10" s="33" t="s">
        <v>211</v>
      </c>
      <c r="Q10" s="33" t="s">
        <v>212</v>
      </c>
      <c r="R10" s="33" t="s">
        <v>213</v>
      </c>
      <c r="S10" s="33" t="s">
        <v>214</v>
      </c>
      <c r="T10" s="33" t="s">
        <v>215</v>
      </c>
    </row>
    <row r="11" spans="1:20">
      <c r="H11" t="s">
        <v>40</v>
      </c>
      <c r="I11">
        <f>+J11*1.1</f>
        <v>5.5443548387096779</v>
      </c>
      <c r="J11" s="15">
        <f>AVERAGE(J8:J10)</f>
        <v>5.040322580645161</v>
      </c>
      <c r="N11" s="32" t="s">
        <v>79</v>
      </c>
      <c r="O11" s="33" t="s">
        <v>216</v>
      </c>
      <c r="P11" s="33" t="s">
        <v>217</v>
      </c>
      <c r="Q11" s="33" t="s">
        <v>218</v>
      </c>
      <c r="R11" s="33" t="s">
        <v>219</v>
      </c>
      <c r="S11" s="33" t="s">
        <v>220</v>
      </c>
      <c r="T11" s="33" t="s">
        <v>221</v>
      </c>
    </row>
    <row r="12" spans="1:20" ht="26.4">
      <c r="H12" t="s">
        <v>39</v>
      </c>
      <c r="I12" s="16">
        <f>+I11*I10</f>
        <v>124747.98387096776</v>
      </c>
      <c r="N12" s="32" t="s">
        <v>84</v>
      </c>
      <c r="O12" s="33" t="s">
        <v>61</v>
      </c>
      <c r="P12" s="33" t="s">
        <v>61</v>
      </c>
      <c r="Q12" s="33" t="s">
        <v>61</v>
      </c>
      <c r="R12" s="33" t="s">
        <v>61</v>
      </c>
      <c r="S12" s="33" t="s">
        <v>222</v>
      </c>
      <c r="T12" s="33" t="s">
        <v>61</v>
      </c>
    </row>
    <row r="13" spans="1:20" ht="39.6">
      <c r="N13" s="32" t="s">
        <v>87</v>
      </c>
      <c r="O13" s="33" t="s">
        <v>223</v>
      </c>
      <c r="P13" s="33" t="s">
        <v>224</v>
      </c>
      <c r="Q13" s="33" t="s">
        <v>225</v>
      </c>
      <c r="R13" s="33" t="s">
        <v>226</v>
      </c>
      <c r="S13" s="33" t="s">
        <v>227</v>
      </c>
      <c r="T13" s="33" t="s">
        <v>228</v>
      </c>
    </row>
    <row r="14" spans="1:20" ht="26.4">
      <c r="N14" s="32" t="s">
        <v>92</v>
      </c>
      <c r="O14" s="33" t="s">
        <v>61</v>
      </c>
      <c r="P14" s="33" t="s">
        <v>61</v>
      </c>
      <c r="Q14" s="33" t="s">
        <v>61</v>
      </c>
      <c r="R14" s="33" t="s">
        <v>61</v>
      </c>
      <c r="S14" s="33" t="s">
        <v>61</v>
      </c>
      <c r="T14" s="33" t="s">
        <v>61</v>
      </c>
    </row>
    <row r="15" spans="1:20">
      <c r="B15" s="50" t="s">
        <v>16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N15" s="32" t="s">
        <v>97</v>
      </c>
      <c r="O15" s="33" t="s">
        <v>223</v>
      </c>
      <c r="P15" s="33" t="s">
        <v>224</v>
      </c>
      <c r="Q15" s="33" t="s">
        <v>225</v>
      </c>
      <c r="R15" s="33" t="s">
        <v>226</v>
      </c>
      <c r="S15" s="33" t="s">
        <v>227</v>
      </c>
      <c r="T15" s="33" t="s">
        <v>228</v>
      </c>
    </row>
    <row r="16" spans="1:20">
      <c r="B16" s="2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  <c r="I16" s="2" t="s">
        <v>24</v>
      </c>
      <c r="J16" s="2" t="s">
        <v>25</v>
      </c>
      <c r="K16" s="2" t="s">
        <v>26</v>
      </c>
      <c r="L16" s="2" t="s">
        <v>27</v>
      </c>
    </row>
    <row r="17" spans="2:12">
      <c r="B17" s="12">
        <v>1.55</v>
      </c>
      <c r="C17" s="12">
        <v>12</v>
      </c>
      <c r="D17" s="12">
        <v>60</v>
      </c>
      <c r="E17" s="12">
        <f>+C17/1000</f>
        <v>1.2E-2</v>
      </c>
      <c r="F17" s="12">
        <f>+E17*B17*D17</f>
        <v>1.1160000000000001</v>
      </c>
      <c r="G17" s="12">
        <v>50</v>
      </c>
      <c r="H17" s="12">
        <f>+G17*F17</f>
        <v>55.800000000000004</v>
      </c>
      <c r="I17" s="12">
        <v>10</v>
      </c>
      <c r="J17" s="12">
        <f>+I17*C17*D17</f>
        <v>7200</v>
      </c>
      <c r="K17" s="13">
        <f>+J17/H17</f>
        <v>129.03225806451613</v>
      </c>
      <c r="L17" s="13">
        <f>+K17/32</f>
        <v>4.032258064516129</v>
      </c>
    </row>
    <row r="18" spans="2:12">
      <c r="B18" s="12">
        <v>1.55</v>
      </c>
      <c r="C18" s="12">
        <v>12</v>
      </c>
      <c r="D18" s="12">
        <v>60</v>
      </c>
      <c r="E18" s="12">
        <f>+C18/1000</f>
        <v>1.2E-2</v>
      </c>
      <c r="F18" s="12">
        <f>+E18*B18*D18</f>
        <v>1.1160000000000001</v>
      </c>
      <c r="G18" s="12">
        <v>50</v>
      </c>
      <c r="H18" s="12">
        <f>+G18*F18</f>
        <v>55.800000000000004</v>
      </c>
      <c r="I18" s="12">
        <v>15</v>
      </c>
      <c r="J18" s="12">
        <f>+I18*C18*D18</f>
        <v>10800</v>
      </c>
      <c r="K18" s="13">
        <f>+J18/H18</f>
        <v>193.54838709677418</v>
      </c>
      <c r="L18" s="13">
        <f>+K18/32</f>
        <v>6.0483870967741931</v>
      </c>
    </row>
  </sheetData>
  <mergeCells count="9">
    <mergeCell ref="B15:L15"/>
    <mergeCell ref="C8:I8"/>
    <mergeCell ref="C9:I9"/>
    <mergeCell ref="N2:T2"/>
    <mergeCell ref="N3:T3"/>
    <mergeCell ref="O4:P4"/>
    <mergeCell ref="Q4:R4"/>
    <mergeCell ref="S4:T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7"/>
  <sheetViews>
    <sheetView topLeftCell="A4" workbookViewId="0">
      <selection activeCell="E18" sqref="E18"/>
    </sheetView>
  </sheetViews>
  <sheetFormatPr defaultRowHeight="14.4"/>
  <cols>
    <col min="1" max="1" width="14.6640625" bestFit="1" customWidth="1"/>
    <col min="2" max="2" width="16.77734375" bestFit="1" customWidth="1"/>
    <col min="3" max="3" width="7.21875" bestFit="1" customWidth="1"/>
    <col min="4" max="4" width="8.6640625" bestFit="1" customWidth="1"/>
    <col min="5" max="5" width="4.88671875" bestFit="1" customWidth="1"/>
    <col min="6" max="6" width="6.5546875" bestFit="1" customWidth="1"/>
    <col min="7" max="7" width="6.33203125" bestFit="1" customWidth="1"/>
    <col min="8" max="8" width="19.21875" bestFit="1" customWidth="1"/>
    <col min="9" max="9" width="21.6640625" bestFit="1" customWidth="1"/>
    <col min="10" max="10" width="14.88671875" bestFit="1" customWidth="1"/>
    <col min="11" max="11" width="14.88671875" customWidth="1"/>
    <col min="12" max="12" width="16.6640625" bestFit="1" customWidth="1"/>
  </cols>
  <sheetData>
    <row r="2" spans="1:13">
      <c r="A2" t="s">
        <v>11</v>
      </c>
      <c r="C2" t="s">
        <v>13</v>
      </c>
    </row>
    <row r="4" spans="1:13" s="4" customFormat="1">
      <c r="E4" s="49" t="s">
        <v>1</v>
      </c>
      <c r="F4" s="49"/>
      <c r="G4" s="49"/>
      <c r="H4" s="5"/>
      <c r="I4" s="5"/>
    </row>
    <row r="5" spans="1:13" s="4" customFormat="1">
      <c r="A5" s="10"/>
      <c r="B5" s="6" t="s">
        <v>0</v>
      </c>
      <c r="C5" s="6" t="s">
        <v>5</v>
      </c>
      <c r="D5" s="6" t="s">
        <v>6</v>
      </c>
      <c r="E5" s="7" t="s">
        <v>2</v>
      </c>
      <c r="F5" s="7" t="s">
        <v>3</v>
      </c>
      <c r="G5" s="7" t="s">
        <v>4</v>
      </c>
      <c r="H5" s="7" t="s">
        <v>9</v>
      </c>
      <c r="I5" s="7" t="s">
        <v>10</v>
      </c>
      <c r="J5" s="6" t="s">
        <v>7</v>
      </c>
      <c r="K5" s="6" t="s">
        <v>45</v>
      </c>
      <c r="L5" s="8" t="s">
        <v>8</v>
      </c>
    </row>
    <row r="6" spans="1:13">
      <c r="A6" s="11"/>
      <c r="B6" s="2" t="s">
        <v>28</v>
      </c>
      <c r="C6" s="2">
        <v>28</v>
      </c>
      <c r="D6" s="2" t="s">
        <v>44</v>
      </c>
      <c r="E6" s="3" t="s">
        <v>30</v>
      </c>
      <c r="F6" s="3"/>
      <c r="G6" s="3"/>
      <c r="H6" s="2">
        <f>4000*(4/1000)*(61*2.54)</f>
        <v>2479.04</v>
      </c>
      <c r="I6" s="17">
        <f>+H6*C6</f>
        <v>69413.119999999995</v>
      </c>
      <c r="J6" s="18">
        <v>3.5</v>
      </c>
      <c r="K6" s="19">
        <f>+J6*I6</f>
        <v>242945.91999999998</v>
      </c>
      <c r="L6" s="2" t="s">
        <v>46</v>
      </c>
    </row>
    <row r="7" spans="1:13">
      <c r="A7" s="11"/>
      <c r="B7" s="2" t="s">
        <v>31</v>
      </c>
      <c r="C7" s="2">
        <v>15</v>
      </c>
      <c r="D7" s="2" t="s">
        <v>44</v>
      </c>
      <c r="E7" s="3" t="s">
        <v>30</v>
      </c>
      <c r="F7" s="3"/>
      <c r="G7" s="3"/>
      <c r="H7" s="2">
        <f>+(1000*(4/1000)*(61*2.54))*12</f>
        <v>7437.12</v>
      </c>
      <c r="I7" s="17">
        <f>+H7*C7</f>
        <v>111556.8</v>
      </c>
      <c r="J7" s="18">
        <v>3.5</v>
      </c>
      <c r="K7" s="19">
        <f>+J7*I7</f>
        <v>390448.8</v>
      </c>
      <c r="L7" s="2" t="s">
        <v>47</v>
      </c>
      <c r="M7" t="s">
        <v>48</v>
      </c>
    </row>
    <row r="8" spans="1:13">
      <c r="A8" s="11"/>
      <c r="B8" s="2"/>
      <c r="C8" s="2"/>
      <c r="D8" s="2"/>
      <c r="E8" s="3"/>
      <c r="F8" s="3"/>
      <c r="G8" s="3"/>
      <c r="H8" s="2"/>
      <c r="I8" s="2"/>
      <c r="J8" s="2"/>
      <c r="K8" s="2"/>
      <c r="L8" s="2"/>
    </row>
    <row r="9" spans="1:13">
      <c r="A9" s="11"/>
      <c r="B9" s="2"/>
      <c r="C9" s="2"/>
      <c r="D9" s="2"/>
      <c r="E9" s="3"/>
      <c r="F9" s="3"/>
      <c r="G9" s="3"/>
      <c r="H9" s="2"/>
      <c r="I9" s="2"/>
      <c r="J9" s="2"/>
      <c r="K9" s="2"/>
      <c r="L9" s="2"/>
    </row>
    <row r="10" spans="1:13">
      <c r="A10" s="11"/>
      <c r="B10" s="2"/>
      <c r="C10" s="2"/>
      <c r="D10" s="2"/>
      <c r="E10" s="3"/>
      <c r="F10" s="3"/>
      <c r="G10" s="3"/>
      <c r="H10" s="2"/>
      <c r="I10" s="2"/>
      <c r="J10" s="2"/>
      <c r="K10" s="2"/>
      <c r="L10" s="2"/>
    </row>
    <row r="14" spans="1:13">
      <c r="B14" t="s">
        <v>51</v>
      </c>
    </row>
    <row r="15" spans="1:13">
      <c r="B15" t="s">
        <v>52</v>
      </c>
    </row>
    <row r="16" spans="1:13">
      <c r="B16" t="s">
        <v>53</v>
      </c>
      <c r="C16">
        <v>2560</v>
      </c>
      <c r="E16">
        <v>2561</v>
      </c>
      <c r="G16">
        <v>2562</v>
      </c>
    </row>
    <row r="17" spans="2:8">
      <c r="C17" t="s">
        <v>54</v>
      </c>
      <c r="D17" t="s">
        <v>55</v>
      </c>
      <c r="E17" t="s">
        <v>54</v>
      </c>
      <c r="F17" t="s">
        <v>55</v>
      </c>
      <c r="G17" t="s">
        <v>54</v>
      </c>
      <c r="H17" t="s">
        <v>55</v>
      </c>
    </row>
    <row r="18" spans="2:8">
      <c r="B18" t="s">
        <v>56</v>
      </c>
      <c r="C18" t="s">
        <v>57</v>
      </c>
      <c r="D18" t="s">
        <v>58</v>
      </c>
      <c r="E18" t="s">
        <v>59</v>
      </c>
      <c r="F18" t="s">
        <v>60</v>
      </c>
      <c r="G18" t="s">
        <v>61</v>
      </c>
      <c r="H18" t="s">
        <v>62</v>
      </c>
    </row>
    <row r="19" spans="2:8">
      <c r="B19" t="s">
        <v>63</v>
      </c>
      <c r="C19" t="s">
        <v>64</v>
      </c>
      <c r="D19" t="s">
        <v>65</v>
      </c>
      <c r="E19" t="s">
        <v>66</v>
      </c>
      <c r="F19" t="s">
        <v>67</v>
      </c>
      <c r="G19" t="s">
        <v>61</v>
      </c>
      <c r="H19" t="s">
        <v>62</v>
      </c>
    </row>
    <row r="20" spans="2:8">
      <c r="B20" t="s">
        <v>68</v>
      </c>
      <c r="C20" t="s">
        <v>69</v>
      </c>
      <c r="D20" t="s">
        <v>70</v>
      </c>
      <c r="E20" t="s">
        <v>71</v>
      </c>
      <c r="F20" t="s">
        <v>72</v>
      </c>
      <c r="G20" t="s">
        <v>61</v>
      </c>
      <c r="H20" t="s">
        <v>62</v>
      </c>
    </row>
    <row r="21" spans="2:8">
      <c r="B21" t="s">
        <v>73</v>
      </c>
      <c r="C21" t="s">
        <v>61</v>
      </c>
      <c r="D21" t="s">
        <v>61</v>
      </c>
      <c r="E21" t="s">
        <v>61</v>
      </c>
      <c r="F21" t="s">
        <v>61</v>
      </c>
      <c r="G21" t="s">
        <v>61</v>
      </c>
      <c r="H21" t="s">
        <v>61</v>
      </c>
    </row>
    <row r="22" spans="2:8">
      <c r="B22" t="s">
        <v>74</v>
      </c>
      <c r="C22" t="s">
        <v>75</v>
      </c>
      <c r="D22" t="s">
        <v>76</v>
      </c>
      <c r="E22" t="s">
        <v>77</v>
      </c>
      <c r="F22" t="s">
        <v>78</v>
      </c>
      <c r="G22" t="s">
        <v>61</v>
      </c>
      <c r="H22" t="s">
        <v>62</v>
      </c>
    </row>
    <row r="23" spans="2:8">
      <c r="B23" t="s">
        <v>79</v>
      </c>
      <c r="C23" t="s">
        <v>80</v>
      </c>
      <c r="D23" t="s">
        <v>81</v>
      </c>
      <c r="E23" t="s">
        <v>82</v>
      </c>
      <c r="F23" t="s">
        <v>83</v>
      </c>
      <c r="G23" t="s">
        <v>61</v>
      </c>
      <c r="H23" t="s">
        <v>62</v>
      </c>
    </row>
    <row r="24" spans="2:8">
      <c r="B24" t="s">
        <v>84</v>
      </c>
      <c r="C24" t="s">
        <v>85</v>
      </c>
      <c r="D24" t="s">
        <v>86</v>
      </c>
      <c r="E24" t="s">
        <v>85</v>
      </c>
      <c r="F24" t="s">
        <v>61</v>
      </c>
      <c r="G24" t="s">
        <v>61</v>
      </c>
      <c r="H24" t="s">
        <v>62</v>
      </c>
    </row>
    <row r="25" spans="2:8">
      <c r="B25" t="s">
        <v>87</v>
      </c>
      <c r="C25" t="s">
        <v>88</v>
      </c>
      <c r="D25" t="s">
        <v>89</v>
      </c>
      <c r="E25" t="s">
        <v>90</v>
      </c>
      <c r="F25" t="s">
        <v>91</v>
      </c>
      <c r="G25" t="s">
        <v>61</v>
      </c>
      <c r="H25" t="s">
        <v>62</v>
      </c>
    </row>
    <row r="26" spans="2:8">
      <c r="B26" t="s">
        <v>92</v>
      </c>
      <c r="C26" t="s">
        <v>93</v>
      </c>
      <c r="D26" t="s">
        <v>94</v>
      </c>
      <c r="E26" t="s">
        <v>95</v>
      </c>
      <c r="F26" t="s">
        <v>96</v>
      </c>
      <c r="G26" t="s">
        <v>61</v>
      </c>
      <c r="H26" t="s">
        <v>62</v>
      </c>
    </row>
    <row r="27" spans="2:8">
      <c r="B27" t="s">
        <v>97</v>
      </c>
      <c r="C27" t="s">
        <v>98</v>
      </c>
      <c r="D27" t="s">
        <v>99</v>
      </c>
      <c r="E27" t="s">
        <v>100</v>
      </c>
      <c r="F27" t="s">
        <v>101</v>
      </c>
      <c r="G27" t="s">
        <v>61</v>
      </c>
      <c r="H27" t="s">
        <v>62</v>
      </c>
    </row>
  </sheetData>
  <mergeCells count="1">
    <mergeCell ref="E4:G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1B4A-ADE0-47D8-A840-AD542921AA46}">
  <dimension ref="B2:H15"/>
  <sheetViews>
    <sheetView workbookViewId="0">
      <selection activeCell="B17" sqref="B17"/>
    </sheetView>
  </sheetViews>
  <sheetFormatPr defaultRowHeight="14.4"/>
  <cols>
    <col min="2" max="8" width="18" customWidth="1"/>
  </cols>
  <sheetData>
    <row r="2" spans="2:8" ht="18.600000000000001">
      <c r="B2" s="54" t="s">
        <v>229</v>
      </c>
      <c r="C2" s="54"/>
      <c r="D2" s="54"/>
      <c r="E2" s="54"/>
      <c r="F2" s="54"/>
      <c r="G2" s="54"/>
      <c r="H2" s="54"/>
    </row>
    <row r="3" spans="2:8">
      <c r="B3" s="55" t="s">
        <v>52</v>
      </c>
      <c r="C3" s="55"/>
      <c r="D3" s="55"/>
      <c r="E3" s="55"/>
      <c r="F3" s="55"/>
      <c r="G3" s="55"/>
      <c r="H3" s="55"/>
    </row>
    <row r="4" spans="2:8">
      <c r="B4" s="34" t="s">
        <v>53</v>
      </c>
      <c r="C4" s="56" t="s">
        <v>110</v>
      </c>
      <c r="D4" s="56"/>
      <c r="E4" s="56" t="s">
        <v>111</v>
      </c>
      <c r="F4" s="56"/>
      <c r="G4" s="56" t="s">
        <v>112</v>
      </c>
      <c r="H4" s="56"/>
    </row>
    <row r="5" spans="2:8">
      <c r="B5" s="35"/>
      <c r="C5" s="36" t="s">
        <v>54</v>
      </c>
      <c r="D5" s="36" t="s">
        <v>55</v>
      </c>
      <c r="E5" s="36" t="s">
        <v>54</v>
      </c>
      <c r="F5" s="36" t="s">
        <v>55</v>
      </c>
      <c r="G5" s="36" t="s">
        <v>54</v>
      </c>
      <c r="H5" s="36" t="s">
        <v>55</v>
      </c>
    </row>
    <row r="6" spans="2:8" ht="26.4">
      <c r="B6" s="35" t="s">
        <v>56</v>
      </c>
      <c r="C6" s="36" t="s">
        <v>230</v>
      </c>
      <c r="D6" s="36" t="s">
        <v>231</v>
      </c>
      <c r="E6" s="36" t="s">
        <v>232</v>
      </c>
      <c r="F6" s="36" t="s">
        <v>233</v>
      </c>
      <c r="G6" s="36" t="s">
        <v>234</v>
      </c>
      <c r="H6" s="36" t="s">
        <v>235</v>
      </c>
    </row>
    <row r="7" spans="2:8">
      <c r="B7" s="35" t="s">
        <v>63</v>
      </c>
      <c r="C7" s="36" t="s">
        <v>236</v>
      </c>
      <c r="D7" s="36" t="s">
        <v>237</v>
      </c>
      <c r="E7" s="36" t="s">
        <v>238</v>
      </c>
      <c r="F7" s="36" t="s">
        <v>239</v>
      </c>
      <c r="G7" s="36" t="s">
        <v>240</v>
      </c>
      <c r="H7" s="36" t="s">
        <v>241</v>
      </c>
    </row>
    <row r="8" spans="2:8">
      <c r="B8" s="35" t="s">
        <v>68</v>
      </c>
      <c r="C8" s="36" t="s">
        <v>242</v>
      </c>
      <c r="D8" s="36" t="s">
        <v>243</v>
      </c>
      <c r="E8" s="36" t="s">
        <v>244</v>
      </c>
      <c r="F8" s="36" t="s">
        <v>245</v>
      </c>
      <c r="G8" s="36" t="s">
        <v>246</v>
      </c>
      <c r="H8" s="36" t="s">
        <v>247</v>
      </c>
    </row>
    <row r="9" spans="2:8">
      <c r="B9" s="35" t="s">
        <v>73</v>
      </c>
      <c r="C9" s="36" t="s">
        <v>248</v>
      </c>
      <c r="D9" s="36" t="s">
        <v>249</v>
      </c>
      <c r="E9" s="36" t="s">
        <v>61</v>
      </c>
      <c r="F9" s="36" t="s">
        <v>62</v>
      </c>
      <c r="G9" s="36" t="s">
        <v>61</v>
      </c>
      <c r="H9" s="36" t="s">
        <v>61</v>
      </c>
    </row>
    <row r="10" spans="2:8" ht="26.4">
      <c r="B10" s="35" t="s">
        <v>74</v>
      </c>
      <c r="C10" s="36" t="s">
        <v>250</v>
      </c>
      <c r="D10" s="36" t="s">
        <v>251</v>
      </c>
      <c r="E10" s="36" t="s">
        <v>252</v>
      </c>
      <c r="F10" s="36" t="s">
        <v>253</v>
      </c>
      <c r="G10" s="36" t="s">
        <v>254</v>
      </c>
      <c r="H10" s="36" t="s">
        <v>255</v>
      </c>
    </row>
    <row r="11" spans="2:8">
      <c r="B11" s="35" t="s">
        <v>79</v>
      </c>
      <c r="C11" s="36" t="s">
        <v>256</v>
      </c>
      <c r="D11" s="36" t="s">
        <v>257</v>
      </c>
      <c r="E11" s="36" t="s">
        <v>258</v>
      </c>
      <c r="F11" s="36" t="s">
        <v>259</v>
      </c>
      <c r="G11" s="36" t="s">
        <v>260</v>
      </c>
      <c r="H11" s="36" t="s">
        <v>261</v>
      </c>
    </row>
    <row r="12" spans="2:8">
      <c r="B12" s="35" t="s">
        <v>84</v>
      </c>
      <c r="C12" s="36" t="s">
        <v>262</v>
      </c>
      <c r="D12" s="36" t="s">
        <v>263</v>
      </c>
      <c r="E12" s="36" t="s">
        <v>264</v>
      </c>
      <c r="F12" s="36" t="s">
        <v>265</v>
      </c>
      <c r="G12" s="36" t="s">
        <v>266</v>
      </c>
      <c r="H12" s="36" t="s">
        <v>267</v>
      </c>
    </row>
    <row r="13" spans="2:8" ht="26.4">
      <c r="B13" s="35" t="s">
        <v>87</v>
      </c>
      <c r="C13" s="36" t="s">
        <v>268</v>
      </c>
      <c r="D13" s="36" t="s">
        <v>269</v>
      </c>
      <c r="E13" s="36" t="s">
        <v>270</v>
      </c>
      <c r="F13" s="36" t="s">
        <v>271</v>
      </c>
      <c r="G13" s="36" t="s">
        <v>272</v>
      </c>
      <c r="H13" s="36" t="s">
        <v>273</v>
      </c>
    </row>
    <row r="14" spans="2:8" ht="26.4">
      <c r="B14" s="35" t="s">
        <v>92</v>
      </c>
      <c r="C14" s="36" t="s">
        <v>61</v>
      </c>
      <c r="D14" s="36" t="s">
        <v>61</v>
      </c>
      <c r="E14" s="36" t="s">
        <v>274</v>
      </c>
      <c r="F14" s="36" t="s">
        <v>61</v>
      </c>
      <c r="G14" s="36" t="s">
        <v>275</v>
      </c>
      <c r="H14" s="36" t="s">
        <v>276</v>
      </c>
    </row>
    <row r="15" spans="2:8">
      <c r="B15" s="35" t="s">
        <v>97</v>
      </c>
      <c r="C15" s="36" t="s">
        <v>268</v>
      </c>
      <c r="D15" s="36" t="s">
        <v>269</v>
      </c>
      <c r="E15" s="36" t="s">
        <v>277</v>
      </c>
      <c r="F15" s="36" t="s">
        <v>278</v>
      </c>
      <c r="G15" s="36" t="s">
        <v>279</v>
      </c>
      <c r="H15" s="36" t="s">
        <v>280</v>
      </c>
    </row>
  </sheetData>
  <mergeCells count="5">
    <mergeCell ref="B2:H2"/>
    <mergeCell ref="B3:H3"/>
    <mergeCell ref="C4:D4"/>
    <mergeCell ref="E4:F4"/>
    <mergeCell ref="G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6DEA-B88F-417D-B22F-8EBF5EE5C28D}">
  <dimension ref="B2:H15"/>
  <sheetViews>
    <sheetView workbookViewId="0">
      <selection activeCell="B1" sqref="B1:H1048576"/>
    </sheetView>
  </sheetViews>
  <sheetFormatPr defaultRowHeight="14.4"/>
  <cols>
    <col min="2" max="8" width="19.44140625" customWidth="1"/>
  </cols>
  <sheetData>
    <row r="2" spans="2:8" ht="18.600000000000001">
      <c r="B2" s="54" t="s">
        <v>147</v>
      </c>
      <c r="C2" s="54"/>
      <c r="D2" s="54"/>
      <c r="E2" s="54"/>
      <c r="F2" s="54"/>
      <c r="G2" s="54"/>
      <c r="H2" s="54"/>
    </row>
    <row r="3" spans="2:8">
      <c r="B3" s="55" t="s">
        <v>52</v>
      </c>
      <c r="C3" s="55"/>
      <c r="D3" s="55"/>
      <c r="E3" s="55"/>
      <c r="F3" s="55"/>
      <c r="G3" s="55"/>
      <c r="H3" s="55"/>
    </row>
    <row r="4" spans="2:8">
      <c r="B4" s="28" t="s">
        <v>53</v>
      </c>
      <c r="C4" s="56" t="s">
        <v>110</v>
      </c>
      <c r="D4" s="56"/>
      <c r="E4" s="56" t="s">
        <v>111</v>
      </c>
      <c r="F4" s="56"/>
      <c r="G4" s="56" t="s">
        <v>112</v>
      </c>
      <c r="H4" s="56"/>
    </row>
    <row r="5" spans="2:8">
      <c r="B5" s="29"/>
      <c r="C5" s="30" t="s">
        <v>54</v>
      </c>
      <c r="D5" s="30" t="s">
        <v>55</v>
      </c>
      <c r="E5" s="30" t="s">
        <v>54</v>
      </c>
      <c r="F5" s="30" t="s">
        <v>55</v>
      </c>
      <c r="G5" s="30" t="s">
        <v>54</v>
      </c>
      <c r="H5" s="30" t="s">
        <v>55</v>
      </c>
    </row>
    <row r="6" spans="2:8" ht="26.4">
      <c r="B6" s="29" t="s">
        <v>56</v>
      </c>
      <c r="C6" s="30" t="s">
        <v>148</v>
      </c>
      <c r="D6" s="30" t="s">
        <v>149</v>
      </c>
      <c r="E6" s="30" t="s">
        <v>150</v>
      </c>
      <c r="F6" s="30" t="s">
        <v>151</v>
      </c>
      <c r="G6" s="30" t="s">
        <v>152</v>
      </c>
      <c r="H6" s="30" t="s">
        <v>153</v>
      </c>
    </row>
    <row r="7" spans="2:8">
      <c r="B7" s="29" t="s">
        <v>63</v>
      </c>
      <c r="C7" s="30" t="s">
        <v>154</v>
      </c>
      <c r="D7" s="30" t="s">
        <v>155</v>
      </c>
      <c r="E7" s="30" t="s">
        <v>156</v>
      </c>
      <c r="F7" s="30" t="s">
        <v>157</v>
      </c>
      <c r="G7" s="30" t="s">
        <v>158</v>
      </c>
      <c r="H7" s="30" t="s">
        <v>159</v>
      </c>
    </row>
    <row r="8" spans="2:8">
      <c r="B8" s="29" t="s">
        <v>68</v>
      </c>
      <c r="C8" s="30" t="s">
        <v>160</v>
      </c>
      <c r="D8" s="30" t="s">
        <v>161</v>
      </c>
      <c r="E8" s="30" t="s">
        <v>162</v>
      </c>
      <c r="F8" s="30" t="s">
        <v>163</v>
      </c>
      <c r="G8" s="30" t="s">
        <v>164</v>
      </c>
      <c r="H8" s="30" t="s">
        <v>165</v>
      </c>
    </row>
    <row r="9" spans="2:8">
      <c r="B9" s="29" t="s">
        <v>73</v>
      </c>
      <c r="C9" s="30" t="s">
        <v>61</v>
      </c>
      <c r="D9" s="30" t="s">
        <v>61</v>
      </c>
      <c r="E9" s="30" t="s">
        <v>61</v>
      </c>
      <c r="F9" s="30" t="s">
        <v>61</v>
      </c>
      <c r="G9" s="30" t="s">
        <v>61</v>
      </c>
      <c r="H9" s="30" t="s">
        <v>61</v>
      </c>
    </row>
    <row r="10" spans="2:8" ht="26.4">
      <c r="B10" s="29" t="s">
        <v>74</v>
      </c>
      <c r="C10" s="30" t="s">
        <v>166</v>
      </c>
      <c r="D10" s="30" t="s">
        <v>167</v>
      </c>
      <c r="E10" s="30" t="s">
        <v>168</v>
      </c>
      <c r="F10" s="30" t="s">
        <v>169</v>
      </c>
      <c r="G10" s="30" t="s">
        <v>170</v>
      </c>
      <c r="H10" s="30" t="s">
        <v>171</v>
      </c>
    </row>
    <row r="11" spans="2:8">
      <c r="B11" s="29" t="s">
        <v>79</v>
      </c>
      <c r="C11" s="30" t="s">
        <v>172</v>
      </c>
      <c r="D11" s="30" t="s">
        <v>173</v>
      </c>
      <c r="E11" s="30" t="s">
        <v>174</v>
      </c>
      <c r="F11" s="30" t="s">
        <v>175</v>
      </c>
      <c r="G11" s="30" t="s">
        <v>176</v>
      </c>
      <c r="H11" s="30" t="s">
        <v>177</v>
      </c>
    </row>
    <row r="12" spans="2:8">
      <c r="B12" s="29" t="s">
        <v>84</v>
      </c>
      <c r="C12" s="30" t="s">
        <v>178</v>
      </c>
      <c r="D12" s="30" t="s">
        <v>179</v>
      </c>
      <c r="E12" s="30" t="s">
        <v>180</v>
      </c>
      <c r="F12" s="30" t="s">
        <v>181</v>
      </c>
      <c r="G12" s="30" t="s">
        <v>182</v>
      </c>
      <c r="H12" s="30" t="s">
        <v>183</v>
      </c>
    </row>
    <row r="13" spans="2:8" ht="26.4">
      <c r="B13" s="29" t="s">
        <v>87</v>
      </c>
      <c r="C13" s="30" t="s">
        <v>184</v>
      </c>
      <c r="D13" s="30" t="s">
        <v>185</v>
      </c>
      <c r="E13" s="30" t="s">
        <v>186</v>
      </c>
      <c r="F13" s="30" t="s">
        <v>187</v>
      </c>
      <c r="G13" s="30" t="s">
        <v>188</v>
      </c>
      <c r="H13" s="30" t="s">
        <v>189</v>
      </c>
    </row>
    <row r="14" spans="2:8">
      <c r="B14" s="29" t="s">
        <v>92</v>
      </c>
      <c r="C14" s="30" t="s">
        <v>61</v>
      </c>
      <c r="D14" s="30" t="s">
        <v>61</v>
      </c>
      <c r="E14" s="30" t="s">
        <v>61</v>
      </c>
      <c r="F14" s="30" t="s">
        <v>61</v>
      </c>
      <c r="G14" s="30" t="s">
        <v>61</v>
      </c>
      <c r="H14" s="30" t="s">
        <v>61</v>
      </c>
    </row>
    <row r="15" spans="2:8">
      <c r="B15" s="29" t="s">
        <v>97</v>
      </c>
      <c r="C15" s="30" t="s">
        <v>184</v>
      </c>
      <c r="D15" s="30" t="s">
        <v>185</v>
      </c>
      <c r="E15" s="30" t="s">
        <v>186</v>
      </c>
      <c r="F15" s="30" t="s">
        <v>187</v>
      </c>
      <c r="G15" s="30" t="s">
        <v>188</v>
      </c>
      <c r="H15" s="30" t="s">
        <v>189</v>
      </c>
    </row>
  </sheetData>
  <mergeCells count="5">
    <mergeCell ref="B2:H2"/>
    <mergeCell ref="B3:H3"/>
    <mergeCell ref="C4:D4"/>
    <mergeCell ref="E4:F4"/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53A9-6346-4FEC-B366-BB06575D880A}">
  <dimension ref="B2:H31"/>
  <sheetViews>
    <sheetView topLeftCell="A10" workbookViewId="0">
      <selection activeCell="B18" sqref="B18:H31"/>
    </sheetView>
  </sheetViews>
  <sheetFormatPr defaultRowHeight="14.4"/>
  <cols>
    <col min="2" max="8" width="16.5546875" customWidth="1"/>
  </cols>
  <sheetData>
    <row r="2" spans="2:8" ht="18.600000000000001">
      <c r="B2" s="54" t="s">
        <v>284</v>
      </c>
      <c r="C2" s="54"/>
      <c r="D2" s="54"/>
      <c r="E2" s="54"/>
      <c r="F2" s="54"/>
      <c r="G2" s="54"/>
      <c r="H2" s="54"/>
    </row>
    <row r="3" spans="2:8">
      <c r="B3" s="55" t="s">
        <v>52</v>
      </c>
      <c r="C3" s="55"/>
      <c r="D3" s="55"/>
      <c r="E3" s="55"/>
      <c r="F3" s="55"/>
      <c r="G3" s="55"/>
      <c r="H3" s="55"/>
    </row>
    <row r="4" spans="2:8">
      <c r="B4" s="38" t="s">
        <v>53</v>
      </c>
      <c r="C4" s="56" t="s">
        <v>110</v>
      </c>
      <c r="D4" s="56"/>
      <c r="E4" s="56" t="s">
        <v>111</v>
      </c>
      <c r="F4" s="56"/>
      <c r="G4" s="56" t="s">
        <v>112</v>
      </c>
      <c r="H4" s="56"/>
    </row>
    <row r="5" spans="2:8">
      <c r="B5" s="39"/>
      <c r="C5" s="40" t="s">
        <v>54</v>
      </c>
      <c r="D5" s="40" t="s">
        <v>55</v>
      </c>
      <c r="E5" s="40" t="s">
        <v>54</v>
      </c>
      <c r="F5" s="40" t="s">
        <v>55</v>
      </c>
      <c r="G5" s="40" t="s">
        <v>54</v>
      </c>
      <c r="H5" s="40" t="s">
        <v>55</v>
      </c>
    </row>
    <row r="6" spans="2:8" ht="26.4">
      <c r="B6" s="39" t="s">
        <v>56</v>
      </c>
      <c r="C6" s="40" t="s">
        <v>285</v>
      </c>
      <c r="D6" s="40" t="s">
        <v>286</v>
      </c>
      <c r="E6" s="40" t="s">
        <v>287</v>
      </c>
      <c r="F6" s="40" t="s">
        <v>288</v>
      </c>
      <c r="G6" s="40" t="s">
        <v>289</v>
      </c>
      <c r="H6" s="40" t="s">
        <v>290</v>
      </c>
    </row>
    <row r="7" spans="2:8">
      <c r="B7" s="39" t="s">
        <v>63</v>
      </c>
      <c r="C7" s="40" t="s">
        <v>291</v>
      </c>
      <c r="D7" s="40" t="s">
        <v>292</v>
      </c>
      <c r="E7" s="40" t="s">
        <v>293</v>
      </c>
      <c r="F7" s="40" t="s">
        <v>294</v>
      </c>
      <c r="G7" s="40" t="s">
        <v>295</v>
      </c>
      <c r="H7" s="40" t="s">
        <v>296</v>
      </c>
    </row>
    <row r="8" spans="2:8">
      <c r="B8" s="39" t="s">
        <v>68</v>
      </c>
      <c r="C8" s="40" t="s">
        <v>61</v>
      </c>
      <c r="D8" s="40" t="s">
        <v>61</v>
      </c>
      <c r="E8" s="40" t="s">
        <v>297</v>
      </c>
      <c r="F8" s="40" t="s">
        <v>61</v>
      </c>
      <c r="G8" s="40" t="s">
        <v>298</v>
      </c>
      <c r="H8" s="40" t="s">
        <v>299</v>
      </c>
    </row>
    <row r="9" spans="2:8">
      <c r="B9" s="39" t="s">
        <v>73</v>
      </c>
      <c r="C9" s="40" t="s">
        <v>61</v>
      </c>
      <c r="D9" s="40" t="s">
        <v>61</v>
      </c>
      <c r="E9" s="40" t="s">
        <v>61</v>
      </c>
      <c r="F9" s="40" t="s">
        <v>61</v>
      </c>
      <c r="G9" s="40" t="s">
        <v>61</v>
      </c>
      <c r="H9" s="40" t="s">
        <v>61</v>
      </c>
    </row>
    <row r="10" spans="2:8" ht="26.4">
      <c r="B10" s="39" t="s">
        <v>74</v>
      </c>
      <c r="C10" s="40" t="s">
        <v>61</v>
      </c>
      <c r="D10" s="40" t="s">
        <v>61</v>
      </c>
      <c r="E10" s="40" t="s">
        <v>300</v>
      </c>
      <c r="F10" s="40" t="s">
        <v>61</v>
      </c>
      <c r="G10" s="40" t="s">
        <v>301</v>
      </c>
      <c r="H10" s="40" t="s">
        <v>302</v>
      </c>
    </row>
    <row r="11" spans="2:8">
      <c r="B11" s="39" t="s">
        <v>79</v>
      </c>
      <c r="C11" s="40" t="s">
        <v>303</v>
      </c>
      <c r="D11" s="40" t="s">
        <v>304</v>
      </c>
      <c r="E11" s="40" t="s">
        <v>305</v>
      </c>
      <c r="F11" s="40" t="s">
        <v>306</v>
      </c>
      <c r="G11" s="40" t="s">
        <v>307</v>
      </c>
      <c r="H11" s="40" t="s">
        <v>308</v>
      </c>
    </row>
    <row r="12" spans="2:8">
      <c r="B12" s="39" t="s">
        <v>84</v>
      </c>
      <c r="C12" s="40" t="s">
        <v>309</v>
      </c>
      <c r="D12" s="40" t="s">
        <v>310</v>
      </c>
      <c r="E12" s="40" t="s">
        <v>311</v>
      </c>
      <c r="F12" s="40" t="s">
        <v>312</v>
      </c>
      <c r="G12" s="40" t="s">
        <v>313</v>
      </c>
      <c r="H12" s="40" t="s">
        <v>314</v>
      </c>
    </row>
    <row r="13" spans="2:8" ht="26.4">
      <c r="B13" s="39" t="s">
        <v>87</v>
      </c>
      <c r="C13" s="40" t="s">
        <v>315</v>
      </c>
      <c r="D13" s="40" t="s">
        <v>316</v>
      </c>
      <c r="E13" s="40" t="s">
        <v>317</v>
      </c>
      <c r="F13" s="40" t="s">
        <v>318</v>
      </c>
      <c r="G13" s="40" t="s">
        <v>319</v>
      </c>
      <c r="H13" s="40" t="s">
        <v>320</v>
      </c>
    </row>
    <row r="14" spans="2:8" ht="26.4">
      <c r="B14" s="39" t="s">
        <v>92</v>
      </c>
      <c r="C14" s="40" t="s">
        <v>321</v>
      </c>
      <c r="D14" s="40" t="s">
        <v>61</v>
      </c>
      <c r="E14" s="40" t="s">
        <v>322</v>
      </c>
      <c r="F14" s="40" t="s">
        <v>323</v>
      </c>
      <c r="G14" s="40" t="s">
        <v>61</v>
      </c>
      <c r="H14" s="40" t="s">
        <v>62</v>
      </c>
    </row>
    <row r="15" spans="2:8">
      <c r="B15" s="39" t="s">
        <v>97</v>
      </c>
      <c r="C15" s="40" t="s">
        <v>324</v>
      </c>
      <c r="D15" s="40" t="s">
        <v>325</v>
      </c>
      <c r="E15" s="40" t="s">
        <v>326</v>
      </c>
      <c r="F15" s="40" t="s">
        <v>327</v>
      </c>
      <c r="G15" s="40" t="s">
        <v>319</v>
      </c>
      <c r="H15" s="40" t="s">
        <v>328</v>
      </c>
    </row>
    <row r="18" spans="2:8" ht="18.600000000000001">
      <c r="B18" s="54" t="s">
        <v>330</v>
      </c>
      <c r="C18" s="54"/>
      <c r="D18" s="54"/>
      <c r="E18" s="54"/>
      <c r="F18" s="54"/>
      <c r="G18" s="54"/>
      <c r="H18" s="54"/>
    </row>
    <row r="19" spans="2:8">
      <c r="B19" s="55" t="s">
        <v>52</v>
      </c>
      <c r="C19" s="55"/>
      <c r="D19" s="55"/>
      <c r="E19" s="55"/>
      <c r="F19" s="55"/>
      <c r="G19" s="55"/>
      <c r="H19" s="55"/>
    </row>
    <row r="20" spans="2:8">
      <c r="B20" s="41" t="s">
        <v>53</v>
      </c>
      <c r="C20" s="56" t="s">
        <v>110</v>
      </c>
      <c r="D20" s="56"/>
      <c r="E20" s="56" t="s">
        <v>111</v>
      </c>
      <c r="F20" s="56"/>
      <c r="G20" s="56" t="s">
        <v>112</v>
      </c>
      <c r="H20" s="56"/>
    </row>
    <row r="21" spans="2:8">
      <c r="B21" s="42"/>
      <c r="C21" s="43" t="s">
        <v>54</v>
      </c>
      <c r="D21" s="43" t="s">
        <v>55</v>
      </c>
      <c r="E21" s="43" t="s">
        <v>54</v>
      </c>
      <c r="F21" s="43" t="s">
        <v>55</v>
      </c>
      <c r="G21" s="43" t="s">
        <v>54</v>
      </c>
      <c r="H21" s="43" t="s">
        <v>55</v>
      </c>
    </row>
    <row r="22" spans="2:8" ht="26.4">
      <c r="B22" s="42" t="s">
        <v>56</v>
      </c>
      <c r="C22" s="43" t="s">
        <v>331</v>
      </c>
      <c r="D22" s="43" t="s">
        <v>332</v>
      </c>
      <c r="E22" s="43" t="s">
        <v>333</v>
      </c>
      <c r="F22" s="43" t="s">
        <v>334</v>
      </c>
      <c r="G22" s="43" t="s">
        <v>335</v>
      </c>
      <c r="H22" s="43" t="s">
        <v>336</v>
      </c>
    </row>
    <row r="23" spans="2:8">
      <c r="B23" s="42" t="s">
        <v>63</v>
      </c>
      <c r="C23" s="43" t="s">
        <v>337</v>
      </c>
      <c r="D23" s="43" t="s">
        <v>338</v>
      </c>
      <c r="E23" s="43" t="s">
        <v>339</v>
      </c>
      <c r="F23" s="43" t="s">
        <v>340</v>
      </c>
      <c r="G23" s="43" t="s">
        <v>341</v>
      </c>
      <c r="H23" s="43" t="s">
        <v>342</v>
      </c>
    </row>
    <row r="24" spans="2:8">
      <c r="B24" s="42" t="s">
        <v>68</v>
      </c>
      <c r="C24" s="43" t="s">
        <v>61</v>
      </c>
      <c r="D24" s="43" t="s">
        <v>61</v>
      </c>
      <c r="E24" s="43" t="s">
        <v>343</v>
      </c>
      <c r="F24" s="43" t="s">
        <v>61</v>
      </c>
      <c r="G24" s="43" t="s">
        <v>344</v>
      </c>
      <c r="H24" s="43" t="s">
        <v>345</v>
      </c>
    </row>
    <row r="25" spans="2:8">
      <c r="B25" s="42" t="s">
        <v>73</v>
      </c>
      <c r="C25" s="43" t="s">
        <v>61</v>
      </c>
      <c r="D25" s="43" t="s">
        <v>61</v>
      </c>
      <c r="E25" s="43" t="s">
        <v>61</v>
      </c>
      <c r="F25" s="43" t="s">
        <v>61</v>
      </c>
      <c r="G25" s="43" t="s">
        <v>61</v>
      </c>
      <c r="H25" s="43" t="s">
        <v>61</v>
      </c>
    </row>
    <row r="26" spans="2:8" ht="26.4">
      <c r="B26" s="42" t="s">
        <v>74</v>
      </c>
      <c r="C26" s="43" t="s">
        <v>61</v>
      </c>
      <c r="D26" s="43" t="s">
        <v>61</v>
      </c>
      <c r="E26" s="43" t="s">
        <v>346</v>
      </c>
      <c r="F26" s="43" t="s">
        <v>61</v>
      </c>
      <c r="G26" s="43" t="s">
        <v>347</v>
      </c>
      <c r="H26" s="43" t="s">
        <v>348</v>
      </c>
    </row>
    <row r="27" spans="2:8">
      <c r="B27" s="42" t="s">
        <v>79</v>
      </c>
      <c r="C27" s="43" t="s">
        <v>349</v>
      </c>
      <c r="D27" s="43" t="s">
        <v>350</v>
      </c>
      <c r="E27" s="43" t="s">
        <v>351</v>
      </c>
      <c r="F27" s="43" t="s">
        <v>352</v>
      </c>
      <c r="G27" s="43" t="s">
        <v>353</v>
      </c>
      <c r="H27" s="43" t="s">
        <v>354</v>
      </c>
    </row>
    <row r="28" spans="2:8">
      <c r="B28" s="42" t="s">
        <v>84</v>
      </c>
      <c r="C28" s="43" t="s">
        <v>355</v>
      </c>
      <c r="D28" s="43" t="s">
        <v>356</v>
      </c>
      <c r="E28" s="43" t="s">
        <v>357</v>
      </c>
      <c r="F28" s="43" t="s">
        <v>358</v>
      </c>
      <c r="G28" s="43" t="s">
        <v>359</v>
      </c>
      <c r="H28" s="43" t="s">
        <v>360</v>
      </c>
    </row>
    <row r="29" spans="2:8" ht="26.4">
      <c r="B29" s="42" t="s">
        <v>87</v>
      </c>
      <c r="C29" s="43" t="s">
        <v>361</v>
      </c>
      <c r="D29" s="43" t="s">
        <v>362</v>
      </c>
      <c r="E29" s="43" t="s">
        <v>363</v>
      </c>
      <c r="F29" s="43" t="s">
        <v>364</v>
      </c>
      <c r="G29" s="43" t="s">
        <v>365</v>
      </c>
      <c r="H29" s="43" t="s">
        <v>366</v>
      </c>
    </row>
    <row r="30" spans="2:8" ht="26.4">
      <c r="B30" s="42" t="s">
        <v>92</v>
      </c>
      <c r="C30" s="43" t="s">
        <v>61</v>
      </c>
      <c r="D30" s="43" t="s">
        <v>62</v>
      </c>
      <c r="E30" s="43" t="s">
        <v>61</v>
      </c>
      <c r="F30" s="43" t="s">
        <v>61</v>
      </c>
      <c r="G30" s="43" t="s">
        <v>61</v>
      </c>
      <c r="H30" s="43" t="s">
        <v>61</v>
      </c>
    </row>
    <row r="31" spans="2:8">
      <c r="B31" s="42" t="s">
        <v>97</v>
      </c>
      <c r="C31" s="43" t="s">
        <v>361</v>
      </c>
      <c r="D31" s="43" t="s">
        <v>367</v>
      </c>
      <c r="E31" s="43" t="s">
        <v>363</v>
      </c>
      <c r="F31" s="43" t="s">
        <v>364</v>
      </c>
      <c r="G31" s="43" t="s">
        <v>365</v>
      </c>
      <c r="H31" s="43" t="s">
        <v>366</v>
      </c>
    </row>
  </sheetData>
  <mergeCells count="10">
    <mergeCell ref="B18:H18"/>
    <mergeCell ref="B19:H19"/>
    <mergeCell ref="C20:D20"/>
    <mergeCell ref="E20:F20"/>
    <mergeCell ref="G20:H20"/>
    <mergeCell ref="B2:H2"/>
    <mergeCell ref="B3:H3"/>
    <mergeCell ref="C4:D4"/>
    <mergeCell ref="E4:F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009E-BA12-47BC-8CE4-E654DCECACE9}">
  <dimension ref="B2:H15"/>
  <sheetViews>
    <sheetView workbookViewId="0">
      <selection activeCell="G6" sqref="G6"/>
    </sheetView>
  </sheetViews>
  <sheetFormatPr defaultRowHeight="14.4"/>
  <cols>
    <col min="2" max="8" width="23.44140625" customWidth="1"/>
  </cols>
  <sheetData>
    <row r="2" spans="2:8" ht="18.600000000000001">
      <c r="B2" s="54" t="s">
        <v>109</v>
      </c>
      <c r="C2" s="54"/>
      <c r="D2" s="54"/>
      <c r="E2" s="54"/>
      <c r="F2" s="54"/>
      <c r="G2" s="54"/>
      <c r="H2" s="54"/>
    </row>
    <row r="3" spans="2:8">
      <c r="B3" s="55" t="s">
        <v>52</v>
      </c>
      <c r="C3" s="55"/>
      <c r="D3" s="55"/>
      <c r="E3" s="55"/>
      <c r="F3" s="55"/>
      <c r="G3" s="55"/>
      <c r="H3" s="55"/>
    </row>
    <row r="4" spans="2:8">
      <c r="B4" s="25" t="s">
        <v>53</v>
      </c>
      <c r="C4" s="56" t="s">
        <v>110</v>
      </c>
      <c r="D4" s="56"/>
      <c r="E4" s="56" t="s">
        <v>111</v>
      </c>
      <c r="F4" s="56"/>
      <c r="G4" s="56" t="s">
        <v>112</v>
      </c>
      <c r="H4" s="56"/>
    </row>
    <row r="5" spans="2:8">
      <c r="B5" s="26"/>
      <c r="C5" s="27" t="s">
        <v>54</v>
      </c>
      <c r="D5" s="27" t="s">
        <v>55</v>
      </c>
      <c r="E5" s="27" t="s">
        <v>54</v>
      </c>
      <c r="F5" s="27" t="s">
        <v>55</v>
      </c>
      <c r="G5" s="27" t="s">
        <v>54</v>
      </c>
      <c r="H5" s="27" t="s">
        <v>55</v>
      </c>
    </row>
    <row r="6" spans="2:8" ht="26.4">
      <c r="B6" s="26" t="s">
        <v>56</v>
      </c>
      <c r="C6" s="27" t="s">
        <v>113</v>
      </c>
      <c r="D6" s="27" t="s">
        <v>114</v>
      </c>
      <c r="E6" s="27" t="s">
        <v>115</v>
      </c>
      <c r="F6" s="27" t="s">
        <v>67</v>
      </c>
      <c r="G6" s="27" t="s">
        <v>116</v>
      </c>
      <c r="H6" s="27" t="s">
        <v>117</v>
      </c>
    </row>
    <row r="7" spans="2:8">
      <c r="B7" s="26" t="s">
        <v>63</v>
      </c>
      <c r="C7" s="27" t="s">
        <v>118</v>
      </c>
      <c r="D7" s="27" t="s">
        <v>119</v>
      </c>
      <c r="E7" s="27" t="s">
        <v>120</v>
      </c>
      <c r="F7" s="27" t="s">
        <v>121</v>
      </c>
      <c r="G7" s="27" t="s">
        <v>122</v>
      </c>
      <c r="H7" s="27" t="s">
        <v>117</v>
      </c>
    </row>
    <row r="8" spans="2:8">
      <c r="B8" s="26" t="s">
        <v>68</v>
      </c>
      <c r="C8" s="27" t="s">
        <v>61</v>
      </c>
      <c r="D8" s="27" t="s">
        <v>61</v>
      </c>
      <c r="E8" s="27" t="s">
        <v>123</v>
      </c>
      <c r="F8" s="27" t="s">
        <v>61</v>
      </c>
      <c r="G8" s="27" t="s">
        <v>124</v>
      </c>
      <c r="H8" s="27" t="s">
        <v>125</v>
      </c>
    </row>
    <row r="9" spans="2:8">
      <c r="B9" s="26" t="s">
        <v>73</v>
      </c>
      <c r="C9" s="27" t="s">
        <v>61</v>
      </c>
      <c r="D9" s="27" t="s">
        <v>61</v>
      </c>
      <c r="E9" s="27" t="s">
        <v>61</v>
      </c>
      <c r="F9" s="27" t="s">
        <v>61</v>
      </c>
      <c r="G9" s="27" t="s">
        <v>61</v>
      </c>
      <c r="H9" s="27" t="s">
        <v>61</v>
      </c>
    </row>
    <row r="10" spans="2:8">
      <c r="B10" s="26" t="s">
        <v>74</v>
      </c>
      <c r="C10" s="27" t="s">
        <v>61</v>
      </c>
      <c r="D10" s="27" t="s">
        <v>61</v>
      </c>
      <c r="E10" s="27" t="s">
        <v>126</v>
      </c>
      <c r="F10" s="27" t="s">
        <v>61</v>
      </c>
      <c r="G10" s="27" t="s">
        <v>127</v>
      </c>
      <c r="H10" s="27" t="s">
        <v>128</v>
      </c>
    </row>
    <row r="11" spans="2:8">
      <c r="B11" s="26" t="s">
        <v>79</v>
      </c>
      <c r="C11" s="27" t="s">
        <v>129</v>
      </c>
      <c r="D11" s="27" t="s">
        <v>130</v>
      </c>
      <c r="E11" s="27" t="s">
        <v>131</v>
      </c>
      <c r="F11" s="27" t="s">
        <v>132</v>
      </c>
      <c r="G11" s="27" t="s">
        <v>133</v>
      </c>
      <c r="H11" s="27" t="s">
        <v>134</v>
      </c>
    </row>
    <row r="12" spans="2:8">
      <c r="B12" s="26" t="s">
        <v>84</v>
      </c>
      <c r="C12" s="27" t="s">
        <v>135</v>
      </c>
      <c r="D12" s="27" t="s">
        <v>136</v>
      </c>
      <c r="E12" s="27" t="s">
        <v>137</v>
      </c>
      <c r="F12" s="27" t="s">
        <v>138</v>
      </c>
      <c r="G12" s="27" t="s">
        <v>139</v>
      </c>
      <c r="H12" s="27" t="s">
        <v>140</v>
      </c>
    </row>
    <row r="13" spans="2:8" ht="26.4">
      <c r="B13" s="26" t="s">
        <v>87</v>
      </c>
      <c r="C13" s="27" t="s">
        <v>141</v>
      </c>
      <c r="D13" s="27" t="s">
        <v>142</v>
      </c>
      <c r="E13" s="27" t="s">
        <v>143</v>
      </c>
      <c r="F13" s="27" t="s">
        <v>144</v>
      </c>
      <c r="G13" s="27" t="s">
        <v>145</v>
      </c>
      <c r="H13" s="27" t="s">
        <v>146</v>
      </c>
    </row>
    <row r="14" spans="2:8">
      <c r="B14" s="26" t="s">
        <v>92</v>
      </c>
      <c r="C14" s="27" t="s">
        <v>61</v>
      </c>
      <c r="D14" s="27" t="s">
        <v>61</v>
      </c>
      <c r="E14" s="27" t="s">
        <v>61</v>
      </c>
      <c r="F14" s="27" t="s">
        <v>61</v>
      </c>
      <c r="G14" s="27" t="s">
        <v>61</v>
      </c>
      <c r="H14" s="27" t="s">
        <v>61</v>
      </c>
    </row>
    <row r="15" spans="2:8">
      <c r="B15" s="26" t="s">
        <v>97</v>
      </c>
      <c r="C15" s="27" t="s">
        <v>141</v>
      </c>
      <c r="D15" s="27" t="s">
        <v>142</v>
      </c>
      <c r="E15" s="27" t="s">
        <v>143</v>
      </c>
      <c r="F15" s="27" t="s">
        <v>144</v>
      </c>
      <c r="G15" s="27" t="s">
        <v>145</v>
      </c>
      <c r="H15" s="27" t="s">
        <v>146</v>
      </c>
    </row>
  </sheetData>
  <mergeCells count="5">
    <mergeCell ref="B2:H2"/>
    <mergeCell ref="B3:H3"/>
    <mergeCell ref="C4:D4"/>
    <mergeCell ref="E4:F4"/>
    <mergeCell ref="G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E6183DCC511F47BDF79BF0E627DB03" ma:contentTypeVersion="13" ma:contentTypeDescription="Create a new document." ma:contentTypeScope="" ma:versionID="6b68f8aa4a5517e7ee81524fa8954b82">
  <xsd:schema xmlns:xsd="http://www.w3.org/2001/XMLSchema" xmlns:xs="http://www.w3.org/2001/XMLSchema" xmlns:p="http://schemas.microsoft.com/office/2006/metadata/properties" xmlns:ns3="4661b7bd-0d78-464c-93cd-7885cf9f089c" xmlns:ns4="a4467896-73a0-475f-8fb0-db786c2f9610" targetNamespace="http://schemas.microsoft.com/office/2006/metadata/properties" ma:root="true" ma:fieldsID="c3f08dad5f5976dcb7809403f390ad35" ns3:_="" ns4:_="">
    <xsd:import namespace="4661b7bd-0d78-464c-93cd-7885cf9f089c"/>
    <xsd:import namespace="a4467896-73a0-475f-8fb0-db786c2f96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1b7bd-0d78-464c-93cd-7885cf9f08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67896-73a0-475f-8fb0-db786c2f96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3954C8-B8B9-468D-BEC8-FDE4939E4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1b7bd-0d78-464c-93cd-7885cf9f089c"/>
    <ds:schemaRef ds:uri="a4467896-73a0-475f-8fb0-db786c2f9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F9DFEA-4730-4CA3-BC7D-1DB666D52464}">
  <ds:schemaRefs>
    <ds:schemaRef ds:uri="http://purl.org/dc/dcmitype/"/>
    <ds:schemaRef ds:uri="http://purl.org/dc/terms/"/>
    <ds:schemaRef ds:uri="http://schemas.microsoft.com/office/2006/metadata/properties"/>
    <ds:schemaRef ds:uri="4661b7bd-0d78-464c-93cd-7885cf9f089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4467896-73a0-475f-8fb0-db786c2f961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0382B4-1EFF-40B1-80B9-1610D2063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Rovitex</vt:lpstr>
      <vt:lpstr>Taffeta</vt:lpstr>
      <vt:lpstr>Penn Asia</vt:lpstr>
      <vt:lpstr>SangPiboon</vt:lpstr>
      <vt:lpstr>Golden Mold</vt:lpstr>
      <vt:lpstr>Mekkere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cp:lastPrinted>2020-11-23T06:07:39Z</cp:lastPrinted>
  <dcterms:created xsi:type="dcterms:W3CDTF">2020-11-10T05:36:28Z</dcterms:created>
  <dcterms:modified xsi:type="dcterms:W3CDTF">2021-04-02T08:08:26Z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0x010100D4E6183DCC511F47BDF79BF0E627DB03</vt:lpwstr>
  </property>
</Properties>
</file>