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Documenten/Bedrijven/HTC/Recycling Mattresses in Asia/"/>
    </mc:Choice>
  </mc:AlternateContent>
  <xr:revisionPtr revIDLastSave="0" documentId="8_{B780DD09-42E8-415A-B6A5-6E526970D5DD}" xr6:coauthVersionLast="47" xr6:coauthVersionMax="47" xr10:uidLastSave="{00000000-0000-0000-0000-000000000000}"/>
  <bookViews>
    <workbookView xWindow="-108" yWindow="-108" windowWidth="23256" windowHeight="12456" tabRatio="853" firstSheet="2" activeTab="2" xr2:uid="{00000000-000D-0000-FFFF-FFFF00000000}"/>
  </bookViews>
  <sheets>
    <sheet name="Fr-01" sheetId="4" state="hidden" r:id="rId1"/>
    <sheet name="Fr-02" sheetId="16" state="hidden" r:id="rId2"/>
    <sheet name="Assumption" sheetId="47" r:id="rId3"/>
    <sheet name="Flow Diagram" sheetId="19" r:id="rId4"/>
    <sheet name="Calculate Sheet CFP" sheetId="23" r:id="rId5"/>
    <sheet name="Transport Sheet CFP" sheetId="31" r:id="rId6"/>
    <sheet name="EF_CFP" sheetId="58" r:id="rId7"/>
    <sheet name="Calculate Sheet CFO" sheetId="52" r:id="rId8"/>
    <sheet name="EF" sheetId="50" state="hidden" r:id="rId9"/>
    <sheet name="Transport Sheet CFO" sheetId="56" r:id="rId10"/>
    <sheet name="Utility Sheet" sheetId="39" r:id="rId11"/>
    <sheet name="Fr-04.4" sheetId="40" state="hidden" r:id="rId12"/>
    <sheet name="CFP" sheetId="41" r:id="rId13"/>
    <sheet name="CFO" sheetId="51" r:id="rId14"/>
    <sheet name="CH4 Septic Tank" sheetId="54" r:id="rId15"/>
    <sheet name="CH4 WWT" sheetId="55" r:id="rId16"/>
    <sheet name="EF_CFO" sheetId="59" r:id="rId17"/>
    <sheet name="Fr-06.1" sheetId="44" state="hidden" r:id="rId18"/>
    <sheet name="Fr-06.2" sheetId="45" state="hidden" r:id="rId19"/>
    <sheet name="Ref-01_LUC Factor" sheetId="43" state="hidden" r:id="rId20"/>
    <sheet name="Version" sheetId="46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\0" localSheetId="16">#REF!</definedName>
    <definedName name="\0">#REF!</definedName>
    <definedName name="\a" localSheetId="16">#REF!</definedName>
    <definedName name="\a">#REF!</definedName>
    <definedName name="\b" localSheetId="16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p">#REF!</definedName>
    <definedName name="\s">#REF!</definedName>
    <definedName name="\x">#REF!</definedName>
    <definedName name="\z">#REF!</definedName>
    <definedName name="____________D65590">#REF!</definedName>
    <definedName name="___________D65590">#REF!</definedName>
    <definedName name="__________D65590">#REF!</definedName>
    <definedName name="_________C65550">#REF!</definedName>
    <definedName name="_________C65590">#REF!</definedName>
    <definedName name="_________C65690">#REF!</definedName>
    <definedName name="_________C68800">#REF!</definedName>
    <definedName name="_________C69000">#REF!</definedName>
    <definedName name="_________C75500">#REF!</definedName>
    <definedName name="_________C80500">#REF!</definedName>
    <definedName name="_________D65590">#REF!</definedName>
    <definedName name="_________lt04">#REF!</definedName>
    <definedName name="________C65550">#REF!</definedName>
    <definedName name="________C65590">#REF!</definedName>
    <definedName name="________C65690">#REF!</definedName>
    <definedName name="________C68800">#REF!</definedName>
    <definedName name="________C69000">#REF!</definedName>
    <definedName name="________C75500">#REF!</definedName>
    <definedName name="________C80500">#REF!</definedName>
    <definedName name="________D65590">#REF!</definedName>
    <definedName name="________l1">#REF!</definedName>
    <definedName name="________nes254">#REF!</definedName>
    <definedName name="________NHR1">#REF!</definedName>
    <definedName name="________obj05">#REF!</definedName>
    <definedName name="________pp2">#REF!</definedName>
    <definedName name="________rm1">#REF!</definedName>
    <definedName name="________W37">#REF!</definedName>
    <definedName name="________w39">#REF!</definedName>
    <definedName name="_______C65550">#REF!</definedName>
    <definedName name="_______C65590">#REF!</definedName>
    <definedName name="_______C65690">#REF!</definedName>
    <definedName name="_______C68800">#REF!</definedName>
    <definedName name="_______C69000">#REF!</definedName>
    <definedName name="_______C75500">#REF!</definedName>
    <definedName name="_______C80500">#REF!</definedName>
    <definedName name="_______D65590">#REF!</definedName>
    <definedName name="_______l1">#REF!</definedName>
    <definedName name="_______lt04">#REF!</definedName>
    <definedName name="_______nes254">#REF!</definedName>
    <definedName name="_______NHR1">#REF!</definedName>
    <definedName name="_______obj05">#REF!</definedName>
    <definedName name="_______OBJ2005">#REF!</definedName>
    <definedName name="_______pp2">#REF!</definedName>
    <definedName name="_______rm1">#REF!</definedName>
    <definedName name="_______W37">#REF!</definedName>
    <definedName name="_______W38">#REF!</definedName>
    <definedName name="_______w39">#REF!</definedName>
    <definedName name="______C65550">#REF!</definedName>
    <definedName name="______C65590">#REF!</definedName>
    <definedName name="______C65690">#REF!</definedName>
    <definedName name="______C68800">#REF!</definedName>
    <definedName name="______C69000">#REF!</definedName>
    <definedName name="______C75500">#REF!</definedName>
    <definedName name="______C80500">#REF!</definedName>
    <definedName name="______D65590">#REF!</definedName>
    <definedName name="______l1">#REF!</definedName>
    <definedName name="______lt04">#REF!</definedName>
    <definedName name="______nes123">#REF!</definedName>
    <definedName name="______nes254">#REF!</definedName>
    <definedName name="______NHR1">#REF!</definedName>
    <definedName name="______obj05">#REF!</definedName>
    <definedName name="______OBJ2005">#REF!</definedName>
    <definedName name="______pp2">#REF!</definedName>
    <definedName name="______rm1">#REF!</definedName>
    <definedName name="______W37">#REF!</definedName>
    <definedName name="______W38">#REF!</definedName>
    <definedName name="______w39">#REF!</definedName>
    <definedName name="______w40">#REF!</definedName>
    <definedName name="______w6">#REF!</definedName>
    <definedName name="______wee2">#REF!</definedName>
    <definedName name="_____C65550">#REF!</definedName>
    <definedName name="_____C65590">#REF!</definedName>
    <definedName name="_____C65690">#REF!</definedName>
    <definedName name="_____C68800">#REF!</definedName>
    <definedName name="_____C69000">#REF!</definedName>
    <definedName name="_____C75500">#REF!</definedName>
    <definedName name="_____C80500">#REF!</definedName>
    <definedName name="_____D65590">#REF!</definedName>
    <definedName name="_____l1">#REF!</definedName>
    <definedName name="_____lt04">#REF!</definedName>
    <definedName name="_____nes254">#REF!</definedName>
    <definedName name="_____NHR1">#REF!</definedName>
    <definedName name="_____obj05">#REF!</definedName>
    <definedName name="_____OBJ2005">#REF!</definedName>
    <definedName name="_____Pcs05">#REF!</definedName>
    <definedName name="_____Pcs06">#REF!</definedName>
    <definedName name="_____Pcs07">#REF!</definedName>
    <definedName name="_____Pcs08">#REF!</definedName>
    <definedName name="_____pp2">#REF!</definedName>
    <definedName name="_____rm1">#REF!</definedName>
    <definedName name="_____SSC2">#REF!</definedName>
    <definedName name="_____W37">#REF!</definedName>
    <definedName name="_____W38">#REF!</definedName>
    <definedName name="_____w39">#REF!</definedName>
    <definedName name="____C65550">#REF!</definedName>
    <definedName name="____C65590">#REF!</definedName>
    <definedName name="____C65690">#REF!</definedName>
    <definedName name="____C68800">#REF!</definedName>
    <definedName name="____C69000">#REF!</definedName>
    <definedName name="____C75500">#REF!</definedName>
    <definedName name="____C80500">#REF!</definedName>
    <definedName name="____D65590">#REF!</definedName>
    <definedName name="____nes123">#REF!</definedName>
    <definedName name="____OBJ2005">#REF!</definedName>
    <definedName name="____Pcs05">#REF!</definedName>
    <definedName name="____Pcs06">#REF!</definedName>
    <definedName name="____Pcs07">#REF!</definedName>
    <definedName name="____Pcs08">#REF!</definedName>
    <definedName name="____SSC2">#REF!</definedName>
    <definedName name="____W38">#REF!</definedName>
    <definedName name="____w40">#REF!</definedName>
    <definedName name="____w6">#REF!</definedName>
    <definedName name="____wee2">#REF!</definedName>
    <definedName name="___C65550">#REF!</definedName>
    <definedName name="___C65590">#REF!</definedName>
    <definedName name="___C65690">#REF!</definedName>
    <definedName name="___C68800">#REF!</definedName>
    <definedName name="___C69000">#REF!</definedName>
    <definedName name="___C75500">#REF!</definedName>
    <definedName name="___C80500">#REF!</definedName>
    <definedName name="___D65590">#REF!</definedName>
    <definedName name="___l1">#REF!</definedName>
    <definedName name="___lt04">#REF!</definedName>
    <definedName name="___nes123">#REF!</definedName>
    <definedName name="___nes254">#REF!</definedName>
    <definedName name="___NHR1">#REF!</definedName>
    <definedName name="___obj05">#REF!</definedName>
    <definedName name="___OBJ2005">#REF!</definedName>
    <definedName name="___Pcs05">#REF!</definedName>
    <definedName name="___Pcs06">#REF!</definedName>
    <definedName name="___Pcs07">#REF!</definedName>
    <definedName name="___Pcs08">#REF!</definedName>
    <definedName name="___pp2">#REF!</definedName>
    <definedName name="___rm1">#REF!</definedName>
    <definedName name="___SSC2">#REF!</definedName>
    <definedName name="___W37">#REF!</definedName>
    <definedName name="___w39">#REF!</definedName>
    <definedName name="___w40">#REF!</definedName>
    <definedName name="___w6">#REF!</definedName>
    <definedName name="___wee2">#REF!</definedName>
    <definedName name="__123Graph_A1" hidden="1">'[1]CRUDE-D'!#REF!</definedName>
    <definedName name="__123Graph_ABRENT" hidden="1">'[1]CRUDE-D'!#REF!</definedName>
    <definedName name="__123Graph_ACR" hidden="1">'[1]CRUDE-D'!#REF!</definedName>
    <definedName name="__123Graph_ACR2" hidden="1">'[1]CRUDE-D'!#REF!</definedName>
    <definedName name="__123Graph_ACR20" hidden="1">'[1]CRUDE-D'!#REF!</definedName>
    <definedName name="__123Graph_ACR3" hidden="1">'[1]CRUDE-D'!#REF!</definedName>
    <definedName name="__123Graph_ACR4" hidden="1">'[1]CRUDE-D'!#REF!</definedName>
    <definedName name="__123Graph_ACR5" hidden="1">'[1]CRUDE-D'!#REF!</definedName>
    <definedName name="__123Graph_ACRU" hidden="1">'[1]CRUDE-D'!#REF!</definedName>
    <definedName name="__123Graph_ACRU4" hidden="1">'[1]CRUDE-D'!#REF!</definedName>
    <definedName name="__123Graph_ADIBAI" hidden="1">'[1]CRUDE-D'!#REF!</definedName>
    <definedName name="__123Graph_ADUBAI" hidden="1">'[1]CRUDE-D'!#REF!</definedName>
    <definedName name="__123Graph_AF1" hidden="1">[1]POSTF1!#REF!</definedName>
    <definedName name="__123Graph_AF2" hidden="1">[1]POSTF1!#REF!</definedName>
    <definedName name="__123Graph_AF3" hidden="1">[1]POSTF1!#REF!</definedName>
    <definedName name="__123Graph_AF4" hidden="1">[1]POSTF1!#REF!</definedName>
    <definedName name="__123Graph_AFO" hidden="1">'[1]S''PORE-D'!#REF!</definedName>
    <definedName name="__123Graph_AFO180" hidden="1">'[1]S''PORE-D'!#REF!</definedName>
    <definedName name="__123Graph_AFOLS" hidden="1">'[1]S''PORE-D'!#REF!</definedName>
    <definedName name="__123Graph_AHD1" hidden="1">[1]POSTHD1!#REF!</definedName>
    <definedName name="__123Graph_AHD2" hidden="1">[1]POSTHD1!#REF!</definedName>
    <definedName name="__123Graph_AHD3" hidden="1">[1]POSTHD1!#REF!</definedName>
    <definedName name="__123Graph_AHD4" hidden="1">[1]POSTHD1!#REF!</definedName>
    <definedName name="__123Graph_AHD5" hidden="1">[1]POSTHD1!#REF!</definedName>
    <definedName name="__123Graph_AHSD" hidden="1">'[1]S''PORE-D'!#REF!</definedName>
    <definedName name="__123Graph_AJA" hidden="1">'[1]CRUDE-D'!#REF!</definedName>
    <definedName name="__123Graph_AJA2" hidden="1">'[1]S''PORE-D'!#REF!</definedName>
    <definedName name="__123Graph_ALPG1" hidden="1">[1]POSTLPG!#REF!</definedName>
    <definedName name="__123Graph_ALPG2" hidden="1">[1]POSTLPG!#REF!</definedName>
    <definedName name="__123Graph_ALPG3" hidden="1">[1]POSTLPG!#REF!</definedName>
    <definedName name="__123Graph_ALPG4" hidden="1">[1]POSTLPG!#REF!</definedName>
    <definedName name="__123Graph_ALPG5" hidden="1">[1]POSTLPG!#REF!</definedName>
    <definedName name="__123Graph_AOM" hidden="1">'[1]CRUDE-D'!#REF!</definedName>
    <definedName name="__123Graph_AOMAN" hidden="1">'[1]CRUDE-D'!#REF!</definedName>
    <definedName name="__123Graph_AP20" hidden="1">'[1]S''PORE-D'!#REF!</definedName>
    <definedName name="__123Graph_APICCR" hidden="1">'[1]CRUDE-D'!#REF!</definedName>
    <definedName name="__123Graph_APICPRO" hidden="1">'[1]S''PORE-D'!#REF!</definedName>
    <definedName name="__123Graph_APICULG" hidden="1">'[1]PO97(02)'!#REF!</definedName>
    <definedName name="__123Graph_APOSTF" hidden="1">[1]POSTF1!#REF!</definedName>
    <definedName name="__123Graph_APOSTHD" hidden="1">[1]POSTHD1!#REF!</definedName>
    <definedName name="__123Graph_APOSTLPG" hidden="1">[1]POSTLPG!#REF!</definedName>
    <definedName name="__123Graph_APOSTULG" hidden="1">'[1]PO97(02)'!#REF!</definedName>
    <definedName name="__123Graph_APRO" hidden="1">'[1]S''PORE-D'!#REF!</definedName>
    <definedName name="__123Graph_APRO93" hidden="1">'[1]S''PORE-D'!#REF!</definedName>
    <definedName name="__123Graph_ASA" hidden="1">'[1]CRUDE-D'!#REF!</definedName>
    <definedName name="__123Graph_ASP1" hidden="1">'[1]S''PORE-D'!#REF!</definedName>
    <definedName name="__123Graph_ATEM1" hidden="1">'[1]CRUDE-D'!#REF!</definedName>
    <definedName name="__123Graph_ATEMP" hidden="1">'[1]CRUDE-D'!#REF!</definedName>
    <definedName name="__123Graph_ATUK" hidden="1">'[1]CRUDE-D'!#REF!</definedName>
    <definedName name="__123Graph_AULG1" hidden="1">'[1]PO97(02)'!#REF!</definedName>
    <definedName name="__123Graph_AULG2" hidden="1">'[1]PO97(02)'!#REF!</definedName>
    <definedName name="__123Graph_AULG3" hidden="1">'[1]PO97(02)'!#REF!</definedName>
    <definedName name="__123Graph_AULG4" hidden="1">'[1]PO97(02)'!#REF!</definedName>
    <definedName name="__123Graph_AULG5" hidden="1">'[1]PO97(02)'!#REF!</definedName>
    <definedName name="__123Graph_AULG92" hidden="1">'[1]S''PORE-D'!#REF!</definedName>
    <definedName name="__123Graph_AULG95" hidden="1">'[1]S''PORE-D'!#REF!</definedName>
    <definedName name="__123Graph_AULG97" hidden="1">'[1]S''PORE-D'!#REF!</definedName>
    <definedName name="__123Graph_B1" hidden="1">'[1]CRUDE-D'!#REF!</definedName>
    <definedName name="__123Graph_BBRENT" hidden="1">'[1]CRUDE-D'!#REF!</definedName>
    <definedName name="__123Graph_BCR" hidden="1">'[1]CRUDE-D'!#REF!</definedName>
    <definedName name="__123Graph_BCR2" hidden="1">'[1]CRUDE-D'!#REF!</definedName>
    <definedName name="__123Graph_BCR20" hidden="1">'[1]CRUDE-D'!#REF!</definedName>
    <definedName name="__123Graph_BCR3" hidden="1">'[1]CRUDE-D'!#REF!</definedName>
    <definedName name="__123Graph_BCR4" hidden="1">'[1]CRUDE-D'!#REF!</definedName>
    <definedName name="__123Graph_BCR5" hidden="1">'[1]CRUDE-D'!#REF!</definedName>
    <definedName name="__123Graph_BCRU" hidden="1">'[1]CRUDE-D'!#REF!</definedName>
    <definedName name="__123Graph_BCRU4" hidden="1">'[1]CRUDE-D'!#REF!</definedName>
    <definedName name="__123Graph_BF1" hidden="1">[1]POSTF1!#REF!</definedName>
    <definedName name="__123Graph_BF2" hidden="1">[1]POSTF1!#REF!</definedName>
    <definedName name="__123Graph_BF3" hidden="1">[1]POSTF1!#REF!</definedName>
    <definedName name="__123Graph_BF4" hidden="1">[1]POSTF1!#REF!</definedName>
    <definedName name="__123Graph_BFO" hidden="1">'[1]S''PORE-D'!#REF!</definedName>
    <definedName name="__123Graph_BFOLS" hidden="1">'[1]S''PORE-D'!#REF!</definedName>
    <definedName name="__123Graph_BHD1" hidden="1">[1]POSTHD1!#REF!</definedName>
    <definedName name="__123Graph_BHD2" hidden="1">[1]POSTHD1!#REF!</definedName>
    <definedName name="__123Graph_BHD3" hidden="1">[1]POSTHD1!#REF!</definedName>
    <definedName name="__123Graph_BHD4" hidden="1">[1]POSTHD1!#REF!</definedName>
    <definedName name="__123Graph_BHD5" hidden="1">[1]POSTHD1!#REF!</definedName>
    <definedName name="__123Graph_BJA" hidden="1">'[1]CRUDE-D'!#REF!</definedName>
    <definedName name="__123Graph_BJA2" hidden="1">'[1]S''PORE-D'!#REF!</definedName>
    <definedName name="__123Graph_BLPG1" hidden="1">[1]POSTLPG!#REF!</definedName>
    <definedName name="__123Graph_BLPG2" hidden="1">[1]POSTLPG!#REF!</definedName>
    <definedName name="__123Graph_BLPG3" hidden="1">[1]POSTLPG!#REF!</definedName>
    <definedName name="__123Graph_BLPG4" hidden="1">[1]POSTLPG!#REF!</definedName>
    <definedName name="__123Graph_BLPG5" hidden="1">[1]POSTLPG!#REF!</definedName>
    <definedName name="__123Graph_BP20" hidden="1">'[1]S''PORE-D'!#REF!</definedName>
    <definedName name="__123Graph_BPICCR" hidden="1">'[1]CRUDE-D'!#REF!</definedName>
    <definedName name="__123Graph_BPICPRO" hidden="1">'[1]S''PORE-D'!#REF!</definedName>
    <definedName name="__123Graph_BPICULG" hidden="1">'[1]PO97(02)'!#REF!</definedName>
    <definedName name="__123Graph_BPOSTF" hidden="1">[1]POSTF1!#REF!</definedName>
    <definedName name="__123Graph_BPOSTHD" hidden="1">[1]POSTHD1!#REF!</definedName>
    <definedName name="__123Graph_BPOSTLPG" hidden="1">[1]POSTLPG!#REF!</definedName>
    <definedName name="__123Graph_BPOSTULG" hidden="1">'[1]PO97(02)'!#REF!</definedName>
    <definedName name="__123Graph_BPRO" hidden="1">'[1]S''PORE-D'!#REF!</definedName>
    <definedName name="__123Graph_BPRO93" hidden="1">'[1]S''PORE-D'!#REF!</definedName>
    <definedName name="__123Graph_BSA" hidden="1">'[1]CRUDE-D'!#REF!</definedName>
    <definedName name="__123Graph_BSP1" hidden="1">'[1]S''PORE-D'!#REF!</definedName>
    <definedName name="__123Graph_BTUK" hidden="1">'[1]CRUDE-D'!#REF!</definedName>
    <definedName name="__123Graph_BULG1" hidden="1">'[1]PO97(02)'!#REF!</definedName>
    <definedName name="__123Graph_BULG2" hidden="1">'[1]PO97(02)'!#REF!</definedName>
    <definedName name="__123Graph_BULG3" hidden="1">'[1]PO97(02)'!#REF!</definedName>
    <definedName name="__123Graph_BULG4" hidden="1">'[1]PO97(02)'!#REF!</definedName>
    <definedName name="__123Graph_BULG5" hidden="1">'[1]PO97(02)'!#REF!</definedName>
    <definedName name="__123Graph_C1" hidden="1">'[1]CRUDE-D'!#REF!</definedName>
    <definedName name="__123Graph_CBRENT" hidden="1">'[1]CRUDE-D'!#REF!</definedName>
    <definedName name="__123Graph_CCR" hidden="1">'[1]CRUDE-D'!#REF!</definedName>
    <definedName name="__123Graph_CCR2" hidden="1">'[1]CRUDE-D'!#REF!</definedName>
    <definedName name="__123Graph_CCR20" hidden="1">'[1]CRUDE-D'!#REF!</definedName>
    <definedName name="__123Graph_CCR3" hidden="1">'[1]CRUDE-D'!#REF!</definedName>
    <definedName name="__123Graph_CCR4" hidden="1">'[1]CRUDE-D'!#REF!</definedName>
    <definedName name="__123Graph_CCR5" hidden="1">'[1]CRUDE-D'!#REF!</definedName>
    <definedName name="__123Graph_CCRU" hidden="1">'[1]CRUDE-D'!#REF!</definedName>
    <definedName name="__123Graph_CCRU4" hidden="1">'[1]CRUDE-D'!#REF!</definedName>
    <definedName name="__123Graph_CF1" hidden="1">[1]POSTF1!#REF!</definedName>
    <definedName name="__123Graph_CF2" hidden="1">[1]POSTF1!#REF!</definedName>
    <definedName name="__123Graph_CF3" hidden="1">[1]POSTF1!#REF!</definedName>
    <definedName name="__123Graph_CF4" hidden="1">[1]POSTF1!#REF!</definedName>
    <definedName name="__123Graph_CFO" hidden="1">'[1]S''PORE-D'!#REF!</definedName>
    <definedName name="__123Graph_CFOLS" hidden="1">'[1]S''PORE-D'!#REF!</definedName>
    <definedName name="__123Graph_CHD1" hidden="1">[1]POSTHD1!#REF!</definedName>
    <definedName name="__123Graph_CHD2" hidden="1">[1]POSTHD1!#REF!</definedName>
    <definedName name="__123Graph_CHD3" hidden="1">[1]POSTHD1!#REF!</definedName>
    <definedName name="__123Graph_CHD4" hidden="1">[1]POSTHD1!#REF!</definedName>
    <definedName name="__123Graph_CHD5" hidden="1">[1]POSTHD1!#REF!</definedName>
    <definedName name="__123Graph_CJA" hidden="1">'[1]CRUDE-D'!#REF!</definedName>
    <definedName name="__123Graph_CJA2" hidden="1">'[1]S''PORE-D'!#REF!</definedName>
    <definedName name="__123Graph_CLPG1" hidden="1">[1]POSTLPG!#REF!</definedName>
    <definedName name="__123Graph_CLPG2" hidden="1">[1]POSTLPG!#REF!</definedName>
    <definedName name="__123Graph_CLPG3" hidden="1">[1]POSTLPG!#REF!</definedName>
    <definedName name="__123Graph_CLPG4" hidden="1">[1]POSTLPG!#REF!</definedName>
    <definedName name="__123Graph_CLPG5" hidden="1">[1]POSTLPG!#REF!</definedName>
    <definedName name="__123Graph_CP20" hidden="1">'[1]S''PORE-D'!#REF!</definedName>
    <definedName name="__123Graph_CPICCR" hidden="1">'[1]CRUDE-D'!#REF!</definedName>
    <definedName name="__123Graph_CPICPRO" hidden="1">'[1]S''PORE-D'!#REF!</definedName>
    <definedName name="__123Graph_CPICULG" hidden="1">'[1]PO97(02)'!#REF!</definedName>
    <definedName name="__123Graph_CPOSTF" hidden="1">[1]POSTF1!#REF!</definedName>
    <definedName name="__123Graph_CPOSTHD" hidden="1">[1]POSTHD1!#REF!</definedName>
    <definedName name="__123Graph_CPOSTLPG" hidden="1">[1]POSTLPG!#REF!</definedName>
    <definedName name="__123Graph_CPOSTULG" hidden="1">'[1]PO97(02)'!#REF!</definedName>
    <definedName name="__123Graph_CPRO" hidden="1">'[1]S''PORE-D'!#REF!</definedName>
    <definedName name="__123Graph_CPRO93" hidden="1">'[1]S''PORE-D'!#REF!</definedName>
    <definedName name="__123Graph_CSA" hidden="1">'[1]CRUDE-D'!#REF!</definedName>
    <definedName name="__123Graph_CSP1" hidden="1">'[1]S''PORE-D'!#REF!</definedName>
    <definedName name="__123Graph_CTEM1" hidden="1">'[1]CRUDE-D'!#REF!</definedName>
    <definedName name="__123Graph_CTEMP" hidden="1">'[1]CRUDE-D'!#REF!</definedName>
    <definedName name="__123Graph_CTUK" hidden="1">'[1]CRUDE-D'!#REF!</definedName>
    <definedName name="__123Graph_CULG1" hidden="1">'[1]PO97(02)'!#REF!</definedName>
    <definedName name="__123Graph_CULG2" hidden="1">'[1]PO97(02)'!#REF!</definedName>
    <definedName name="__123Graph_CULG3" hidden="1">'[1]PO97(02)'!#REF!</definedName>
    <definedName name="__123Graph_CULG4" hidden="1">'[1]PO97(02)'!#REF!</definedName>
    <definedName name="__123Graph_CULG5" hidden="1">'[1]PO97(02)'!#REF!</definedName>
    <definedName name="__123Graph_D1" hidden="1">'[1]CRUDE-D'!#REF!</definedName>
    <definedName name="__123Graph_DBRENT" hidden="1">'[1]CRUDE-D'!#REF!</definedName>
    <definedName name="__123Graph_DCR" hidden="1">'[1]CRUDE-D'!#REF!</definedName>
    <definedName name="__123Graph_DCR2" hidden="1">'[1]CRUDE-D'!#REF!</definedName>
    <definedName name="__123Graph_DCR20" hidden="1">'[1]CRUDE-D'!#REF!</definedName>
    <definedName name="__123Graph_DCR3" hidden="1">'[1]CRUDE-D'!#REF!</definedName>
    <definedName name="__123Graph_DCR4" hidden="1">'[1]CRUDE-D'!#REF!</definedName>
    <definedName name="__123Graph_DCR5" hidden="1">'[1]CRUDE-D'!#REF!</definedName>
    <definedName name="__123Graph_DCRU" hidden="1">'[1]CRUDE-D'!#REF!</definedName>
    <definedName name="__123Graph_DCRU4" hidden="1">'[1]CRUDE-D'!#REF!</definedName>
    <definedName name="__123Graph_DF1" hidden="1">[1]POSTF1!#REF!</definedName>
    <definedName name="__123Graph_DF2" hidden="1">[1]POSTF1!#REF!</definedName>
    <definedName name="__123Graph_DF3" hidden="1">[1]POSTF1!#REF!</definedName>
    <definedName name="__123Graph_DF4" hidden="1">[1]POSTF1!#REF!</definedName>
    <definedName name="__123Graph_DFO" hidden="1">'[1]S''PORE-D'!#REF!</definedName>
    <definedName name="__123Graph_DHD2" hidden="1">[1]POSTHD1!#REF!</definedName>
    <definedName name="__123Graph_DHD3" hidden="1">[1]POSTHD1!#REF!</definedName>
    <definedName name="__123Graph_DHD4" hidden="1">[1]POSTHD1!#REF!</definedName>
    <definedName name="__123Graph_DHD5" hidden="1">[1]POSTHD1!#REF!</definedName>
    <definedName name="__123Graph_DJA" hidden="1">'[1]CRUDE-D'!#REF!</definedName>
    <definedName name="__123Graph_DJA2" hidden="1">'[1]S''PORE-D'!#REF!</definedName>
    <definedName name="__123Graph_DLPG1" hidden="1">[1]POSTLPG!#REF!</definedName>
    <definedName name="__123Graph_DLPG2" hidden="1">[1]POSTLPG!#REF!</definedName>
    <definedName name="__123Graph_DLPG3" hidden="1">[1]POSTLPG!#REF!</definedName>
    <definedName name="__123Graph_DLPG4" hidden="1">[1]POSTLPG!#REF!</definedName>
    <definedName name="__123Graph_DLPG5" hidden="1">[1]POSTLPG!#REF!</definedName>
    <definedName name="__123Graph_DP20" hidden="1">'[1]S''PORE-D'!#REF!</definedName>
    <definedName name="__123Graph_DPICCR" hidden="1">'[1]CRUDE-D'!#REF!</definedName>
    <definedName name="__123Graph_DPICPRO" hidden="1">'[1]S''PORE-D'!#REF!</definedName>
    <definedName name="__123Graph_DPICULG" hidden="1">'[1]PO97(02)'!#REF!</definedName>
    <definedName name="__123Graph_DPOSTF" hidden="1">[1]POSTF1!#REF!</definedName>
    <definedName name="__123Graph_DPOSTHD" hidden="1">[1]POSTHD1!#REF!</definedName>
    <definedName name="__123Graph_DPOSTLPG" hidden="1">[1]POSTLPG!#REF!</definedName>
    <definedName name="__123Graph_DPOSTULG" hidden="1">'[1]PO97(02)'!#REF!</definedName>
    <definedName name="__123Graph_DPRO" hidden="1">'[1]S''PORE-D'!#REF!</definedName>
    <definedName name="__123Graph_DPRO93" hidden="1">'[1]S''PORE-D'!#REF!</definedName>
    <definedName name="__123Graph_DSA" hidden="1">'[1]CRUDE-D'!#REF!</definedName>
    <definedName name="__123Graph_DSP1" hidden="1">'[1]S''PORE-D'!#REF!</definedName>
    <definedName name="__123Graph_DTUK" hidden="1">'[1]CRUDE-D'!#REF!</definedName>
    <definedName name="__123Graph_DULG1" hidden="1">'[1]PO97(02)'!#REF!</definedName>
    <definedName name="__123Graph_DULG2" hidden="1">'[1]PO97(02)'!#REF!</definedName>
    <definedName name="__123Graph_DULG3" hidden="1">'[1]PO97(02)'!#REF!</definedName>
    <definedName name="__123Graph_DULG4" hidden="1">'[1]PO97(02)'!#REF!</definedName>
    <definedName name="__123Graph_DULG5" hidden="1">'[1]PO97(02)'!#REF!</definedName>
    <definedName name="__123Graph_E1" hidden="1">'[1]CRUDE-D'!#REF!</definedName>
    <definedName name="__123Graph_EBRENT" hidden="1">'[1]CRUDE-D'!#REF!</definedName>
    <definedName name="__123Graph_ECR" hidden="1">'[1]CRUDE-D'!#REF!</definedName>
    <definedName name="__123Graph_ECR2" hidden="1">'[1]CRUDE-D'!#REF!</definedName>
    <definedName name="__123Graph_ECR20" hidden="1">'[1]CRUDE-D'!#REF!</definedName>
    <definedName name="__123Graph_ECR3" hidden="1">'[1]CRUDE-D'!#REF!</definedName>
    <definedName name="__123Graph_ECR4" hidden="1">'[1]CRUDE-D'!#REF!</definedName>
    <definedName name="__123Graph_ECR5" hidden="1">'[1]CRUDE-D'!#REF!</definedName>
    <definedName name="__123Graph_ECRU" hidden="1">'[1]CRUDE-D'!#REF!</definedName>
    <definedName name="__123Graph_ECRU4" hidden="1">'[1]CRUDE-D'!#REF!</definedName>
    <definedName name="__123Graph_EHD1" hidden="1">[1]POSTHD1!#REF!</definedName>
    <definedName name="__123Graph_EJA" hidden="1">'[1]CRUDE-D'!#REF!</definedName>
    <definedName name="__123Graph_EPICCR" hidden="1">'[1]CRUDE-D'!#REF!</definedName>
    <definedName name="__123Graph_ESA" hidden="1">'[1]CRUDE-D'!#REF!</definedName>
    <definedName name="__123Graph_ETUK" hidden="1">'[1]CRUDE-D'!#REF!</definedName>
    <definedName name="__123Graph_X1" hidden="1">'[1]CRUDE-D'!#REF!</definedName>
    <definedName name="__123Graph_XCR" hidden="1">'[1]CRUDE-D'!#REF!</definedName>
    <definedName name="__123Graph_XF1" hidden="1">[1]POSTF1!#REF!</definedName>
    <definedName name="__123Graph_XF2" hidden="1">[1]POSTF1!#REF!</definedName>
    <definedName name="__123Graph_XF3" hidden="1">[1]POSTF1!#REF!</definedName>
    <definedName name="__123Graph_XF4" hidden="1">[1]POSTF1!#REF!</definedName>
    <definedName name="__123Graph_XFO" hidden="1">'[1]S''PORE-D'!#REF!</definedName>
    <definedName name="__123Graph_XFO180" hidden="1">'[1]S''PORE-D'!#REF!</definedName>
    <definedName name="__123Graph_XFOLS" hidden="1">'[1]S''PORE-D'!#REF!</definedName>
    <definedName name="__123Graph_XHD1" hidden="1">[1]POSTHD1!#REF!</definedName>
    <definedName name="__123Graph_XHD2" hidden="1">[1]POSTHD1!#REF!</definedName>
    <definedName name="__123Graph_XHD3" hidden="1">[1]POSTHD1!#REF!</definedName>
    <definedName name="__123Graph_XHD4" hidden="1">[1]POSTHD1!#REF!</definedName>
    <definedName name="__123Graph_XHD5" hidden="1">[1]POSTHD1!#REF!</definedName>
    <definedName name="__123Graph_XHSD" hidden="1">'[1]S''PORE-D'!#REF!</definedName>
    <definedName name="__123Graph_XJA2" hidden="1">'[1]S''PORE-D'!#REF!</definedName>
    <definedName name="__123Graph_XLPG1" hidden="1">[1]POSTLPG!#REF!</definedName>
    <definedName name="__123Graph_XLPG2" hidden="1">[1]POSTLPG!#REF!</definedName>
    <definedName name="__123Graph_XLPG3" hidden="1">[1]POSTLPG!#REF!</definedName>
    <definedName name="__123Graph_XLPG4" hidden="1">[1]POSTLPG!#REF!</definedName>
    <definedName name="__123Graph_XLPG5" hidden="1">[1]POSTLPG!#REF!</definedName>
    <definedName name="__123Graph_XP20" hidden="1">'[1]S''PORE-D'!#REF!</definedName>
    <definedName name="__123Graph_XPICPRO" hidden="1">'[1]S''PORE-D'!#REF!</definedName>
    <definedName name="__123Graph_XPICULG" hidden="1">'[1]PO97(02)'!#REF!</definedName>
    <definedName name="__123Graph_XPOSTF" hidden="1">[1]POSTF1!#REF!</definedName>
    <definedName name="__123Graph_XPOSTHD" hidden="1">[1]POSTHD1!#REF!</definedName>
    <definedName name="__123Graph_XPOSTLPG" hidden="1">[1]POSTLPG!#REF!</definedName>
    <definedName name="__123Graph_XPOSTULG" hidden="1">'[1]PO97(02)'!#REF!</definedName>
    <definedName name="__123Graph_XPRO" hidden="1">'[1]S''PORE-D'!#REF!</definedName>
    <definedName name="__123Graph_XPRO93" hidden="1">'[1]S''PORE-D'!#REF!</definedName>
    <definedName name="__123Graph_XSP1" hidden="1">'[1]S''PORE-D'!#REF!</definedName>
    <definedName name="__123Graph_XTEM1" hidden="1">'[1]CRUDE-D'!#REF!</definedName>
    <definedName name="__123Graph_XULG1" hidden="1">'[1]PO97(02)'!#REF!</definedName>
    <definedName name="__123Graph_XULG2" hidden="1">'[1]PO97(02)'!#REF!</definedName>
    <definedName name="__123Graph_XULG3" hidden="1">'[1]PO97(02)'!#REF!</definedName>
    <definedName name="__123Graph_XULG4" hidden="1">'[1]PO97(02)'!#REF!</definedName>
    <definedName name="__123Graph_XULG5" hidden="1">'[1]PO97(02)'!#REF!</definedName>
    <definedName name="__123Graph_XULG92" hidden="1">'[1]S''PORE-D'!#REF!</definedName>
    <definedName name="__123Graph_XULG95" hidden="1">'[1]S''PORE-D'!#REF!</definedName>
    <definedName name="__123Graph_XULG97" hidden="1">'[1]S''PORE-D'!#REF!</definedName>
    <definedName name="__C65550" localSheetId="16">#REF!</definedName>
    <definedName name="__C65550">#REF!</definedName>
    <definedName name="__C65590" localSheetId="16">#REF!</definedName>
    <definedName name="__C65590">#REF!</definedName>
    <definedName name="__C65690" localSheetId="16">#REF!</definedName>
    <definedName name="__C65690">#REF!</definedName>
    <definedName name="__C68800">#REF!</definedName>
    <definedName name="__C69000">#REF!</definedName>
    <definedName name="__C75500">#REF!</definedName>
    <definedName name="__C80500">#REF!</definedName>
    <definedName name="__D65590">#REF!</definedName>
    <definedName name="__GROUP">#REF!</definedName>
    <definedName name="__GROUP_1">#REF!</definedName>
    <definedName name="__GROUP_BAL">#REF!</definedName>
    <definedName name="__GROUP_BAL_1">#REF!</definedName>
    <definedName name="__GROUP_INC">#REF!</definedName>
    <definedName name="__GROUP_INC_1">#REF!</definedName>
    <definedName name="__l1">#REF!</definedName>
    <definedName name="__lt04">#REF!</definedName>
    <definedName name="__MDT575">#REF!</definedName>
    <definedName name="__nes123">#REF!</definedName>
    <definedName name="__nes254">#REF!</definedName>
    <definedName name="__NHR1">#REF!</definedName>
    <definedName name="__obj05">#REF!</definedName>
    <definedName name="__OBJ2005">#REF!</definedName>
    <definedName name="__P27999">#REF!</definedName>
    <definedName name="__Pcs05">#REF!</definedName>
    <definedName name="__Pcs06">#REF!</definedName>
    <definedName name="__Pcs07">#REF!</definedName>
    <definedName name="__Pcs08">#REF!</definedName>
    <definedName name="__pp2">#REF!</definedName>
    <definedName name="__rm1">#REF!</definedName>
    <definedName name="__shared_2_0_0" localSheetId="16">#REF!*#REF!/1000</definedName>
    <definedName name="__shared_2_0_0" localSheetId="6">#REF!*#REF!/1000</definedName>
    <definedName name="__shared_2_0_0">#REF!*#REF!/1000</definedName>
    <definedName name="__shared_2_0_1" localSheetId="16">(#REF!*#REF!)/1000</definedName>
    <definedName name="__shared_2_0_1">(#REF!*#REF!)/1000</definedName>
    <definedName name="__shared_2_0_2" localSheetId="16">(#REF!*#REF!)/1000</definedName>
    <definedName name="__shared_2_0_2">(#REF!*#REF!)/1000</definedName>
    <definedName name="__shared_2_0_3">(#REF!*#REF!)/1000</definedName>
    <definedName name="__shared_2_0_4">(#REF!*#REF!)/1000</definedName>
    <definedName name="__shared_3_0_0">SUM(#REF!)</definedName>
    <definedName name="__SSC2">#REF!</definedName>
    <definedName name="__W37">#REF!</definedName>
    <definedName name="__W38">#REF!</definedName>
    <definedName name="__w39">#REF!</definedName>
    <definedName name="__w40">#REF!</definedName>
    <definedName name="__w6">#REF!</definedName>
    <definedName name="__wee2">#REF!</definedName>
    <definedName name="_0PLS" localSheetId="16">[2]Vol_Lotus!#REF!</definedName>
    <definedName name="_0PLS">[2]Vol_Lotus!#REF!</definedName>
    <definedName name="_0PLSX" localSheetId="16">#REF!</definedName>
    <definedName name="_0PLSX">#REF!</definedName>
    <definedName name="_1" localSheetId="16">#REF!</definedName>
    <definedName name="_1">#REF!</definedName>
    <definedName name="_2" localSheetId="16">#REF!</definedName>
    <definedName name="_2">#REF!</definedName>
    <definedName name="_aaa1">#REF!</definedName>
    <definedName name="_aaa2">#REF!</definedName>
    <definedName name="_aaa3">#REF!</definedName>
    <definedName name="_aaa4">#REF!</definedName>
    <definedName name="_aaa5">#REF!</definedName>
    <definedName name="_all1">'[3]File P''Lek'!$A$1:$IV$65536</definedName>
    <definedName name="_all2">'[3] Data P''Wat'!$A$1:$IV$65536</definedName>
    <definedName name="_C65550" localSheetId="16">#REF!</definedName>
    <definedName name="_C65550">#REF!</definedName>
    <definedName name="_C65590" localSheetId="16">#REF!</definedName>
    <definedName name="_C65590">#REF!</definedName>
    <definedName name="_C65690" localSheetId="16">#REF!</definedName>
    <definedName name="_C65690">#REF!</definedName>
    <definedName name="_C68800">#REF!</definedName>
    <definedName name="_C69000">#REF!</definedName>
    <definedName name="_C75500">#REF!</definedName>
    <definedName name="_C80500">#REF!</definedName>
    <definedName name="_D65590">#REF!</definedName>
    <definedName name="_ext1">[4]FPS!#REF!</definedName>
    <definedName name="_ext2">[4]FPS!#REF!</definedName>
    <definedName name="_Fill" localSheetId="16">#REF!</definedName>
    <definedName name="_Fill">#REF!</definedName>
    <definedName name="_kd1">[5]พิมม์1!#REF!</definedName>
    <definedName name="_Key1" localSheetId="16" hidden="1">#REF!</definedName>
    <definedName name="_Key1" hidden="1">#REF!</definedName>
    <definedName name="_l1" localSheetId="16">#REF!</definedName>
    <definedName name="_l1">#REF!</definedName>
    <definedName name="_lt04" localSheetId="16">#REF!</definedName>
    <definedName name="_lt04">#REF!</definedName>
    <definedName name="_m">#REF!</definedName>
    <definedName name="_m_1">#REF!</definedName>
    <definedName name="_MDT575">#REF!</definedName>
    <definedName name="_nes123">#REF!</definedName>
    <definedName name="_nes254">#REF!</definedName>
    <definedName name="_NHR1">#REF!</definedName>
    <definedName name="_obj05">#REF!</definedName>
    <definedName name="_OBJ2005">#REF!</definedName>
    <definedName name="_Order1" hidden="1">255</definedName>
    <definedName name="_P27999" localSheetId="16">#REF!</definedName>
    <definedName name="_P27999">#REF!</definedName>
    <definedName name="_P569" localSheetId="16">#REF!</definedName>
    <definedName name="_P569">#REF!</definedName>
    <definedName name="_Pcs05" localSheetId="16">#REF!</definedName>
    <definedName name="_Pcs05">#REF!</definedName>
    <definedName name="_Pcs06">#REF!</definedName>
    <definedName name="_Pcs07">#REF!</definedName>
    <definedName name="_Pcs08">#REF!</definedName>
    <definedName name="_pp2">#REF!</definedName>
    <definedName name="_rm1">#REF!</definedName>
    <definedName name="_Sort" hidden="1">#REF!</definedName>
    <definedName name="_SSC2">#REF!</definedName>
    <definedName name="_Table1_Out">#REF!</definedName>
    <definedName name="_TAX2">#REF!</definedName>
    <definedName name="_W37">#REF!</definedName>
    <definedName name="_W38">#REF!</definedName>
    <definedName name="_w39">#REF!</definedName>
    <definedName name="_w40">#REF!</definedName>
    <definedName name="_w6">#REF!</definedName>
    <definedName name="_wee2">#REF!</definedName>
    <definedName name="A">#REF!</definedName>
    <definedName name="a_1">NA()</definedName>
    <definedName name="a_2">NA()</definedName>
    <definedName name="a_3">NA()</definedName>
    <definedName name="aa" localSheetId="16">#REF!</definedName>
    <definedName name="aa">#REF!</definedName>
    <definedName name="aaa" localSheetId="16">#REF!</definedName>
    <definedName name="aaa">#REF!</definedName>
    <definedName name="aaaa" localSheetId="16">#REF!</definedName>
    <definedName name="aaaa">#REF!</definedName>
    <definedName name="aaaaa">#REF!</definedName>
    <definedName name="aaaaaa">#REF!</definedName>
    <definedName name="aaaaaaaaa">#REF!</definedName>
    <definedName name="AAASHJS">#REF!</definedName>
    <definedName name="abc">#REF!</definedName>
    <definedName name="ABSOLUTE_TIMES" hidden="1">"TEST_ITEM"</definedName>
    <definedName name="ac_line1.0_" localSheetId="16">#REF!</definedName>
    <definedName name="ac_line1.0_">#REF!</definedName>
    <definedName name="AC_LINE1.1_" localSheetId="16">#REF!</definedName>
    <definedName name="AC_LINE1.1_">#REF!</definedName>
    <definedName name="acc" localSheetId="16">#REF!</definedName>
    <definedName name="acc">#REF!</definedName>
    <definedName name="Action">#REF!</definedName>
    <definedName name="Active_Headers">OFFSET('[6]Steam Conditions'!$O$6,0,0,'[6]Steam Conditions'!$N$40,1)</definedName>
    <definedName name="Active_Headers_And_Loss">OFFSET('[6]Steam Conditions'!$P$6,0,0,'[6]Steam Conditions'!$N$40+1,1)</definedName>
    <definedName name="ADM" localSheetId="16">#REF!</definedName>
    <definedName name="ADM">#REF!</definedName>
    <definedName name="Admin._expense" localSheetId="16">#REF!</definedName>
    <definedName name="Admin._expense">#REF!</definedName>
    <definedName name="ADS" localSheetId="16">#REF!</definedName>
    <definedName name="ADS">#REF!</definedName>
    <definedName name="afasdfaf">#REF!</definedName>
    <definedName name="afsdfads">#REF!</definedName>
    <definedName name="ag">#REF!</definedName>
    <definedName name="age">#REF!</definedName>
    <definedName name="AirTest_NBR">#REF!</definedName>
    <definedName name="all">'[3]บัตรน้ำมันPPT Feb.15'!$A$1:$IV$65536</definedName>
    <definedName name="alldata">'[7]All data'!$1:$1048576</definedName>
    <definedName name="AllFotory" localSheetId="16">#REF!</definedName>
    <definedName name="AllFotory">#REF!</definedName>
    <definedName name="allGroup" localSheetId="16">#REF!</definedName>
    <definedName name="allGroup">#REF!</definedName>
    <definedName name="AllowPowerImpExp">'[6]Power Data'!$I$22</definedName>
    <definedName name="as" localSheetId="16">#REF!</definedName>
    <definedName name="as">#REF!</definedName>
    <definedName name="as_line1.0" localSheetId="16">#REF!</definedName>
    <definedName name="as_line1.0">#REF!</definedName>
    <definedName name="asd" localSheetId="16">#REF!</definedName>
    <definedName name="asd">#REF!</definedName>
    <definedName name="Assama">#REF!</definedName>
    <definedName name="ast">#REF!</definedName>
    <definedName name="Average_Fuel_Cost">'[6]KBC Calcs'!$D$191</definedName>
    <definedName name="Average_Power_Cost">'[6]Power Data'!$C$22</definedName>
    <definedName name="Avg_Blr_Eff">'[6]KBC Calcs'!$E$49</definedName>
    <definedName name="AW" localSheetId="16">#REF!</definedName>
    <definedName name="AW">#REF!</definedName>
    <definedName name="B" localSheetId="16">#REF!</definedName>
    <definedName name="B">#REF!</definedName>
    <definedName name="b_1">NA()</definedName>
    <definedName name="b_2">NA()</definedName>
    <definedName name="Back" localSheetId="16">#REF!</definedName>
    <definedName name="Back">#REF!</definedName>
    <definedName name="BALANCESHEET" localSheetId="16">#REF!</definedName>
    <definedName name="BALANCESHEET">#REF!</definedName>
    <definedName name="BANK" localSheetId="16">#REF!</definedName>
    <definedName name="BANK">#REF!</definedName>
    <definedName name="base">#REF!</definedName>
    <definedName name="BaseCase_Title">[6]Veritech!$E$6</definedName>
    <definedName name="BB" localSheetId="16">#REF!</definedName>
    <definedName name="BB">#REF!</definedName>
    <definedName name="BBCALCU" localSheetId="16">#REF!</definedName>
    <definedName name="BBCALCU">#REF!</definedName>
    <definedName name="bbd" localSheetId="16">#REF!</definedName>
    <definedName name="bbd">#REF!</definedName>
    <definedName name="BC00Balance">#REF!</definedName>
    <definedName name="BC04Invent">#REF!</definedName>
    <definedName name="BC14PPE">#REF!</definedName>
    <definedName name="Benchmarkcomparison06_07">#REF!</definedName>
    <definedName name="bersaff">#REF!</definedName>
    <definedName name="bigc">#REF!</definedName>
    <definedName name="bld">[8]EE!$A$2</definedName>
    <definedName name="Boiler_Reserve">'[6]Boiler House Data'!$D$7:$D$41</definedName>
    <definedName name="BoilerGroups">'[6]Boiler House Data'!$B$244:$C$250</definedName>
    <definedName name="BONUS1" localSheetId="16">#REF!</definedName>
    <definedName name="BONUS1">#REF!</definedName>
    <definedName name="BORROWINGBASE" localSheetId="16">#REF!</definedName>
    <definedName name="BORROWINGBASE">#REF!</definedName>
    <definedName name="BS" localSheetId="16">#REF!</definedName>
    <definedName name="BS">#REF!</definedName>
    <definedName name="bShowFullSystem">[6]SummDiagData_Crnt!$D$149</definedName>
    <definedName name="BTU">'[9]ม.ค.'!$C$2</definedName>
    <definedName name="BTU_16" localSheetId="16">#REF!</definedName>
    <definedName name="BTU_16">#REF!</definedName>
    <definedName name="BTU_17" localSheetId="16">#REF!</definedName>
    <definedName name="BTU_17">#REF!</definedName>
    <definedName name="BTU_18" localSheetId="16">#REF!</definedName>
    <definedName name="BTU_18">#REF!</definedName>
    <definedName name="BTU_19">#REF!</definedName>
    <definedName name="BTU_20">#REF!</definedName>
    <definedName name="BTU_21">#REF!</definedName>
    <definedName name="BTU_22">#REF!</definedName>
    <definedName name="BTU_23">#REF!</definedName>
    <definedName name="BTU_24">#REF!</definedName>
    <definedName name="BTU_25">#REF!</definedName>
    <definedName name="BTU_26">#REF!</definedName>
    <definedName name="budget">#REF!</definedName>
    <definedName name="bvr">#REF!</definedName>
    <definedName name="C_">#REF!</definedName>
    <definedName name="ca">#REF!</definedName>
    <definedName name="Cal_16">#REF!</definedName>
    <definedName name="Cal_17">#REF!</definedName>
    <definedName name="Cal_18">#REF!</definedName>
    <definedName name="Cal_19">#REF!</definedName>
    <definedName name="Cal_20">#REF!</definedName>
    <definedName name="Cal_21">#REF!</definedName>
    <definedName name="Cal_22">#REF!</definedName>
    <definedName name="Cal_23">#REF!</definedName>
    <definedName name="Cal_24">#REF!</definedName>
    <definedName name="Cal_25">#REF!</definedName>
    <definedName name="Cal_26">#REF!</definedName>
    <definedName name="can">#REF!</definedName>
    <definedName name="cap">#REF!</definedName>
    <definedName name="carrefour">#REF!</definedName>
    <definedName name="CASHFLOW">#REF!</definedName>
    <definedName name="CAT">#REF!</definedName>
    <definedName name="cbg">#REF!</definedName>
    <definedName name="cc">#REF!</definedName>
    <definedName name="CHA">#REF!</definedName>
    <definedName name="CHAB">#REF!</definedName>
    <definedName name="chalerm">#REF!</definedName>
    <definedName name="Chemist">#REF!</definedName>
    <definedName name="chhch">#REF!</definedName>
    <definedName name="chutikarn">#REF!</definedName>
    <definedName name="ClientPW" hidden="1">"password"</definedName>
    <definedName name="CM1_SSC1_M01" localSheetId="16">#REF!</definedName>
    <definedName name="CM1_SSC1_M01">#REF!</definedName>
    <definedName name="CODE_A_R" localSheetId="16">#REF!</definedName>
    <definedName name="CODE_A_R">#REF!</definedName>
    <definedName name="com">[8]EE!$A$3</definedName>
    <definedName name="commm" localSheetId="16">#REF!</definedName>
    <definedName name="commm">#REF!</definedName>
    <definedName name="company" localSheetId="16">#REF!</definedName>
    <definedName name="company">#REF!</definedName>
    <definedName name="compare" localSheetId="16">#REF!</definedName>
    <definedName name="compare">#REF!</definedName>
    <definedName name="Complainant">#REF!</definedName>
    <definedName name="Complete">#REF!</definedName>
    <definedName name="CompositionIDs">[6]Compositions!$C$17:$X$17</definedName>
    <definedName name="CompositionNames">[6]Compositions!$C$20:$X$20</definedName>
    <definedName name="CondDestinations">[6]Veritech!$A$141:$A$192</definedName>
    <definedName name="CondDestinations3">[6]Veritech!$C$141:$C$191</definedName>
    <definedName name="CondDestinations4">[6]Veritech!$E$141:$E$193</definedName>
    <definedName name="COST" localSheetId="16">#REF!</definedName>
    <definedName name="COST">#REF!</definedName>
    <definedName name="COVENENTS" localSheetId="16">#REF!</definedName>
    <definedName name="COVENENTS">#REF!</definedName>
    <definedName name="CpATerm">'[6]Steam Conditions'!$L$61</definedName>
    <definedName name="CpBTerm">'[6]Steam Conditions'!$L$62</definedName>
    <definedName name="cry" localSheetId="16">#REF!</definedName>
    <definedName name="cry">#REF!</definedName>
    <definedName name="D" localSheetId="16">#REF!</definedName>
    <definedName name="D">#REF!</definedName>
    <definedName name="daiti" localSheetId="16">#REF!</definedName>
    <definedName name="daiti">#REF!</definedName>
    <definedName name="Data">#REF!</definedName>
    <definedName name="data_day1">#REF!</definedName>
    <definedName name="data_day1_1">#REF!</definedName>
    <definedName name="DATA1">#REF!</definedName>
    <definedName name="DATA10">#REF!</definedName>
    <definedName name="DATA1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[10]DS!$A$1:$CT$32</definedName>
    <definedName name="dataDescription">[6]Veritech!$B$119</definedName>
    <definedName name="Date_01_Chem" localSheetId="16">#REF!</definedName>
    <definedName name="Date_01_Chem">#REF!</definedName>
    <definedName name="Date_01_Poly" localSheetId="16">#REF!</definedName>
    <definedName name="Date_01_Poly">#REF!</definedName>
    <definedName name="Date_01_Repcs" localSheetId="16">#REF!</definedName>
    <definedName name="Date_01_Repcs">#REF!</definedName>
    <definedName name="Date_02_Chem">#REF!</definedName>
    <definedName name="Date_02_Poly">#REF!</definedName>
    <definedName name="Date_02_Repcs">#REF!</definedName>
    <definedName name="Date_03_Chem">#REF!</definedName>
    <definedName name="Date_03_Poly">#REF!</definedName>
    <definedName name="Date_03_Repcs">#REF!</definedName>
    <definedName name="Date_04_Chem">#REF!</definedName>
    <definedName name="Date_04_Poly">#REF!</definedName>
    <definedName name="Date_04_Repcs">#REF!</definedName>
    <definedName name="Date_05_Chem">#REF!</definedName>
    <definedName name="Date_05_Poly">#REF!</definedName>
    <definedName name="Date_05_Repcs">#REF!</definedName>
    <definedName name="Date_06_Chem">#REF!</definedName>
    <definedName name="Date_06_Poly">#REF!</definedName>
    <definedName name="Date_06_Repcs">#REF!</definedName>
    <definedName name="Date_07_Chem">#REF!</definedName>
    <definedName name="Date_07_Poly">#REF!</definedName>
    <definedName name="Date_07_Repcs">#REF!</definedName>
    <definedName name="Date_08_Chem">#REF!</definedName>
    <definedName name="Date_08_Poly">#REF!</definedName>
    <definedName name="Date_08_Repcs">#REF!</definedName>
    <definedName name="Date_09_Chem">#REF!</definedName>
    <definedName name="Date_09_Poly">#REF!</definedName>
    <definedName name="Date_09_Repcs">#REF!</definedName>
    <definedName name="Date_10_Chem">#REF!</definedName>
    <definedName name="Date_10_Poly">#REF!</definedName>
    <definedName name="Date_10_Repcs">#REF!</definedName>
    <definedName name="Date_11_Chem">#REF!</definedName>
    <definedName name="Date_11_Poly">#REF!</definedName>
    <definedName name="Date_11_Repcs">#REF!</definedName>
    <definedName name="Date_12_Chem">#REF!</definedName>
    <definedName name="Date_12_Poly">#REF!</definedName>
    <definedName name="Date_12_Repcs">#REF!</definedName>
    <definedName name="Date_13_Chem">#REF!</definedName>
    <definedName name="Date_13_Poly">#REF!</definedName>
    <definedName name="Date_13_Repcs">#REF!</definedName>
    <definedName name="Date_14_Chem">#REF!</definedName>
    <definedName name="Date_14_Poly">#REF!</definedName>
    <definedName name="Date_14_Repcs">#REF!</definedName>
    <definedName name="Date_15_Chem">#REF!</definedName>
    <definedName name="Date_15_Poly">#REF!</definedName>
    <definedName name="Date_15_Repcs">#REF!</definedName>
    <definedName name="Date_16_Chem">#REF!</definedName>
    <definedName name="Date_16_Poly">#REF!</definedName>
    <definedName name="Date_16_Repcs">#REF!</definedName>
    <definedName name="Date_17_Chem">#REF!</definedName>
    <definedName name="Date_17_Poly">#REF!</definedName>
    <definedName name="Date_17_Repcs">#REF!</definedName>
    <definedName name="Date_18_Chem">#REF!</definedName>
    <definedName name="Date_18_Poly">#REF!</definedName>
    <definedName name="Date_18_Repcs">#REF!</definedName>
    <definedName name="Date_19_Chem">#REF!</definedName>
    <definedName name="Date_19_Poly">#REF!</definedName>
    <definedName name="Date_19_Repcs">#REF!</definedName>
    <definedName name="Date_20_Chem">#REF!</definedName>
    <definedName name="Date_20_Poly">#REF!</definedName>
    <definedName name="Date_20_Repcs">#REF!</definedName>
    <definedName name="Date_21_Chem">#REF!</definedName>
    <definedName name="Date_21_Poly">#REF!</definedName>
    <definedName name="Date_21_Repcs">#REF!</definedName>
    <definedName name="Date_22_Chem">#REF!</definedName>
    <definedName name="Date_22_Poly">#REF!</definedName>
    <definedName name="Date_22_Repcs">#REF!</definedName>
    <definedName name="Date_23_Chem">#REF!</definedName>
    <definedName name="Date_23_Poly">#REF!</definedName>
    <definedName name="Date_23_Repcs">#REF!</definedName>
    <definedName name="Date_24_Chem">#REF!</definedName>
    <definedName name="Date_24_Poly">#REF!</definedName>
    <definedName name="Date_24_Repcs">#REF!</definedName>
    <definedName name="Date_25_Chem">#REF!</definedName>
    <definedName name="Date_25_Poly">#REF!</definedName>
    <definedName name="Date_25_Repcs">#REF!</definedName>
    <definedName name="Date_26_Chem">#REF!</definedName>
    <definedName name="Date_26_Poly">#REF!</definedName>
    <definedName name="Date_26_Repcs">#REF!</definedName>
    <definedName name="Date_27_Chem">#REF!</definedName>
    <definedName name="Date_27_Poly">#REF!</definedName>
    <definedName name="Date_27_Repcs">#REF!</definedName>
    <definedName name="Date_28_Chem">#REF!</definedName>
    <definedName name="Date_28_Poly">#REF!</definedName>
    <definedName name="Date_28_Repcs">#REF!</definedName>
    <definedName name="Date_29_Chem">#REF!</definedName>
    <definedName name="Date_29_Poly">#REF!</definedName>
    <definedName name="Date_29_Repcs">#REF!</definedName>
    <definedName name="Date_30_Chem">#REF!</definedName>
    <definedName name="Date_30_Poly">#REF!</definedName>
    <definedName name="Date_30_Repcs">#REF!</definedName>
    <definedName name="Date_31_Chem">#REF!</definedName>
    <definedName name="Date_31_Poly">#REF!</definedName>
    <definedName name="Date_31_Repcs">#REF!</definedName>
    <definedName name="dateok1" localSheetId="9">[11]!dateok1</definedName>
    <definedName name="dateok1">[11]!dateok1</definedName>
    <definedName name="DaySeries">[12]Database!$A$2:$A$33</definedName>
    <definedName name="dd" localSheetId="16">#REF!</definedName>
    <definedName name="dd">#REF!</definedName>
    <definedName name="ddd" localSheetId="16">#REF!</definedName>
    <definedName name="ddd">#REF!</definedName>
    <definedName name="ddddd" localSheetId="16">#REF!</definedName>
    <definedName name="ddddd">#REF!</definedName>
    <definedName name="dddddddd" localSheetId="16">'[13]ส_ค_ _2_'!#REF!</definedName>
    <definedName name="dddddddd">'[13]ส_ค_ _2_'!#REF!</definedName>
    <definedName name="DE" localSheetId="16">#REF!</definedName>
    <definedName name="DE">#REF!</definedName>
    <definedName name="Default_AtmCond_Enth">'[6]Steam Conditions'!$B$55</definedName>
    <definedName name="Default_AtmCPT">'[6]Steam Conditions'!$B$59</definedName>
    <definedName name="Default_AtmHSatV">'[6]Steam Conditions'!$B$58</definedName>
    <definedName name="Default_AtmPress">'[6]Steam Conditions'!$B$56</definedName>
    <definedName name="Default_AtmTsatP">'[6]Steam Conditions'!$B$57</definedName>
    <definedName name="Default_Cond_Enth">'[6]Steam Conditions'!$B$54</definedName>
    <definedName name="DEFAULT_INTERVALS" hidden="1">"OVERALL REDUCTION,1s,5s,10s,30s,1m,2m,5m,10m,30m,1H,2H,4H,8H,1D,7D,30D"</definedName>
    <definedName name="Delete_Old_Data">#N/A</definedName>
    <definedName name="DeltaMode">[6]Veritech!$E$7</definedName>
    <definedName name="DEP" localSheetId="16">#REF!</definedName>
    <definedName name="DEP">#REF!</definedName>
    <definedName name="Department" localSheetId="16">#REF!</definedName>
    <definedName name="Department">#REF!</definedName>
    <definedName name="deprecition" localSheetId="16">#REF!</definedName>
    <definedName name="deprecition">#REF!</definedName>
    <definedName name="df">#REF!</definedName>
    <definedName name="dfsd">#REF!</definedName>
    <definedName name="dge">#REF!</definedName>
    <definedName name="DiagramTurbType">'[6]MS Turb Report'!$B$42</definedName>
    <definedName name="dimen" localSheetId="16">#REF!</definedName>
    <definedName name="dimen">#REF!</definedName>
    <definedName name="Djsi" localSheetId="16">#REF!</definedName>
    <definedName name="Djsi">#REF!</definedName>
    <definedName name="dksajfkd" localSheetId="16">#REF!</definedName>
    <definedName name="dksajfkd">#REF!</definedName>
    <definedName name="DLF">#REF!</definedName>
    <definedName name="DM">#REF!</definedName>
    <definedName name="DMPM">#REF!</definedName>
    <definedName name="DNP">#REF!</definedName>
    <definedName name="DOG">#REF!</definedName>
    <definedName name="donm">#REF!</definedName>
    <definedName name="DPLR_EBSM_D">#REF!</definedName>
    <definedName name="DPLR_EBSM_H">#REF!</definedName>
    <definedName name="DrtrAvgMkUpEnth">'[6]KBC Calcs'!$B$188</definedName>
    <definedName name="dss" localSheetId="16">#REF!</definedName>
    <definedName name="dss">#REF!</definedName>
    <definedName name="DtList" localSheetId="16">#REF!</definedName>
    <definedName name="DtList">#REF!</definedName>
    <definedName name="dwe" localSheetId="16">#REF!</definedName>
    <definedName name="dwe">#REF!</definedName>
    <definedName name="dyn" localSheetId="16">'[6]Flash DB2'!#REF!</definedName>
    <definedName name="dyn">'[6]Flash DB2'!#REF!</definedName>
    <definedName name="dyn2DFU_VarPrice1">'[6]Fuels DB2'!$CT$9:$CT$26</definedName>
    <definedName name="dyn2DFU_VarPrice2">'[6]Fuels DB2'!$CU$9:$CU$26</definedName>
    <definedName name="dyn2DFU_VarPrice3">'[6]Fuels DB2'!$CV$9:$CV$26</definedName>
    <definedName name="DynamicHdr1H">'[6]Header Calcs'!$L$52</definedName>
    <definedName name="dynBFW2_BFWSource">'[6]BFW Wash DB2'!$C$9</definedName>
    <definedName name="dynBFW2_Demand">'[6]BFW Wash DB2'!$F$9</definedName>
    <definedName name="dynBFW2_iDrtr">'[6]BFW Wash DB2'!$I$9</definedName>
    <definedName name="dynBFW2_iUnit">'[6]BFW Wash DB2'!$H$9</definedName>
    <definedName name="dynBLR2_Blowdown">'[6]Boiler DB2'!$BH$9:$BH$13</definedName>
    <definedName name="dynBLR2_BlowdownHeat">'[6]Boiler DB2'!$CB$9:$CB$13</definedName>
    <definedName name="dynBLR2_CalcPlntFuel1">'[6]Boiler DB2'!$DN$9:$DN$13</definedName>
    <definedName name="dynBLR2_CalcPlntFuel2">'[6]Boiler DB2'!$DO$9:$DO$13</definedName>
    <definedName name="dynBLR2_DeltaH">'[6]Boiler DB2'!$BV$9:$BV$13</definedName>
    <definedName name="dynBLR2_DH">'[6]Boiler DB2'!$CC$9:$CC$13</definedName>
    <definedName name="dynBLR2_EffLHV">'[6]Boiler DB2'!$BE$9:$BE$13</definedName>
    <definedName name="dynBLR2_FDFanPwr">'[6]Boiler DB2'!$BJ$9:$BJ$13</definedName>
    <definedName name="dynBLR2_FlashDrum_INDX">'[6]Boiler DB2'!$CP$9:$CP$13</definedName>
    <definedName name="dynBLR2_Fuel">'[6]Boiler DB2'!$AZ$9:$AZ$13</definedName>
    <definedName name="dynBLR2_Fuel1">'[6]Boiler DB2'!$M$9:$M$13</definedName>
    <definedName name="dynBLR2_Fuel1_Duty">'[6]Boiler DB2'!$BA$9:$BA$13</definedName>
    <definedName name="dynBLR2_Fuel1Eff">'[6]Boiler DB2'!$BF$9:$BF$13</definedName>
    <definedName name="dynBLR2_Fuel2">'[6]Boiler DB2'!$O$9:$O$13</definedName>
    <definedName name="dynBLR2_Fuel2_Duty">'[6]Boiler DB2'!$BB$9:$BB$13</definedName>
    <definedName name="dynBLR2_Fuel2Eff">'[6]Boiler DB2'!$BG$9:$BG$13</definedName>
    <definedName name="dynBLR2_FuelACorr">'[6]Boiler DB2'!$AH$9:$AH$13</definedName>
    <definedName name="dynBLR2_FuelAEff1">'[6]Boiler DB2'!$V$9:$V$13</definedName>
    <definedName name="dynBLR2_FuelAEff2">'[6]Boiler DB2'!$W$9:$W$13</definedName>
    <definedName name="dynBLR2_FuelAEff3">'[6]Boiler DB2'!$X$9:$X$13</definedName>
    <definedName name="dynBLR2_FuelAEff4">'[6]Boiler DB2'!$Y$9:$Y$13</definedName>
    <definedName name="dynBLR2_FuelAEff5">'[6]Boiler DB2'!$Z$9:$Z$13</definedName>
    <definedName name="dynBLR2_FuelAEff6">'[6]Boiler DB2'!$AA$9:$AA$13</definedName>
    <definedName name="dynBLR2_FuelAIndex">'[6]Boiler DB2'!$DG$9:$DG$13</definedName>
    <definedName name="dynBLR2_FuelAMaxRatio">'[6]Boiler DB2'!$U$9:$U$13</definedName>
    <definedName name="dynBLR2_FuelAMinRatio">'[6]Boiler DB2'!$T$9:$T$13</definedName>
    <definedName name="dynBLR2_FuelAOn">'[6]Boiler DB2'!$CU$9:$CU$13</definedName>
    <definedName name="dynBLR2_FuelATarget4">'[6]Boiler DB2'!$Q$9:$Q$13</definedName>
    <definedName name="dynBLR2_FuelBCorr">'[6]Boiler DB2'!$AI$9:$AI$13</definedName>
    <definedName name="dynBLR2_FuelBEff1">'[6]Boiler DB2'!$AB$9:$AB$13</definedName>
    <definedName name="dynBLR2_FuelBEff2">'[6]Boiler DB2'!$AC$9:$AC$13</definedName>
    <definedName name="dynBLR2_FuelBEff3">'[6]Boiler DB2'!$AD$9:$AD$13</definedName>
    <definedName name="dynBLR2_FuelBEff4">'[6]Boiler DB2'!$AE$9:$AE$13</definedName>
    <definedName name="dynBLR2_FuelBEff5">'[6]Boiler DB2'!$AF$9:$AF$13</definedName>
    <definedName name="dynBLR2_FuelBEff6">'[6]Boiler DB2'!$AG$9:$AG$13</definedName>
    <definedName name="dynBLR2_FuelBIndex">'[6]Boiler DB2'!$DH$9:$DH$13</definedName>
    <definedName name="dynBLR2_FuelBOn">'[6]Boiler DB2'!$CV$9:$CV$13</definedName>
    <definedName name="dynBLR2_FuelBTarget4">'[6]Boiler DB2'!$R$9:$R$13</definedName>
    <definedName name="dynBLR2_Header">'[6]Boiler DB2'!$C$9:$C$13</definedName>
    <definedName name="dynBLR2_IDFanPwr">'[6]Boiler DB2'!$BK$9:$BK$13</definedName>
    <definedName name="dynBLR2_iDrtr">'[6]Boiler DB2'!$CO$9:$CO$13</definedName>
    <definedName name="dynBLR2_iPout">'[6]Boiler DB2'!$CW$9:$CW$13</definedName>
    <definedName name="dynBLR2_iUnit">'[6]Boiler DB2'!$CY$9:$CY$13</definedName>
    <definedName name="dynBLR2_Name">'[6]Boiler DB2'!$B$9:$B$13</definedName>
    <definedName name="dynBLR2_On">'[6]Boiler DB2'!$CT$9:$CT$13</definedName>
    <definedName name="dynBLR2_OnlineBaseSteam">'[6]Boiler DB2'!$BW$9:$BW$13</definedName>
    <definedName name="dynBLR2_OnlineMaxSteam">'[6]Boiler DB2'!$BY$9:$BY$13</definedName>
    <definedName name="dynBLR2_OnlineMinSteam">'[6]Boiler DB2'!$BX$9:$BX$13</definedName>
    <definedName name="dynBLR2_OperatingStatus">'[6]Boiler DB2'!$AX$9:$AX$13</definedName>
    <definedName name="dynBLR2_PlantSteam">'[6]Boiler DB2'!$DP$9:$DP$13</definedName>
    <definedName name="dynBLR2_PrimaryFuelRatio">'[6]Boiler DB2'!$BO$9:$BO$13</definedName>
    <definedName name="dynBLR2_PriorityWeight">'[6]Boiler DB2'!$AW$9:$AW$13</definedName>
    <definedName name="dynBLR2_RatedSteam">'[6]Boiler DB2'!$L$9:$L$13</definedName>
    <definedName name="dynBLR2_StackO2">'[6]Boiler DB2'!$AL$9:$AL$13</definedName>
    <definedName name="dynBLR2_StackT">'[6]Boiler DB2'!$AK$9:$AK$13</definedName>
    <definedName name="dynBLR2_Steam">'[6]Boiler DB2'!$AY$9:$AY$13</definedName>
    <definedName name="dynBLR2_SteamH">'[6]Boiler DB2'!$CA$9:$CA$13</definedName>
    <definedName name="dynBLR2_SupplyPress">'[6]Boiler DB2'!$BC$9:$BC$13</definedName>
    <definedName name="dynBLR2_Temp">'[6]Boiler DB2'!$BD$9:$BD$13</definedName>
    <definedName name="dynBLR2_Unit">'[6]Boiler DB2'!$A$9:$A$13</definedName>
    <definedName name="dynBLR2_Unit_iPout">'[6]Boiler DB2'!$CX$9:$CX$13</definedName>
    <definedName name="dynBLR2_UnitIsUtil">'[6]Boiler DB2'!$CQ$9:$CQ$13</definedName>
    <definedName name="dynBPT2_DsphtBFW">'[6]BP Turb DB2'!$AE$9:$AE$21</definedName>
    <definedName name="dynBPT2_iDrtr">'[6]BP Turb DB2'!$AW$9:$AW$21</definedName>
    <definedName name="dynBPT2_iP1">'[6]BP Turb DB2'!$BB$9:$BB$21</definedName>
    <definedName name="dynBPT2_iP2">'[6]BP Turb DB2'!$BC$9:$BC$21</definedName>
    <definedName name="dynBPT2_iUnit">'[6]BP Turb DB2'!$BJ$9:$BJ$21</definedName>
    <definedName name="dynBPT2_OutHeat">'[6]BP Turb DB2'!$AB$9:$AB$21</definedName>
    <definedName name="dynBPT2_Pow">'[6]BP Turb DB2'!$T$9:$T$21</definedName>
    <definedName name="dynBPT2_Stm">'[6]BP Turb DB2'!$S$9:$S$21</definedName>
    <definedName name="dynBPT2_SupplyHeat">'[6]BP Turb DB2'!$AJ$9:$AJ$21</definedName>
    <definedName name="dynBPT2_TotalLetdown">'[6]BP Turb DB2'!$AF$9:$AF$21</definedName>
    <definedName name="dynBPT2_TotalLetdownH">'[6]BP Turb DB2'!$AG$9:$AG$21</definedName>
    <definedName name="dynBPT2_Unit_iP1">'[6]BP Turb DB2'!$BI$9:$BI$21</definedName>
    <definedName name="dynBPT2_Unit_iP2">'[6]BP Turb DB2'!$BE$9:$BE$21</definedName>
    <definedName name="dynCGN2_AirMass">'[6]Cogen DB2'!$EY$9:$EY$14</definedName>
    <definedName name="dynCGN2_Altitude">'[6]Cogen DB2'!$AR$9:$AR$14</definedName>
    <definedName name="dynCGN2_DesignPow">'[6]Cogen DB2'!$AG$9:$AG$14</definedName>
    <definedName name="dynCGN2_ExhFlow">'[6]Cogen DB2'!$EZ$9:$EZ$14</definedName>
    <definedName name="dynCGN2_GT_FuelCost">'[6]Cogen DB2'!$EU$9:$EU$14</definedName>
    <definedName name="dynCGN2_GTFuel">'[6]Cogen DB2'!$P$9:$P$14</definedName>
    <definedName name="dynCGN2_GTFuelDuty">'[6]Cogen DB2'!$ET$9:$ET$14</definedName>
    <definedName name="dynCGN2_HP_FlashDrum_INDX">'[6]Cogen DB2'!$JB$9:$JB$14</definedName>
    <definedName name="dynCGN2_HP_Steam">'[6]Cogen DB2'!$FF$9:$FF$14</definedName>
    <definedName name="dynCGN2_HP_SteamH">'[6]Cogen DB2'!$HU$9:$HU$14</definedName>
    <definedName name="dynCGN2_HP_SteamHeat">'[6]Cogen DB2'!$HS$9:$HS$14</definedName>
    <definedName name="dynCGN2_HP_SteamT">'[6]Cogen DB2'!$HP$9:$HP$14</definedName>
    <definedName name="dynCGN2_HP_SupplyPress">'[6]Cogen DB2'!$HO$9:$HO$14</definedName>
    <definedName name="dynCGN2_HPBlowdown">'[6]Cogen DB2'!$FJ$9:$FJ$14</definedName>
    <definedName name="dynCGN2_HPBlowdownHeat">'[6]Cogen DB2'!$HV$9:$HV$14</definedName>
    <definedName name="dynCGN2_HPBlowdownPC">'[6]Cogen DB2'!$AX$9:$AX$14</definedName>
    <definedName name="dynCGN2_HRSG_DH">'[6]Cogen DB2'!$IP$9:$IP$14</definedName>
    <definedName name="dynCGN2_HRSG_FuelCost">'[6]Cogen DB2'!$FM$9:$FM$14</definedName>
    <definedName name="dynCGN2_HRSGBFW">'[6]Cogen DB2'!$FI$9:$FI$14</definedName>
    <definedName name="dynCGN2_HRSGFuelDuty">'[6]Cogen DB2'!$FE$9:$FE$14</definedName>
    <definedName name="dynCGN2_Humidity">'[6]Cogen DB2'!$V$9:$V$14</definedName>
    <definedName name="dynCGN2_iDrtr">'[6]Cogen DB2'!$JE$9:$JE$14</definedName>
    <definedName name="dynCGN2_iFuel_GT">'[6]Cogen DB2'!$JL$9:$JL$14</definedName>
    <definedName name="dynCGN2_iFuel_HRSG">'[6]Cogen DB2'!$JK$9:$JK$14</definedName>
    <definedName name="dynCGN2_InletLoss">'[6]Cogen DB2'!$AP$9:$AP$14</definedName>
    <definedName name="dynCGN2_InletTemp">'[6]Cogen DB2'!$FA$9:$FA$14</definedName>
    <definedName name="dynCGN2_iP1">'[6]Cogen DB2'!$IY$9:$IY$14</definedName>
    <definedName name="dynCGN2_iP2">'[6]Cogen DB2'!$IZ$9:$IZ$14</definedName>
    <definedName name="dynCGN2_iP3">'[6]Cogen DB2'!$JA$9:$JA$14</definedName>
    <definedName name="dynCGN2_iPNox">'[6]Cogen DB2'!$IX$9:$IX$14</definedName>
    <definedName name="dynCGN2_IsGTOn">'[6]Cogen DB2'!$EX$9:$EX$14</definedName>
    <definedName name="dynCGN2_iUnit">'[6]Cogen DB2'!$JJ$9:$JJ$14</definedName>
    <definedName name="dynCGN2_LP_FlashDrum_INDX">'[6]Cogen DB2'!$JD$9:$JD$14</definedName>
    <definedName name="dynCGN2_LP_Steam">'[6]Cogen DB2'!$FH$9:$FH$14</definedName>
    <definedName name="dynCGN2_LP_SteamH">'[6]Cogen DB2'!$IM$9:$IM$14</definedName>
    <definedName name="dynCGN2_LP_SteamHeat">'[6]Cogen DB2'!$IK$9:$IK$14</definedName>
    <definedName name="dynCGN2_LP_SteamT">'[6]Cogen DB2'!$IH$9:$IH$14</definedName>
    <definedName name="dynCGN2_LP_SupplyPress">'[6]Cogen DB2'!$IG$9:$IG$14</definedName>
    <definedName name="dynCGN2_LPBlowdown">'[6]Cogen DB2'!$FL$9:$FL$14</definedName>
    <definedName name="dynCGN2_LPBlowdownHeat">'[6]Cogen DB2'!$IN$9:$IN$14</definedName>
    <definedName name="dynCGN2_LPBlowdownPC">'[6]Cogen DB2'!$BB$9:$BB$14</definedName>
    <definedName name="dynCGN2_MinGTLoad">'[6]Cogen DB2'!$T$9:$T$14</definedName>
    <definedName name="dynCGN2_Model">'[6]Cogen DB2'!$C$9:$C$14</definedName>
    <definedName name="dynCGN2_MP_FlashDrum_INDX">'[6]Cogen DB2'!$JC$9:$JC$14</definedName>
    <definedName name="dynCGN2_MP_Steam">'[6]Cogen DB2'!$FG$9:$FG$14</definedName>
    <definedName name="dynCGN2_MP_SteamH">'[6]Cogen DB2'!$ID$9:$ID$14</definedName>
    <definedName name="dynCGN2_MP_SteamHeat">'[6]Cogen DB2'!$IB$9:$IB$14</definedName>
    <definedName name="dynCGN2_MP_SteamT">'[6]Cogen DB2'!$HY$9:$HY$14</definedName>
    <definedName name="dynCGN2_MP_SupplyPress">'[6]Cogen DB2'!$HX$9:$HX$14</definedName>
    <definedName name="dynCGN2_MPBlowdown">'[6]Cogen DB2'!$FK$9:$FK$14</definedName>
    <definedName name="dynCGN2_MPBlowdownHeat">'[6]Cogen DB2'!$IE$9:$IE$14</definedName>
    <definedName name="dynCGN2_MPBlowdownPC">'[6]Cogen DB2'!$AZ$9:$AZ$14</definedName>
    <definedName name="dynCGN2_Name">'[6]Cogen DB2'!$B$9:$B$14</definedName>
    <definedName name="dynCGN2_NOX_Stm">'[6]Cogen DB2'!$FB$9:$FB$14</definedName>
    <definedName name="dynCGN2_NOX_StmHdr">'[6]Cogen DB2'!$L$9:$L$14</definedName>
    <definedName name="dynCGN2_NOX_StmQ">'[6]Cogen DB2'!$HG$9:$HG$14</definedName>
    <definedName name="dynCGN2_OutletLosses">'[6]Cogen DB2'!$AQ$9:$AQ$14</definedName>
    <definedName name="dynCGN2_PlantGTLoad">'[6]Cogen DB2'!$FO$9:$FO$14</definedName>
    <definedName name="dynCGN2_PredExhT">'[6]Cogen DB2'!$HC$9:$HC$14</definedName>
    <definedName name="dynCGN2_PredLoad">'[6]Cogen DB2'!$GG$9:$GG$14</definedName>
    <definedName name="dynCGN2_PredLoadFactor">'[6]Cogen DB2'!$GH$9:$GH$14</definedName>
    <definedName name="dynCGN2_PredStm_HP">'[6]Cogen DB2'!$HQ$9:$HQ$14</definedName>
    <definedName name="dynCGN2_PredStm_LP">'[6]Cogen DB2'!$II$9:$II$14</definedName>
    <definedName name="dynCGN2_PredStm_MP">'[6]Cogen DB2'!$HZ$9:$HZ$14</definedName>
    <definedName name="dynCGN2_SupplyPress">'[6]Cogen DB2'!$HF$9:$HF$14</definedName>
    <definedName name="dynCGN2_TrbnPower">'[6]Cogen DB2'!$ES$9:$ES$14</definedName>
    <definedName name="dynCGN2_Unit">'[6]Cogen DB2'!$A$9:$A$14</definedName>
    <definedName name="dynCGN2_Unit_iP1">'[6]Cogen DB2'!$JG$9:$JG$14</definedName>
    <definedName name="dynCGN2_Unit_iP2">'[6]Cogen DB2'!$JH$9:$JH$14</definedName>
    <definedName name="dynCGN2_Unit_iP3">'[6]Cogen DB2'!$JI$9:$JI$14</definedName>
    <definedName name="dynCGN2_Unit_iPNox">'[6]Cogen DB2'!$JF$9:$JF$14</definedName>
    <definedName name="dynCT2_CondHeat">'[6]Cond Turb DB2'!$AB$9</definedName>
    <definedName name="dynCT2_CondRtn">'[6]Cond Turb DB2'!$AA$9</definedName>
    <definedName name="dynCT2_HeatOut">'[6]Cond Turb DB2'!$Z$9</definedName>
    <definedName name="dynCT2_iDrtr">'[6]Cond Turb DB2'!$AR$9</definedName>
    <definedName name="dynCT2_iFlsh">'[6]Cond Turb DB2'!$AQ$9</definedName>
    <definedName name="dynCT2_iPin">'[6]Cond Turb DB2'!$AW$9</definedName>
    <definedName name="dynCT2_iUnit">'[6]Cond Turb DB2'!$AZ$9</definedName>
    <definedName name="dynCT2_Power">'[6]Cond Turb DB2'!$R$9</definedName>
    <definedName name="dynCT2_Steam">'[6]Cond Turb DB2'!$Q$9</definedName>
    <definedName name="dynCT2_SupplyHeat">'[6]Cond Turb DB2'!$AE$9</definedName>
    <definedName name="dynCT2_Unit_iPin">'[6]Cond Turb DB2'!$AX$9</definedName>
    <definedName name="dynDRTR2_BFWdemand">'[6]Deaer DB2'!$O$9:$O$20</definedName>
    <definedName name="dynDRTR2_BFWHeatOut">'[6]Deaer DB2'!$X$9:$X$20</definedName>
    <definedName name="dynDRTR2_CondH">'[6]Deaer DB2'!$L$9:$L$20</definedName>
    <definedName name="dynDRTR2_CondHeatIn">'[6]Deaer DB2'!$U$9:$U$20</definedName>
    <definedName name="dynDRTR2_CondIn">'[6]Deaer DB2'!$J$9:$J$20</definedName>
    <definedName name="dynDRTR2_HeatIn">'[6]Deaer DB2'!$T$9:$T$20</definedName>
    <definedName name="dynDRTR2_HLout">'[6]Deaer DB2'!$AH$9:$AH$20</definedName>
    <definedName name="dynDRTR2_iPin">'[6]Deaer DB2'!$AO$9:$AO$20</definedName>
    <definedName name="dynDRTR2_iUnit">'[6]Deaer DB2'!$AQ$9:$AQ$20</definedName>
    <definedName name="dynDRTR2_MkUpEnth">'[6]Deaer DB2'!$Q$9:$Q$20</definedName>
    <definedName name="dynDRTR2_MkUpHeat">'[6]Deaer DB2'!$W$9:$W$20</definedName>
    <definedName name="dynDRTR2_MkUpWater">'[6]Deaer DB2'!$P$9:$P$20</definedName>
    <definedName name="dynDRTR2_MkUpWaterT">'[6]Deaer DB2'!$G$9:$G$20</definedName>
    <definedName name="dynDRTR2_Name">'[6]Deaer DB2'!$B$9:$B$20</definedName>
    <definedName name="dynDRTR2_Pin">'[6]Deaer DB2'!$I$9:$I$20</definedName>
    <definedName name="dynDRTR2_Press">'[6]Deaer DB2'!$C$9:$C$20</definedName>
    <definedName name="dynDRTR2_StmIn">'[6]Deaer DB2'!$R$9:$R$20</definedName>
    <definedName name="dynDRTR2_SurfCond">'[6]Deaer DB2'!$M$9:$M$20</definedName>
    <definedName name="dynDRTR2_SurfCondT">'[6]Deaer DB2'!$F$9:$F$20</definedName>
    <definedName name="dynDRTR2_SurfHeatIn">'[6]Deaer DB2'!$V$9:$V$20</definedName>
    <definedName name="dynDRTR2_Tout">'[6]Deaer DB2'!$AJ$9:$AJ$20</definedName>
    <definedName name="dynDRTR2_Unit">'[6]Deaer DB2'!$A$9:$A$20</definedName>
    <definedName name="dynDRTR2_Unit_iPin">'[6]Deaer DB2'!$AP$9:$AP$20</definedName>
    <definedName name="dynDRTR2_UnitIsUtil">'[6]Deaer DB2'!$AS$9:$AS$20</definedName>
    <definedName name="dynDRTR2_Vent">'[6]Deaer DB2'!$H$9:$H$20</definedName>
    <definedName name="dynFC_CO2Make">'[6]Fuel Users DB2'!$X$9:$X$49</definedName>
    <definedName name="dynFC_Fuel1Duty">'[6]Fuel Users DB2'!$Y$9:$Y$49</definedName>
    <definedName name="dynFC_Fuel2Duty">'[6]Fuel Users DB2'!$AF$9:$AF$49</definedName>
    <definedName name="dynFC_Fuel3Duty">'[6]Fuel Users DB2'!$AM$9:$AM$49</definedName>
    <definedName name="dynFC_Fuel4Duty">'[6]Fuel Users DB2'!$AT$9:$AT$49</definedName>
    <definedName name="dynFC_FuelAIndex">'[6]Fuel Users DB2'!$BA$9:$BA$49</definedName>
    <definedName name="dynFC_FuelBIndex">'[6]Fuel Users DB2'!$BB$9:$BB$49</definedName>
    <definedName name="dynFC_FuelCIndex">'[6]Fuel Users DB2'!$BC$9:$BC$49</definedName>
    <definedName name="dynFC_FuelDIndex">'[6]Fuel Users DB2'!$BD$9:$BD$49</definedName>
    <definedName name="dynFC_iUnit">'[6]Fuel Users DB2'!$BF$9:$BF$49</definedName>
    <definedName name="dynFC_SO2Make">'[6]Fuel Users DB2'!$W$9:$W$49</definedName>
    <definedName name="dynFC_TotalDuty">'[6]Fuel Users DB2'!$V$9:$V$49</definedName>
    <definedName name="dynFC_Type">'[6]Fuel Users DB2'!$C$9:$C$49</definedName>
    <definedName name="dynFLS2_CondDest_INDX">'[6]Flash DB2'!$Y$9:$Y$47</definedName>
    <definedName name="dynFLS2_CondHeat">'[6]Flash DB2'!$L$9:$L$47</definedName>
    <definedName name="dynFLS2_DrtrDest_INDX">'[6]Flash DB2'!$Z$9:$Z$47</definedName>
    <definedName name="dynFLS2_DrumCond">'[6]Flash DB2'!$J$9:$J$47</definedName>
    <definedName name="dynFLS2_DrumCondLost">'[6]Flash DB2'!$M$9:$M$47</definedName>
    <definedName name="dynFLS2_DrumVapLost">'[6]Flash DB2'!$N$9:$N$47</definedName>
    <definedName name="dynFLS2_FlsToFls">'[6]Flash DB2'!$AM$9:$AM$47</definedName>
    <definedName name="dynFLS2_FlsToFlsQ">'[6]Flash DB2'!$AF$9:$AF$47</definedName>
    <definedName name="dynFLS2_HdrName">'[6]Flash DB2'!$D$9:$D$47</definedName>
    <definedName name="dynFLS2_Inlet">'[6]Flash DB2'!$G$9:$G$47</definedName>
    <definedName name="dynFLS2_InletQ">'[6]Flash DB2'!$W$9:$W$47</definedName>
    <definedName name="dynFLS2_iPout">'[6]Flash DB2'!$AO$9:$AO$47</definedName>
    <definedName name="dynFLS2_iUnit">'[6]Flash DB2'!$AQ$9:$AQ$47</definedName>
    <definedName name="dynFLS2_LiqH">'[6]Flash DB2'!$T$9:$T$47</definedName>
    <definedName name="dynFLS2_Name">'[6]Flash DB2'!$B$9:$B$47</definedName>
    <definedName name="dynFLS2_Unit">'[6]Flash DB2'!$A$9:$A$47</definedName>
    <definedName name="dynFLS2_Unit_iPout">'[6]Flash DB2'!$AP$9:$AP$47</definedName>
    <definedName name="dynFLS2_VapH">'[6]Flash DB2'!$S$9:$S$47</definedName>
    <definedName name="dynFLS2_Vent">'[6]Flash DB2'!$I$9:$I$47</definedName>
    <definedName name="dynFLS2_VentH">'[6]Flash DB2'!$O$9:$O$47</definedName>
    <definedName name="dynFU_BasePrice">'[6]Fuels DB2'!$F$9:$F$26</definedName>
    <definedName name="dynFU_BlrFuelA">'[6]Fuels DB2'!$AL$9:$AL$26</definedName>
    <definedName name="dynFU_BlrFuelB">'[6]Fuels DB2'!$AM$9:$AM$26</definedName>
    <definedName name="dynFU_CalcAir">'[6]Fuels DB2'!$AG$9:$AG$26</definedName>
    <definedName name="dynFU_CalcCO2">'[6]Fuels DB2'!$AF$9:$AF$26</definedName>
    <definedName name="dynFU_CalcLHV">'[6]Fuels DB2'!$AH$9:$AH$26</definedName>
    <definedName name="dynFU_CalcPrice">'[6]Fuels DB2'!$AI$9:$AI$26</definedName>
    <definedName name="dynFU_CalcSOX">'[6]Fuels DB2'!$AE$9:$AE$26</definedName>
    <definedName name="dynFU_CalcSOXppm">'[6]Fuels DB2'!$AJ$9:$AJ$26</definedName>
    <definedName name="dynFU_CO2Base">'[6]Fuels DB2'!$BE$9:$BE$26</definedName>
    <definedName name="dynFU_CO2MakeUtil">'[6]Fuels DB2'!$BH$9:$BH$26</definedName>
    <definedName name="dynFU_Gain">'[6]Fuels DB2'!$AD$9:$AD$26</definedName>
    <definedName name="dynFU_GTFuel">'[6]Fuels DB2'!$AN$9:$AN$26</definedName>
    <definedName name="dynFU_HRSGFuel">'[6]Fuels DB2'!$AO$9:$AO$26</definedName>
    <definedName name="dynFU_Import">'[6]Fuels DB2'!$Z$9:$Z$26</definedName>
    <definedName name="dynFU_ImportCost">'[6]Fuels DB2'!$AX$9:$AX$26</definedName>
    <definedName name="dynFU_iUnit">'[6]Fuels DB2'!$DN$9:$DN$26</definedName>
    <definedName name="dynFU_LHVBase">'[6]Fuels DB2'!$BC$9:$BC$26</definedName>
    <definedName name="dynFU_Loss">'[6]Fuels DB2'!$AC$9:$AC$26</definedName>
    <definedName name="dynFU_MaxSupply">'[6]Fuels DB2'!$CC$9:$CC$26</definedName>
    <definedName name="dynFU_MinSupply">'[6]Fuels DB2'!$BT$9:$BT$26</definedName>
    <definedName name="dynFU_Name">'[6]Fuels DB2'!$B$9:$B$26</definedName>
    <definedName name="dynFU_ProcUse">'[6]Fuels DB2'!$AP$9:$AP$26</definedName>
    <definedName name="dynFU_Production">'[6]Fuels DB2'!$AY$9:$AY$26</definedName>
    <definedName name="dynFU_SO2MakeUtil">'[6]Fuels DB2'!$BJ$9:$BJ$26</definedName>
    <definedName name="dynFU_SOXBase">'[6]Fuels DB2'!$BF$9:$BF$26</definedName>
    <definedName name="dynFU_SOXppmBase">'[6]Fuels DB2'!$BD$9:$BD$26</definedName>
    <definedName name="dynFU_StoichAirBase">'[6]Fuels DB2'!$BB$9:$BB$26</definedName>
    <definedName name="dynFU_TotSupply">'[6]Fuels DB2'!$AK$9:$AK$26</definedName>
    <definedName name="dynFU_Transfer1">'[6]Fuels DB2'!$W$9:$W$26</definedName>
    <definedName name="dynFU_Transfer2">'[6]Fuels DB2'!$X$9:$X$26</definedName>
    <definedName name="dynFU_Transfer3">'[6]Fuels DB2'!$Y$9:$Y$26</definedName>
    <definedName name="dynFU_TypeNo">'[6]Fuels DB2'!$AW$9:$AW$26</definedName>
    <definedName name="dynFU_Unit">'[6]Fuels DB2'!$A$9:$A$26</definedName>
    <definedName name="dynFU_VarMax1">'[6]Fuels DB2'!$BU$9:$BU$26</definedName>
    <definedName name="dynFU_VarMax2">'[6]Fuels DB2'!$BV$9:$BV$26</definedName>
    <definedName name="dynFU_VarMax3">'[6]Fuels DB2'!$BW$9:$BW$26</definedName>
    <definedName name="dynFU_VarMax4">'[6]Fuels DB2'!$BX$9:$BX$26</definedName>
    <definedName name="dynFU_VarMax5">'[6]Fuels DB2'!$BY$9:$BY$26</definedName>
    <definedName name="dynFU_VarMax6">'[6]Fuels DB2'!$BZ$9:$BZ$26</definedName>
    <definedName name="dynFU_VarMax7">'[6]Fuels DB2'!$CA$9:$CA$26</definedName>
    <definedName name="dynFU_VarMax8">'[6]Fuels DB2'!$CB$9:$CB$26</definedName>
    <definedName name="dynFU_VarMeas1">'[6]Fuels DB2'!$CD$9:$CD$26</definedName>
    <definedName name="dynFU_VarMeas2">'[6]Fuels DB2'!$CE$9:$CE$26</definedName>
    <definedName name="dynFU_VarMeas3">'[6]Fuels DB2'!$CF$9:$CF$26</definedName>
    <definedName name="dynFU_VarMeas4">'[6]Fuels DB2'!$CG$9:$CG$26</definedName>
    <definedName name="dynFU_VarMeas5">'[6]Fuels DB2'!$CH$9:$CH$26</definedName>
    <definedName name="dynFU_VarMeas6">'[6]Fuels DB2'!$CI$9:$CI$26</definedName>
    <definedName name="dynFU_VarMeas7">'[6]Fuels DB2'!$CJ$9:$CJ$26</definedName>
    <definedName name="dynFU_VarMeas8">'[6]Fuels DB2'!$CK$9:$CK$26</definedName>
    <definedName name="dynFU_VarMin1">'[6]Fuels DB2'!$BL$9:$BL$26</definedName>
    <definedName name="dynFU_VarMin2">'[6]Fuels DB2'!$BM$9:$BM$26</definedName>
    <definedName name="dynFU_VarMin3">'[6]Fuels DB2'!$BN$9:$BN$26</definedName>
    <definedName name="dynFU_VarMin4">'[6]Fuels DB2'!$BO$9:$BO$26</definedName>
    <definedName name="dynFU_VarMin5">'[6]Fuels DB2'!$BP$9:$BP$26</definedName>
    <definedName name="dynFU_VarMin6">'[6]Fuels DB2'!$BQ$9:$BQ$26</definedName>
    <definedName name="dynFU_VarMin7">'[6]Fuels DB2'!$BR$9:$BR$26</definedName>
    <definedName name="dynFU_VarMin8">'[6]Fuels DB2'!$BS$9:$BS$26</definedName>
    <definedName name="dynFU_VarPrice4">'[6]Fuels DB2'!$CW$9:$CW$26</definedName>
    <definedName name="dynFU_VarPrice5">'[6]Fuels DB2'!$CX$9:$CX$26</definedName>
    <definedName name="dynFU_VarPrice6">'[6]Fuels DB2'!$CY$9:$CY$26</definedName>
    <definedName name="dynFU_VarPrice7">'[6]Fuels DB2'!$CZ$9:$CZ$26</definedName>
    <definedName name="dynFU_VarPrice8">'[6]Fuels DB2'!$DA$9:$DA$26</definedName>
    <definedName name="dynFU_VarWt1">'[6]Fuels DB2'!$CL$9:$CL$26</definedName>
    <definedName name="dynFU_VarWt2">'[6]Fuels DB2'!$CM$9:$CM$26</definedName>
    <definedName name="dynFU_VarWt3">'[6]Fuels DB2'!$CN$9:$CN$26</definedName>
    <definedName name="dynFU_VarWt4">'[6]Fuels DB2'!$CO$9:$CO$26</definedName>
    <definedName name="dynFU_VarWt5">'[6]Fuels DB2'!$CP$9:$CP$26</definedName>
    <definedName name="dynFU_VarWt6">'[6]Fuels DB2'!$CQ$9:$CQ$26</definedName>
    <definedName name="dynFU_VarWt7">'[6]Fuels DB2'!$CR$9:$CR$26</definedName>
    <definedName name="dynFU_VarWt8">'[6]Fuels DB2'!$CS$9:$CS$26</definedName>
    <definedName name="dynFU_XStoFlare">'[6]Fuels DB2'!$AB$9:$AB$26</definedName>
    <definedName name="dynGEN2_Blowdown">'[6]Stm Gen DB2'!$K$9:$K$34</definedName>
    <definedName name="dynGEN2_BlowdownHeat">'[6]Stm Gen DB2'!$O$9:$O$34</definedName>
    <definedName name="dynGEN2_Drtr_INDX">'[6]Stm Gen DB2'!$S$9:$S$34</definedName>
    <definedName name="dynGEN2_FlashDrum_INDX">'[6]Stm Gen DB2'!$T$9:$T$34</definedName>
    <definedName name="dynGEN2_Hdr">'[6]Stm Gen DB2'!$C$9:$C$34</definedName>
    <definedName name="dynGEN2_iPout">'[6]Stm Gen DB2'!$U$9:$U$34</definedName>
    <definedName name="dynGEN2_iUnit">'[6]Stm Gen DB2'!$W$9:$W$34</definedName>
    <definedName name="dynGEN2_Stm">'[6]Stm Gen DB2'!$J$9:$J$34</definedName>
    <definedName name="dynGEN2_StmQ">'[6]Stm Gen DB2'!$N$9:$N$34</definedName>
    <definedName name="dynGEN2_Unit">'[6]Stm Gen DB2'!$A$9:$A$34</definedName>
    <definedName name="dynGEN2_Unit_iPout">'[6]Stm Gen DB2'!$V$9:$V$34</definedName>
    <definedName name="dynHTG2_Cond">'[6]Heat Stm DB2'!$J$9:$J$183</definedName>
    <definedName name="dynHTG2_CondLoss">'[6]Heat Stm DB2'!$K$9:$K$183</definedName>
    <definedName name="dynHTG2_CondQ">'[6]Heat Stm DB2'!$P$9:$P$183</definedName>
    <definedName name="dynHTG2_HdrIn">'[6]Heat Stm DB2'!$C$9:$C$183</definedName>
    <definedName name="dynHTG2_iFLS">'[6]Heat Stm DB2'!$V$9:$V$183</definedName>
    <definedName name="dynHTG2_iPin">'[6]Heat Stm DB2'!$W$9:$W$183</definedName>
    <definedName name="dynHTG2_iUnit">'[6]Heat Stm DB2'!$Y$9:$Y$183</definedName>
    <definedName name="dynHTG2_Q">'[6]Heat Stm DB2'!$S$9:$S$183</definedName>
    <definedName name="dynHTG2_Unit">'[6]Heat Stm DB2'!$A$9:$A$183</definedName>
    <definedName name="dynHTG2_Unit_iPin">'[6]Heat Stm DB2'!$X$9:$X$183</definedName>
    <definedName name="dynHTG2_Use">'[6]Heat Stm DB2'!$I$9:$I$183</definedName>
    <definedName name="dynIMP_CalcTarget">'[6]Import DB2'!$O$9</definedName>
    <definedName name="dynIMP_Cost">'[6]Import DB2'!$K$9</definedName>
    <definedName name="dynIMP_DerivedMax">'[6]Import DB2'!$S$9</definedName>
    <definedName name="dynIMP_DerivedMin">'[6]Import DB2'!$R$9</definedName>
    <definedName name="dynIMP_Flow">'[6]Import DB2'!$J$9</definedName>
    <definedName name="dynIMP_Hdr">'[6]Import DB2'!$C$9</definedName>
    <definedName name="dynIMP_iUnit">'[6]Import DB2'!$T$9</definedName>
    <definedName name="dynIMP_Max">'[6]Import DB2'!$F$9</definedName>
    <definedName name="dynIMP_Min">'[6]Import DB2'!$E$9</definedName>
    <definedName name="dynIMP_Name">'[6]Import DB2'!$B$9</definedName>
    <definedName name="dynIMP_PressId">'[6]Import DB2'!$U$9</definedName>
    <definedName name="dynIMP_Price">'[6]Import DB2'!$H$9</definedName>
    <definedName name="dynIMP_PriorityWeight">'[6]Import DB2'!$I$9</definedName>
    <definedName name="dynIMP_StmQ">'[6]Import DB2'!$Q$9</definedName>
    <definedName name="dynIMP_Unit">'[6]Import DB2'!$A$9</definedName>
    <definedName name="dynIMP_Unit_iPout">'[6]Import DB2'!$V$9</definedName>
    <definedName name="dynLD2_Active">'[6]Letdown DB2'!$J$9:$J$54</definedName>
    <definedName name="dynLD2_CondH">'[6]Letdown DB2'!$V$9:$V$54</definedName>
    <definedName name="dynLD2_DerivedMax">'[6]Letdown DB2'!$AR$9:$AR$54</definedName>
    <definedName name="dynLD2_DerivedMin">'[6]Letdown DB2'!$AQ$9:$AQ$54</definedName>
    <definedName name="dynLD2_DesupOn">'[6]Letdown DB2'!$AA$9:$AA$54</definedName>
    <definedName name="dynLD2_DsphtBFW">'[6]Letdown DB2'!$W$9:$W$54</definedName>
    <definedName name="dynLD2_DynMax">'[6]Letdown DB2'!$L$9:$L$54</definedName>
    <definedName name="dynLD2_DynMin">'[6]Letdown DB2'!$K$9:$K$54</definedName>
    <definedName name="dynLD2_iDrtr">'[6]Letdown DB2'!$AD$9:$AD$54</definedName>
    <definedName name="dynLD2_iPin">'[6]Letdown DB2'!$AI$9:$AI$54</definedName>
    <definedName name="dynLD2_iPout">'[6]Letdown DB2'!$AJ$9:$AJ$54</definedName>
    <definedName name="dynLD2_IsValid">'[6]Letdown DB2'!$AP$9:$AP$54</definedName>
    <definedName name="dynLD2_iUnit">'[6]Letdown DB2'!$AO$9:$AO$54</definedName>
    <definedName name="dynLD2_Name">'[6]Letdown DB2'!$B$9:$B$54</definedName>
    <definedName name="dynLD2_OutletHdrName">'[6]Letdown DB2'!$D$9:$D$54</definedName>
    <definedName name="dynLD2_PriorityWeight">'[6]Letdown DB2'!$M$9:$M$54</definedName>
    <definedName name="dynLD2_SteamIn">'[6]Letdown DB2'!$N$9:$N$54</definedName>
    <definedName name="dynLD2_SupplyHdrName">'[6]Letdown DB2'!$C$9:$C$54</definedName>
    <definedName name="dynLD2_SupplyHeat">'[6]Letdown DB2'!$R$9:$R$54</definedName>
    <definedName name="dynLD2_Target">'[6]Letdown DB2'!$AB$9:$AB$54</definedName>
    <definedName name="dynLD2_TgtH">'[6]Letdown DB2'!$U$9:$U$54</definedName>
    <definedName name="dynLD2_TotalFlow">'[6]Letdown DB2'!$X$9:$X$54</definedName>
    <definedName name="dynLD2_TotalHeat">'[6]Letdown DB2'!$Y$9:$Y$54</definedName>
    <definedName name="dynLD2_Unit">'[6]Letdown DB2'!$A$9:$A$54</definedName>
    <definedName name="dynLD2_Unit_iPin">'[6]Letdown DB2'!$AN$9:$AN$54</definedName>
    <definedName name="dynLD2_Unit_iPout">'[6]Letdown DB2'!$AM$9:$AM$54</definedName>
    <definedName name="dynLIVE2_HdrIn">'[6]Live Stm DB2'!$C$9:$C$71</definedName>
    <definedName name="dynLIVE2_iPin">'[6]Live Stm DB2'!$L$9:$L$71</definedName>
    <definedName name="dynLIVE2_iUnit">'[6]Live Stm DB2'!$N$9:$N$71</definedName>
    <definedName name="dynLIVE2_Name">'[6]Live Stm DB2'!$B$9:$B$71</definedName>
    <definedName name="dynLIVE2_Q">'[6]Live Stm DB2'!$I$9:$I$71</definedName>
    <definedName name="dynLIVE2_Unit">'[6]Live Stm DB2'!$A$9:$A$71</definedName>
    <definedName name="dynLIVE2_Unit_iPin">'[6]Live Stm DB2'!$M$9:$M$71</definedName>
    <definedName name="dynLIVE2_Use">'[6]Live Stm DB2'!$F$9:$F$71</definedName>
    <definedName name="dynMSTRB_BackPress1">'[6]MS Turbs DB2'!$BP$9:$BP$17</definedName>
    <definedName name="dynMSTRB_BackPress2">'[6]MS Turbs DB2'!$CA$9:$CA$17</definedName>
    <definedName name="dynMSTRB_BackPress3">'[6]MS Turbs DB2'!$CL$9:$CL$17</definedName>
    <definedName name="dynMSTRB_CalcMaxExt1">'[6]MS Turbs DB2'!$GN$9:$GN$17</definedName>
    <definedName name="dynMSTRB_CalcMaxExt2">'[6]MS Turbs DB2'!$GP$9:$GP$17</definedName>
    <definedName name="dynMSTRB_CalcMaxExt3">'[6]MS Turbs DB2'!$GR$9:$GR$17</definedName>
    <definedName name="dynMSTRB_CalcMaxExt4">'[6]MS Turbs DB2'!$GT$9:$GT$17</definedName>
    <definedName name="dynMSTRB_CalcMaxIn">'[6]MS Turbs DB2'!$GL$9:$GL$17</definedName>
    <definedName name="dynMSTRB_CalcMaxPow">'[6]MS Turbs DB2'!$GV$9:$GV$17</definedName>
    <definedName name="dynMSTRB_CalcMinExt1">'[6]MS Turbs DB2'!$GM$9:$GM$17</definedName>
    <definedName name="dynMSTRB_CalcMinExt2">'[6]MS Turbs DB2'!$GO$9:$GO$17</definedName>
    <definedName name="dynMSTRB_CalcMinExt3">'[6]MS Turbs DB2'!$GQ$9:$GQ$17</definedName>
    <definedName name="dynMSTRB_CalcMinExt4">'[6]MS Turbs DB2'!$GS$9:$GS$17</definedName>
    <definedName name="dynMSTRB_CalcMinIn">'[6]MS Turbs DB2'!$GK$9:$GK$17</definedName>
    <definedName name="dynMSTRB_CalcMinPow">'[6]MS Turbs DB2'!$GU$9:$GU$17</definedName>
    <definedName name="dynMSTRB_CondDuty">'[6]MS Turbs DB2'!$DP$9:$DP$17</definedName>
    <definedName name="dynMSTRB_CondFlow">'[6]MS Turbs DB2'!$CY$9:$CY$17</definedName>
    <definedName name="dynMSTRB_CondHeat">'[6]MS Turbs DB2'!$DO$9:$DO$17</definedName>
    <definedName name="dynMSTRB_CondPower">'[6]MS Turbs DB2'!$CN$9:$CN$17</definedName>
    <definedName name="dynMSTRB_CondPress">'[6]MS Turbs DB2'!$CQ$9:$CQ$17</definedName>
    <definedName name="dynMSTRB_CondRtn">'[6]MS Turbs DB2'!$DM$9:$DM$17</definedName>
    <definedName name="dynMSTRB_CondSteam">'[6]MS Turbs DB2'!$CM$9:$CM$17</definedName>
    <definedName name="dynMSTRB_CondSteamHeat">'[6]MS Turbs DB2'!$CO$9:$CO$17</definedName>
    <definedName name="dynMSTRB_ConvA1">'[6]MS Turbs DB2'!$FV$9:$FV$17</definedName>
    <definedName name="dynMSTRB_ConvA2">'[6]MS Turbs DB2'!$FW$9:$FW$17</definedName>
    <definedName name="dynMSTRB_ConvA3">'[6]MS Turbs DB2'!$FX$9:$FX$17</definedName>
    <definedName name="dynMSTRB_ConvA4">'[6]MS Turbs DB2'!$FY$9:$FY$17</definedName>
    <definedName name="dynMSTRB_ConvB1">'[6]MS Turbs DB2'!$FZ$9:$FZ$17</definedName>
    <definedName name="dynMSTRB_ConvB2">'[6]MS Turbs DB2'!$GA$9:$GA$17</definedName>
    <definedName name="dynMSTRB_ConvB3">'[6]MS Turbs DB2'!$GB$9:$GB$17</definedName>
    <definedName name="dynMSTRB_ConvB4">'[6]MS Turbs DB2'!$GC$9:$GC$17</definedName>
    <definedName name="dynMSTRB_DH1corr">'[6]MS Turbs DB2'!$EZ$9:$EZ$17</definedName>
    <definedName name="dynMSTRB_DH2corr">'[6]MS Turbs DB2'!$FA$9:$FA$17</definedName>
    <definedName name="dynMSTRB_DH3corr">'[6]MS Turbs DB2'!$FB$9:$FB$17</definedName>
    <definedName name="dynMSTRB_DH4corr">'[6]MS Turbs DB2'!$FC$9:$FC$17</definedName>
    <definedName name="dynMSTRB_DsphtBFW1">'[6]MS Turbs DB2'!$BM$9:$BM$17</definedName>
    <definedName name="dynMSTRB_DsphtBFW2">'[6]MS Turbs DB2'!$BX$9:$BX$17</definedName>
    <definedName name="dynMSTRB_DsphtBFW3">'[6]MS Turbs DB2'!$CI$9:$CI$17</definedName>
    <definedName name="dynMSTRB_Eff1">'[6]MS Turbs DB2'!$CR$9:$CR$17</definedName>
    <definedName name="dynMSTRB_Eff2">'[6]MS Turbs DB2'!$CS$9:$CS$17</definedName>
    <definedName name="dynMSTRB_Eff3">'[6]MS Turbs DB2'!$CT$9:$CT$17</definedName>
    <definedName name="dynMSTRB_Enth1">'[6]MS Turbs DB2'!$DD$9:$DD$17</definedName>
    <definedName name="dynMSTRB_Enth2">'[6]MS Turbs DB2'!$DE$9:$DE$17</definedName>
    <definedName name="dynMSTRB_Ext1">'[6]MS Turbs DB2'!$BF$9:$BF$17</definedName>
    <definedName name="dynMSTRB_Ext1H">'[6]MS Turbs DB2'!$BI$9:$BI$17</definedName>
    <definedName name="dynMSTRB_ExtractHeat1">'[6]MS Turbs DB2'!$BJ$9:$BJ$17</definedName>
    <definedName name="dynMSTRB_ExtractHeat2">'[6]MS Turbs DB2'!$BU$9:$BU$17</definedName>
    <definedName name="dynMSTRB_ExtractHeat3">'[6]MS Turbs DB2'!$CF$9:$CF$17</definedName>
    <definedName name="dynMSTRB_iCondDrum">'[6]MS Turbs DB2'!$HI$9:$HI$17</definedName>
    <definedName name="dynMSTRB_IdealPwr">'[6]MS Turbs DB2'!$EO$9:$EO$17</definedName>
    <definedName name="dynMSTRB_iDrtr">'[6]MS Turbs DB2'!$HG$9:$HG$17</definedName>
    <definedName name="dynMSTRB_iFlsh">'[6]MS Turbs DB2'!$HH$9:$HH$17</definedName>
    <definedName name="dynMSTRB_Ind1">'[6]MS Turbs DB2'!$BG$9:$BG$17</definedName>
    <definedName name="dynMSTRB_Ind2">'[6]MS Turbs DB2'!$BR$9:$BR$17</definedName>
    <definedName name="dynMSTRB_Ind3">'[6]MS Turbs DB2'!$CC$9:$CC$17</definedName>
    <definedName name="dynMSTRB_IndHeat1">'[6]MS Turbs DB2'!$BL$9:$BL$17</definedName>
    <definedName name="dynMSTRB_IndHeat2">'[6]MS Turbs DB2'!$BW$9:$BW$17</definedName>
    <definedName name="dynMSTRB_IndHeat3">'[6]MS Turbs DB2'!$CH$9:$CH$17</definedName>
    <definedName name="dynMSTRB_iP0">'[6]MS Turbs DB2'!$GX$9:$GX$17</definedName>
    <definedName name="dynMSTRB_iP1">'[6]MS Turbs DB2'!$GY$9:$GY$17</definedName>
    <definedName name="dynMSTRB_iP2">'[6]MS Turbs DB2'!$GZ$9:$GZ$17</definedName>
    <definedName name="dynMSTRB_iP3">'[6]MS Turbs DB2'!$HA$9:$HA$17</definedName>
    <definedName name="dynMSTRB_iUnit">'[6]MS Turbs DB2'!$GW$9:$GW$17</definedName>
    <definedName name="dynMSTRB_Name">'[6]MS Turbs DB2'!$B$9:$B$17</definedName>
    <definedName name="dynMSTRB_NonProdFlow">'[6]MS Turbs DB2'!$BE$9:$BE$17</definedName>
    <definedName name="dynMSTRB_PltPow">'[6]MS Turbs DB2'!$DX$9:$DX$17</definedName>
    <definedName name="dynMSTRB_Power1">'[6]MS Turbs DB2'!$BH$9:$BH$17</definedName>
    <definedName name="dynMSTRB_Power2">'[6]MS Turbs DB2'!$BS$9:$BS$17</definedName>
    <definedName name="dynMSTRB_Power3">'[6]MS Turbs DB2'!$CD$9:$CD$17</definedName>
    <definedName name="dynMSTRB_PowHiErr">'[6]MS Turbs DB2'!$GI$9:$GI$17</definedName>
    <definedName name="dynMSTRB_PowLoErr">'[6]MS Turbs DB2'!$GJ$9:$GJ$17</definedName>
    <definedName name="dynMSTRB_PriorityWeight">'[6]MS Turbs DB2'!$AD$9:$AD$17</definedName>
    <definedName name="dynMSTRB_PwrCalc">'[6]MS Turbs DB2'!$AY$9:$AY$17</definedName>
    <definedName name="dynMSTRB_Status">'[6]MS Turbs DB2'!$BA$9:$BA$17</definedName>
    <definedName name="dynMSTRB_Steam2">'[6]MS Turbs DB2'!$BQ$9:$BQ$17</definedName>
    <definedName name="dynMSTRB_Steam3">'[6]MS Turbs DB2'!$CB$9:$CB$17</definedName>
    <definedName name="dynMSTRB_Stg1HdrName">'[6]MS Turbs DB2'!$F$9:$F$17</definedName>
    <definedName name="dynMSTRB_Stg2HdrName">'[6]MS Turbs DB2'!$G$9:$G$17</definedName>
    <definedName name="dynMSTRB_Stg3HdrName">'[6]MS Turbs DB2'!$H$9:$H$17</definedName>
    <definedName name="dynMSTRB_Stg4Eff">'[6]MS Turbs DB2'!$CU$9:$CU$17</definedName>
    <definedName name="dynMSTRB_Stg4Enth">'[6]MS Turbs DB2'!$DG$9:$DG$17</definedName>
    <definedName name="dynMSTRB_Stg4Temp">'[6]MS Turbs DB2'!$DK$9:$DK$17</definedName>
    <definedName name="dynMSTRB_SupplyEnth">'[6]MS Turbs DB2'!$CP$9:$CP$17</definedName>
    <definedName name="dynMSTRB_SupplyHdrName">'[6]MS Turbs DB2'!$E$9:$E$17</definedName>
    <definedName name="dynMSTRB_SupplyHeat">'[6]MS Turbs DB2'!$DL$9:$DL$17</definedName>
    <definedName name="dynMSTRB_SupplyHeat2">'[6]MS Turbs DB2'!$BT$9:$BT$17</definedName>
    <definedName name="dynMSTRB_SupplyHeat3">'[6]MS Turbs DB2'!$CE$9:$CE$17</definedName>
    <definedName name="dynMSTRB_SupplyPress">'[6]MS Turbs DB2'!$BC$9:$BC$17</definedName>
    <definedName name="dynMSTRB_SupplySteam">'[6]MS Turbs DB2'!$BB$9:$BB$17</definedName>
    <definedName name="dynMSTRB_SupplyTemp">'[6]MS Turbs DB2'!$BD$9:$BD$17</definedName>
    <definedName name="dynMSTRB_Temp1">'[6]MS Turbs DB2'!$DH$9:$DH$17</definedName>
    <definedName name="dynMSTRB_Temp2">'[6]MS Turbs DB2'!$DI$9:$DI$17</definedName>
    <definedName name="dynMSTRB_Temp3">'[6]MS Turbs DB2'!$DJ$9:$DJ$17</definedName>
    <definedName name="dynMSTRB_TgtExt1">'[6]MS Turbs DB2'!$EU$9:$EU$17</definedName>
    <definedName name="dynMSTRB_TgtExt2">'[6]MS Turbs DB2'!$EV$9:$EV$17</definedName>
    <definedName name="dynMSTRB_TgtExt3">'[6]MS Turbs DB2'!$EW$9:$EW$17</definedName>
    <definedName name="dynMSTRB_TgtExt4">'[6]MS Turbs DB2'!$EX$9:$EX$17</definedName>
    <definedName name="dynMSTRB_TgtInlet">'[6]MS Turbs DB2'!$ET$9:$ET$17</definedName>
    <definedName name="dynMSTRB_TgtPower">'[6]MS Turbs DB2'!$EY$9:$EY$17</definedName>
    <definedName name="dynMSTRB_TotalLetdown1">'[6]MS Turbs DB2'!$BN$9:$BN$17</definedName>
    <definedName name="dynMSTRB_TotalLetdown2">'[6]MS Turbs DB2'!$BY$9:$BY$17</definedName>
    <definedName name="dynMSTRB_TotalLetdown3">'[6]MS Turbs DB2'!$CJ$9:$CJ$17</definedName>
    <definedName name="dynMSTRB_TotalLetdownH1">'[6]MS Turbs DB2'!$BO$9:$BO$17</definedName>
    <definedName name="dynMSTRB_TotalLetdownH2">'[6]MS Turbs DB2'!$BZ$9:$BZ$17</definedName>
    <definedName name="dynMSTRB_TotalLetdownH3">'[6]MS Turbs DB2'!$CK$9:$CK$17</definedName>
    <definedName name="dynMSTRB_Type">'[6]MS Turbs DB2'!$C$9:$C$17</definedName>
    <definedName name="dynMSTRB_Unit">'[6]MS Turbs DB2'!$A$9:$A$17</definedName>
    <definedName name="dynMSTRB_Unit_iP0">'[6]MS Turbs DB2'!$HB$9:$HB$17</definedName>
    <definedName name="dynMSTRB_Unit_iP1">'[6]MS Turbs DB2'!$HC$9:$HC$17</definedName>
    <definedName name="dynMSTRB_Unit_iP2">'[6]MS Turbs DB2'!$HD$9:$HD$17</definedName>
    <definedName name="dynMSTRB_Unit_iP3">'[6]MS Turbs DB2'!$HE$9:$HE$17</definedName>
    <definedName name="dynPRC_Area">'[6]Process DB2'!$C$9:$C$46</definedName>
    <definedName name="dynPRC_CalcTpt">'[6]Process DB2'!$I$9:$I$46</definedName>
    <definedName name="dynPRC_IsProcess">'[6]Process DB2'!$K$9:$K$46</definedName>
    <definedName name="dynPRC_iUnit">'[6]Process DB2'!$L$9:$L$46</definedName>
    <definedName name="dynPRC_SiteTptSel">'[6]Process DB2'!$H$9:$H$46</definedName>
    <definedName name="dynPRC_TptUOM">'[6]Process DB2'!$F$9:$F$46</definedName>
    <definedName name="dynPrc_Unit">'[6]Process DB2'!$A$9:$A$46</definedName>
    <definedName name="dynSCG2_GT_FuelPrice">'[6]Simple Cogen DB2'!$AO$9:$AO$13</definedName>
    <definedName name="dynSCG2_HRSG_FuelPrice">'[6]Simple Cogen DB2'!$AP$9:$AP$13</definedName>
    <definedName name="dynSCGN_BFWFlow">'[6]Simple Cogen DB2'!$DE$9:$DE$13</definedName>
    <definedName name="dynSCGN_Blowdown">'[6]Simple Cogen DB2'!$DG$9:$DG$13</definedName>
    <definedName name="dynSCGN_BlowdownQ">'[6]Simple Cogen DB2'!$DH$9:$DH$13</definedName>
    <definedName name="dynSCGN_CalcPowMax">'[6]Simple Cogen DB2'!$DI$9:$DI$13</definedName>
    <definedName name="dynSCGN_GTFuelDuty">'[6]Simple Cogen DB2'!$AM$9:$AM$13</definedName>
    <definedName name="dynSCGN_GtFuelID">'[6]Simple Cogen DB2'!$AY$9:$AY$13</definedName>
    <definedName name="dynSCGN_GTStatus">'[6]Simple Cogen DB2'!$DB$9:$DB$13</definedName>
    <definedName name="dynSCGN_HRSGFiringStatus">'[6]Simple Cogen DB2'!$DC$9:$DC$13</definedName>
    <definedName name="dynSCGN_HRSGFuelDuty">'[6]Simple Cogen DB2'!$AN$9:$AN$13</definedName>
    <definedName name="dynSCGN_HRSGFuelID">'[6]Simple Cogen DB2'!$AZ$9:$AZ$13</definedName>
    <definedName name="dynSCGN_iDrtr">'[6]Simple Cogen DB2'!$AT$9:$AT$13</definedName>
    <definedName name="dynSCGN_iFlsh">'[6]Simple Cogen DB2'!$AU$9:$AU$13</definedName>
    <definedName name="dynSCGN_iHdr">'[6]Simple Cogen DB2'!$AQ$9:$AQ$13</definedName>
    <definedName name="dynSCGN_iUnit">'[6]Simple Cogen DB2'!$AS$9:$AS$13</definedName>
    <definedName name="dynSCGN_LHVsf">'[6]Simple Cogen DB2'!$CI$9:$CI$13</definedName>
    <definedName name="dynSCGN_MinPow">'[6]Simple Cogen DB2'!$G$9:$G$13</definedName>
    <definedName name="dynSCGN_MM">'[6]Simple Cogen DB2'!$BR$9:$BR$13</definedName>
    <definedName name="dynSCGN_MsffMax">'[6]Simple Cogen DB2'!$EA$9:$EA$13</definedName>
    <definedName name="dynSCGN_MstmFMax">'[6]Simple Cogen DB2'!$DZ$9:$DZ$13</definedName>
    <definedName name="dynSCGN_MstmMax">'[6]Simple Cogen DB2'!$EB$9:$EB$13</definedName>
    <definedName name="dynSCGN_MstmUFMax">'[6]Simple Cogen DB2'!$DY$9:$DY$13</definedName>
    <definedName name="dynSCGN_Name">'[6]Simple Cogen DB2'!$B$9:$B$13</definedName>
    <definedName name="dynSCGN_PlntGTPow">'[6]Simple Cogen DB2'!$DK$9:$DK$13</definedName>
    <definedName name="dynSCGN_Pow">'[6]Simple Cogen DB2'!$AK$9:$AK$13</definedName>
    <definedName name="dynSCGN_PP">'[6]Simple Cogen DB2'!$BS$9:$BS$13</definedName>
    <definedName name="dynSCGN_QgtMax">'[6]Simple Cogen DB2'!$DW$9:$DW$13</definedName>
    <definedName name="dynSCGN_QgtMin">'[6]Simple Cogen DB2'!$DX$9:$DX$13</definedName>
    <definedName name="dynSCGN_QQ">'[6]Simple Cogen DB2'!$BT$9:$BT$13</definedName>
    <definedName name="dynSCGN_RR">'[6]Simple Cogen DB2'!$BU$9:$BU$13</definedName>
    <definedName name="dynSCGN_SS">'[6]Simple Cogen DB2'!$BV$9:$BV$13</definedName>
    <definedName name="dynSCGN_Stm">'[6]Simple Cogen DB2'!$AG$9:$AG$13</definedName>
    <definedName name="dynSCGN_StmDuty">'[6]Simple Cogen DB2'!$AL$9:$AL$13</definedName>
    <definedName name="dynSCGN_TgtGTFuel">'[6]Simple Cogen DB2'!$DR$9:$DR$13</definedName>
    <definedName name="dynSCGN_TgtGTPow">'[6]Simple Cogen DB2'!$DQ$9:$DQ$13</definedName>
    <definedName name="dynSCGN_TgtHRSGFuel">'[6]Simple Cogen DB2'!$DS$9:$DS$13</definedName>
    <definedName name="dynSCGN_TgtHRSGStm">'[6]Simple Cogen DB2'!$DT$9:$DT$13</definedName>
    <definedName name="dynSCGN_TotDH">'[6]Simple Cogen DB2'!$DJ$9:$DJ$13</definedName>
    <definedName name="dynSCGN_TT">'[6]Simple Cogen DB2'!$EE$9:$EE$13</definedName>
    <definedName name="dynSCGN_Unit">'[6]Simple Cogen DB2'!$A$9:$A$13</definedName>
    <definedName name="dynSCGN_Unit_iHdr">'[6]Simple Cogen DB2'!$AR$9:$AR$13</definedName>
    <definedName name="dynSCGN_WgtMax">'[6]Simple Cogen DB2'!$ED$9:$ED$13</definedName>
    <definedName name="dynSCGN_WgtMin">'[6]Simple Cogen DB2'!$EC$9:$EC$13</definedName>
    <definedName name="dynSCGN_WW">'[6]Simple Cogen DB2'!$BW$9:$BW$13</definedName>
    <definedName name="dynSCGN_XX">'[6]Simple Cogen DB2'!$BX$9:$BX$13</definedName>
    <definedName name="dynSCGN_YY">'[6]Simple Cogen DB2'!$BY$9:$BY$13</definedName>
    <definedName name="dynSCGN_ZZ">'[6]Simple Cogen DB2'!$BZ$9:$BZ$13</definedName>
    <definedName name="dynTns1FuelNo">'[6]Fuels DB2'!$AT$9:$AT$26</definedName>
    <definedName name="dynTns2FuelNo">'[6]Fuels DB2'!$AU$9:$AU$26</definedName>
    <definedName name="dynTns3FuelNo">'[6]Fuels DB2'!$AV$9:$AV$26</definedName>
    <definedName name="dynVENT_CondHeat">'[6]Vents DB2'!$R$9:$R$30</definedName>
    <definedName name="dynVENT_DerivedMax">'[6]Vents DB2'!$AB$9:$AB$30</definedName>
    <definedName name="dynVENT_DerivedMin">'[6]Vents DB2'!$AA$9:$AA$30</definedName>
    <definedName name="dynVENT_DrtrDest_INDX">'[6]Vents DB2'!$Y$9:$Y$30</definedName>
    <definedName name="dynVENT_FlshDest_INDX">'[6]Vents DB2'!$Z$9:$Z$30</definedName>
    <definedName name="dynVENT_Hdr">'[6]Vents DB2'!$C$9:$C$30</definedName>
    <definedName name="dynVENT_iPin">'[6]Vents DB2'!$U$9:$U$30</definedName>
    <definedName name="dynVENT_MaxFlow">'[6]Vents DB2'!$E$9:$E$30</definedName>
    <definedName name="dynVENT_MinFlow">'[6]Vents DB2'!$D$9:$D$30</definedName>
    <definedName name="dynVENT_Name">'[6]Vents DB2'!$B$9:$B$30</definedName>
    <definedName name="dynVENT_Plant">'[6]Vents DB2'!$T$9:$T$30</definedName>
    <definedName name="dynVENT_PriorityWeight">'[6]Vents DB2'!$I$9:$I$30</definedName>
    <definedName name="dynVENT_RecCond">'[6]Vents DB2'!$K$9:$K$30</definedName>
    <definedName name="dynVENT_Unit">'[6]Vents DB2'!$A$9:$A$30</definedName>
    <definedName name="dynVENT_Unit_iPin">'[6]Vents DB2'!$V$9:$V$30</definedName>
    <definedName name="dynVENT_Use">'[6]Vents DB2'!$J$9:$J$30</definedName>
    <definedName name="E" localSheetId="16">#REF!</definedName>
    <definedName name="E">#REF!</definedName>
    <definedName name="e_1">NA()</definedName>
    <definedName name="e_2">NA()</definedName>
    <definedName name="e_3">NA()</definedName>
    <definedName name="EarlyWarning" localSheetId="16">#REF!</definedName>
    <definedName name="EarlyWarning">#REF!</definedName>
    <definedName name="edf" localSheetId="16">#REF!</definedName>
    <definedName name="edf">#REF!</definedName>
    <definedName name="eds" localSheetId="16">#REF!</definedName>
    <definedName name="eds">#REF!</definedName>
    <definedName name="ee">#REF!</definedName>
    <definedName name="ee_1">NA()</definedName>
    <definedName name="ee_2">NA()</definedName>
    <definedName name="eee" localSheetId="14" hidden="1">{#N/A,#N/A,FALSE,"Macro2"}</definedName>
    <definedName name="eee" localSheetId="15" hidden="1">{#N/A,#N/A,FALSE,"Macro2"}</definedName>
    <definedName name="eee" localSheetId="16" hidden="1">{#N/A,#N/A,FALSE,"Macro2"}</definedName>
    <definedName name="eee" localSheetId="6" hidden="1">{#N/A,#N/A,FALSE,"Macro2"}</definedName>
    <definedName name="eee" localSheetId="9" hidden="1">{#N/A,#N/A,FALSE,"Macro2"}</definedName>
    <definedName name="eee" hidden="1">{#N/A,#N/A,FALSE,"Macro2"}</definedName>
    <definedName name="eeeee" localSheetId="16">#REF!</definedName>
    <definedName name="eeeee">#REF!</definedName>
    <definedName name="eer" localSheetId="16">#REF!</definedName>
    <definedName name="eer">#REF!</definedName>
    <definedName name="effive" localSheetId="16">#REF!</definedName>
    <definedName name="effive">#REF!</definedName>
    <definedName name="effour">#REF!</definedName>
    <definedName name="efone">#REF!</definedName>
    <definedName name="efseven">#REF!</definedName>
    <definedName name="efsix">#REF!</definedName>
    <definedName name="efthree">#REF!</definedName>
    <definedName name="eftwo">#REF!</definedName>
    <definedName name="Ein">#REF!</definedName>
    <definedName name="EN.Hatsanai">#REF!</definedName>
    <definedName name="Eout">#REF!</definedName>
    <definedName name="er">#REF!</definedName>
    <definedName name="Excel_BuiltIn__FilterDatabase_1">"$'ค่าไฟฟ้าTOAP ด้านหลัง'.$#REF!$#REF!:$#REF!$#REF!"</definedName>
    <definedName name="Excel_BuiltIn__FilterDatabase_2" localSheetId="16">#REF!</definedName>
    <definedName name="Excel_BuiltIn__FilterDatabase_2">#REF!</definedName>
    <definedName name="Excel_BuiltIn_Print_Area_17" localSheetId="16">#REF!</definedName>
    <definedName name="Excel_BuiltIn_Print_Area_17">#REF!</definedName>
    <definedName name="Excel_BuiltIn_Print_Area_2" localSheetId="16">#REF!</definedName>
    <definedName name="Excel_BuiltIn_Print_Area_2">#REF!</definedName>
    <definedName name="expense">#REF!</definedName>
    <definedName name="EXPORT">#REF!</definedName>
    <definedName name="F">#REF!</definedName>
    <definedName name="F_EP">#REF!</definedName>
    <definedName name="F_Fuel_HEAT_V">#REF!</definedName>
    <definedName name="F_Group">#REF!</definedName>
    <definedName name="F_LF">#REF!</definedName>
    <definedName name="F_MPM">#REF!</definedName>
    <definedName name="F_NP">#REF!</definedName>
    <definedName name="fac">#REF!</definedName>
    <definedName name="Factor">#REF!</definedName>
    <definedName name="fat">#REF!</definedName>
    <definedName name="FC">'[3]File P''Lek'!$Q$1:$Q$65536</definedName>
    <definedName name="Fcno." localSheetId="16">#REF!</definedName>
    <definedName name="Fcno.">#REF!</definedName>
    <definedName name="fdd" localSheetId="16">#REF!</definedName>
    <definedName name="fdd">#REF!</definedName>
    <definedName name="fdgdfg" localSheetId="16">#REF!</definedName>
    <definedName name="fdgdfg">#REF!</definedName>
    <definedName name="fdsgg">#REF!</definedName>
    <definedName name="ff">#REF!</definedName>
    <definedName name="ff_1">NA()</definedName>
    <definedName name="ff_2">NA()</definedName>
    <definedName name="ffd" localSheetId="16">#REF!</definedName>
    <definedName name="ffd">#REF!</definedName>
    <definedName name="fff" localSheetId="16">#REF!</definedName>
    <definedName name="fff">#REF!</definedName>
    <definedName name="fff_1">NA()</definedName>
    <definedName name="fff_2">NA()</definedName>
    <definedName name="fffgr" localSheetId="16">#REF!</definedName>
    <definedName name="fffgr">#REF!</definedName>
    <definedName name="ffm" localSheetId="16">[14]พิมม์1!#REF!</definedName>
    <definedName name="ffm">[14]พิมม์1!#REF!</definedName>
    <definedName name="fg" localSheetId="16">'[15]ก_พ_ _2_'!#REF!</definedName>
    <definedName name="fg">'[15]ก_พ_ _2_'!#REF!</definedName>
    <definedName name="fgdr" localSheetId="16">#REF!</definedName>
    <definedName name="fgdr">#REF!</definedName>
    <definedName name="FGF" localSheetId="16">#REF!</definedName>
    <definedName name="FGF">#REF!</definedName>
    <definedName name="fgksgj" localSheetId="16">#REF!</definedName>
    <definedName name="fgksgj">#REF!</definedName>
    <definedName name="FGListTable">[16]!Table1[[#All],[Item]:[Pallet Type]]</definedName>
    <definedName name="fgr" localSheetId="16">#REF!</definedName>
    <definedName name="fgr">#REF!</definedName>
    <definedName name="fill" localSheetId="16">#REF!</definedName>
    <definedName name="fill">#REF!</definedName>
    <definedName name="filldata" localSheetId="9">[17]!filldata</definedName>
    <definedName name="filldata">[17]!filldata</definedName>
    <definedName name="Fired_Equipment_Status_Options">[6]Veritech!$A$42:$A$45</definedName>
    <definedName name="fkjgsglks" localSheetId="16">#REF!</definedName>
    <definedName name="fkjgsglks">#REF!</definedName>
    <definedName name="fl" localSheetId="16">#REF!</definedName>
    <definedName name="fl">#REF!</definedName>
    <definedName name="fl0w" localSheetId="16">#REF!</definedName>
    <definedName name="fl0w">#REF!</definedName>
    <definedName name="flow">#REF!</definedName>
    <definedName name="fn">#REF!</definedName>
    <definedName name="Foctory">#REF!</definedName>
    <definedName name="Follow">#REF!</definedName>
    <definedName name="Foodland">#REF!</definedName>
    <definedName name="foodlion">#REF!</definedName>
    <definedName name="Forecast">#REF!</definedName>
    <definedName name="fr">#REF!</definedName>
    <definedName name="Fuel">'[18]ม_ค_ _2_'!#REF!</definedName>
    <definedName name="Fuel_10">'[18]ก_ค_ _2_'!#REF!</definedName>
    <definedName name="Fuel_11">'[18]ส_ค_ _2_'!#REF!</definedName>
    <definedName name="Fuel_12">'[18]ก_ย_ _2_'!#REF!</definedName>
    <definedName name="Fuel_13">'[18]ต_ค_ _2_'!#REF!</definedName>
    <definedName name="Fuel_14">'[18]พ_ย_ _2_'!#REF!</definedName>
    <definedName name="Fuel_15">'[18]ธ_ค_ _2_'!#REF!</definedName>
    <definedName name="Fuel_16" localSheetId="16">#REF!</definedName>
    <definedName name="Fuel_16">#REF!</definedName>
    <definedName name="Fuel_17" localSheetId="16">#REF!</definedName>
    <definedName name="Fuel_17">#REF!</definedName>
    <definedName name="Fuel_18" localSheetId="16">#REF!</definedName>
    <definedName name="Fuel_18">#REF!</definedName>
    <definedName name="Fuel_19">#REF!</definedName>
    <definedName name="Fuel_20">#REF!</definedName>
    <definedName name="Fuel_21">#REF!</definedName>
    <definedName name="Fuel_22">#REF!</definedName>
    <definedName name="Fuel_23">#REF!</definedName>
    <definedName name="Fuel_24">#REF!</definedName>
    <definedName name="Fuel_25">#REF!</definedName>
    <definedName name="Fuel_26">#REF!</definedName>
    <definedName name="Fuel_5">'[18]ก_พ_ _2_'!#REF!</definedName>
    <definedName name="Fuel_6">'[18]ม___ค_ _2_'!#REF!</definedName>
    <definedName name="Fuel_7">'[18]เม_ย_ _2_'!#REF!</definedName>
    <definedName name="Fuel_8">'[18]พ_ค_ _2_'!#REF!</definedName>
    <definedName name="Fuel_9">'[18]ม__ย_ _2_'!#REF!</definedName>
    <definedName name="Fuel_i_10">'[18]ก_ค_ _2_'!#REF!</definedName>
    <definedName name="Fuel_i_11">'[18]ส_ค_ _2_'!#REF!</definedName>
    <definedName name="Fuel_i_12">'[18]ก_ย_ _2_'!#REF!</definedName>
    <definedName name="Fuel_i_13">'[18]ต_ค_ _2_'!#REF!</definedName>
    <definedName name="Fuel_i_14">'[18]พ_ย_ _2_'!#REF!</definedName>
    <definedName name="Fuel_i_15">'[18]ธ_ค_ _2_'!#REF!</definedName>
    <definedName name="Fuel_i_16" localSheetId="16">#REF!</definedName>
    <definedName name="Fuel_i_16">#REF!</definedName>
    <definedName name="Fuel_i_17" localSheetId="16">#REF!</definedName>
    <definedName name="Fuel_i_17">#REF!</definedName>
    <definedName name="Fuel_i_18" localSheetId="16">#REF!</definedName>
    <definedName name="Fuel_i_18">#REF!</definedName>
    <definedName name="Fuel_i_19">#REF!</definedName>
    <definedName name="Fuel_i_20">#REF!</definedName>
    <definedName name="Fuel_i_21">#REF!</definedName>
    <definedName name="Fuel_i_22">#REF!</definedName>
    <definedName name="Fuel_i_23">#REF!</definedName>
    <definedName name="Fuel_i_24">#REF!</definedName>
    <definedName name="Fuel_i_25">#REF!</definedName>
    <definedName name="Fuel_i_26">#REF!</definedName>
    <definedName name="Fuel_i_5">'[18]ก_พ_ _2_'!#REF!</definedName>
    <definedName name="Fuel_i_6">'[18]ม___ค_ _2_'!#REF!</definedName>
    <definedName name="Fuel_i_7">'[18]เม_ย_ _2_'!#REF!</definedName>
    <definedName name="Fuel_i_8">'[18]พ_ค_ _2_'!#REF!</definedName>
    <definedName name="Fuel_i_9">'[18]ม__ย_ _2_'!#REF!</definedName>
    <definedName name="Fuel_in" localSheetId="16">#REF!</definedName>
    <definedName name="Fuel_in">#REF!</definedName>
    <definedName name="FuelDelta">'[6]Overall Balance'!$H$108</definedName>
    <definedName name="FuelEnergy" localSheetId="16">#REF!</definedName>
    <definedName name="FuelEnergy">#REF!</definedName>
    <definedName name="FUND1" localSheetId="16">#REF!</definedName>
    <definedName name="FUND1">#REF!</definedName>
    <definedName name="FUND2" localSheetId="16">#REF!</definedName>
    <definedName name="FUND2">#REF!</definedName>
    <definedName name="G">#REF!</definedName>
    <definedName name="G00Income">#REF!</definedName>
    <definedName name="gater">#REF!</definedName>
    <definedName name="gdfsg">#REF!</definedName>
    <definedName name="gfdsafds">#REF!</definedName>
    <definedName name="gfgf">#REF!</definedName>
    <definedName name="gfkelge">#REF!</definedName>
    <definedName name="gfsgskgk">#REF!</definedName>
    <definedName name="gg">#REF!</definedName>
    <definedName name="gg_1">NA()</definedName>
    <definedName name="gg_2">NA()</definedName>
    <definedName name="gh" localSheetId="16">#REF!</definedName>
    <definedName name="gh">#REF!</definedName>
    <definedName name="gig" localSheetId="16">#REF!</definedName>
    <definedName name="gig">#REF!</definedName>
    <definedName name="gk" localSheetId="16">#REF!</definedName>
    <definedName name="gk">#REF!</definedName>
    <definedName name="GNB">#REF!</definedName>
    <definedName name="GNC">#REF!</definedName>
    <definedName name="GNT">#REF!</definedName>
    <definedName name="goo">#REF!</definedName>
    <definedName name="Graph_TTL">#REF!</definedName>
    <definedName name="grd">#REF!</definedName>
    <definedName name="Gross">'[18]ม_ค_ _2_'!#REF!</definedName>
    <definedName name="Gross_10">'[18]ก_ค_ _2_'!#REF!</definedName>
    <definedName name="Gross_11">'[18]ส_ค_ _2_'!#REF!</definedName>
    <definedName name="Gross_12">'[18]ก_ย_ _2_'!#REF!</definedName>
    <definedName name="Gross_13">'[18]ต_ค_ _2_'!#REF!</definedName>
    <definedName name="Gross_14">'[18]พ_ย_ _2_'!#REF!</definedName>
    <definedName name="Gross_15">'[18]ธ_ค_ _2_'!#REF!</definedName>
    <definedName name="Gross_16" localSheetId="16">#REF!</definedName>
    <definedName name="Gross_16">#REF!</definedName>
    <definedName name="Gross_17" localSheetId="16">#REF!</definedName>
    <definedName name="Gross_17">#REF!</definedName>
    <definedName name="Gross_18" localSheetId="16">#REF!</definedName>
    <definedName name="Gross_18">#REF!</definedName>
    <definedName name="Gross_19">#REF!</definedName>
    <definedName name="Gross_20">#REF!</definedName>
    <definedName name="Gross_21">#REF!</definedName>
    <definedName name="Gross_22">#REF!</definedName>
    <definedName name="Gross_23">#REF!</definedName>
    <definedName name="Gross_24">#REF!</definedName>
    <definedName name="Gross_25">#REF!</definedName>
    <definedName name="Gross_26">#REF!</definedName>
    <definedName name="Gross_5">'[18]ก_พ_ _2_'!#REF!</definedName>
    <definedName name="Gross_6">'[18]ม___ค_ _2_'!#REF!</definedName>
    <definedName name="Gross_7">'[18]เม_ย_ _2_'!#REF!</definedName>
    <definedName name="Gross_8">'[18]พ_ค_ _2_'!#REF!</definedName>
    <definedName name="Gross_9">'[18]ม__ย_ _2_'!#REF!</definedName>
    <definedName name="growth" localSheetId="16">#REF!</definedName>
    <definedName name="growth">#REF!</definedName>
    <definedName name="GT_AirRegulation">[6]Veritech!$F$132:$F$135</definedName>
    <definedName name="GT_ParamA">[6]Veritech!$B$132:$B$135</definedName>
    <definedName name="GT_ParamAlpha">[6]Veritech!$G$132:$G$135</definedName>
    <definedName name="GT_ParamB">[6]Veritech!$C$132:$C$135</definedName>
    <definedName name="GT_ParamBeta">[6]Veritech!$H$132:$H$135</definedName>
    <definedName name="GT_ParamC">[6]Veritech!$D$132:$D$135</definedName>
    <definedName name="GT_Paramk">[6]Veritech!$I$132:$I$135</definedName>
    <definedName name="GT_Types">[6]Veritech!$A$132:$A$135</definedName>
    <definedName name="GTSummaryGTChoice">'[6]Cogen Summary'!$D$96</definedName>
    <definedName name="GTSummaryGTSel">'[6]Cogen Summary'!$D$97</definedName>
    <definedName name="H" localSheetId="16">#REF!</definedName>
    <definedName name="H">#REF!</definedName>
    <definedName name="HAE_YOUNG" localSheetId="16">#REF!</definedName>
    <definedName name="HAE_YOUNG">#REF!</definedName>
    <definedName name="HE" localSheetId="16">#REF!</definedName>
    <definedName name="HE">#REF!</definedName>
    <definedName name="HEAD">#REF!</definedName>
    <definedName name="HeaderCondH">'[6]Header Calcs'!$L$52:$L$86</definedName>
    <definedName name="HeaderCondT">'[6]Header Calcs'!$M$52:$M$86</definedName>
    <definedName name="HeaderFixedBal">'[6]System Balance'!$AH$79:$AH$113</definedName>
    <definedName name="HELP" localSheetId="16">#REF!</definedName>
    <definedName name="HELP">#REF!</definedName>
    <definedName name="hf" localSheetId="16">#REF!</definedName>
    <definedName name="hf">#REF!</definedName>
    <definedName name="hfs" localSheetId="16">#REF!</definedName>
    <definedName name="hfs">#REF!</definedName>
    <definedName name="hgddfgf">#REF!</definedName>
    <definedName name="hh">#REF!</definedName>
    <definedName name="hhfgh">#REF!</definedName>
    <definedName name="HHH">#REF!</definedName>
    <definedName name="HJ">#REF!</definedName>
    <definedName name="hjghjgjhg">#REF!</definedName>
    <definedName name="ho2.5">#REF!</definedName>
    <definedName name="ho2.6">#REF!</definedName>
    <definedName name="ho2.7">#REF!</definedName>
    <definedName name="hr">#REF!</definedName>
    <definedName name="HRSG_Control">[6]Veritech!$L$132:$L$134</definedName>
    <definedName name="hsgraa" localSheetId="16">#REF!</definedName>
    <definedName name="hsgraa">#REF!</definedName>
    <definedName name="hugjgjgjgjg" localSheetId="16">#REF!</definedName>
    <definedName name="hugjgjgjgjg">#REF!</definedName>
    <definedName name="I" localSheetId="16">#REF!</definedName>
    <definedName name="I">#REF!</definedName>
    <definedName name="ICIE">#REF!</definedName>
    <definedName name="iefl">#REF!</definedName>
    <definedName name="IGE">#REF!</definedName>
    <definedName name="II">#REF!</definedName>
    <definedName name="iiii">#REF!</definedName>
    <definedName name="iksjw">#REF!</definedName>
    <definedName name="ILotus">'[2]Inv list'!#REF!</definedName>
    <definedName name="In" localSheetId="16">#REF!</definedName>
    <definedName name="In">#REF!</definedName>
    <definedName name="INCOMESTATEMENT" localSheetId="16">#REF!</definedName>
    <definedName name="INCOMESTATEMENT">#REF!</definedName>
    <definedName name="INPUT_DATA" localSheetId="16">[19]cmut!#REF!</definedName>
    <definedName name="INPUT_DATA">[19]cmut!#REF!</definedName>
    <definedName name="isprint" localSheetId="16">#REF!</definedName>
    <definedName name="isprint">#REF!</definedName>
    <definedName name="J" localSheetId="16">#REF!</definedName>
    <definedName name="J">#REF!</definedName>
    <definedName name="J._16" localSheetId="16">#REF!</definedName>
    <definedName name="J._16">#REF!</definedName>
    <definedName name="J._17">#REF!</definedName>
    <definedName name="J._18">#REF!</definedName>
    <definedName name="J._19">#REF!</definedName>
    <definedName name="J._20">#REF!</definedName>
    <definedName name="J._21">#REF!</definedName>
    <definedName name="J._22">#REF!</definedName>
    <definedName name="J._23">#REF!</definedName>
    <definedName name="J._24">#REF!</definedName>
    <definedName name="J._25">#REF!</definedName>
    <definedName name="J._26">#REF!</definedName>
    <definedName name="jdya">#REF!</definedName>
    <definedName name="jh.">#REF!</definedName>
    <definedName name="jj">#REF!</definedName>
    <definedName name="jjj">#REF!</definedName>
    <definedName name="jrtv">#REF!</definedName>
    <definedName name="jusco">#REF!</definedName>
    <definedName name="k">#REF!</definedName>
    <definedName name="kb">#REF!</definedName>
    <definedName name="kd">[5]พิมม์1!#REF!</definedName>
    <definedName name="kdlkgjkd" localSheetId="16">#REF!</definedName>
    <definedName name="kdlkgjkd">#REF!</definedName>
    <definedName name="kdm" localSheetId="16">[5]พิมม์1!#REF!</definedName>
    <definedName name="kdm">[5]พิมม์1!#REF!</definedName>
    <definedName name="kdpiois" localSheetId="16">#REF!</definedName>
    <definedName name="kdpiois">#REF!</definedName>
    <definedName name="Keerin" localSheetId="16">#REF!</definedName>
    <definedName name="Keerin">#REF!</definedName>
    <definedName name="kfgdfgk" localSheetId="16">#REF!</definedName>
    <definedName name="kfgdfgk">#REF!</definedName>
    <definedName name="kfgldkgjklsf">#REF!</definedName>
    <definedName name="kgdeg">#REF!</definedName>
    <definedName name="khgh">#REF!</definedName>
    <definedName name="khjkh">#REF!</definedName>
    <definedName name="kJ">#REF!</definedName>
    <definedName name="kkk">#REF!</definedName>
    <definedName name="kldfkj">#REF!</definedName>
    <definedName name="KLLL">#REF!</definedName>
    <definedName name="klp">#REF!</definedName>
    <definedName name="koranis10">#REF!</definedName>
    <definedName name="KP">[5]พิมม์1!#REF!</definedName>
    <definedName name="kpi" localSheetId="16">#REF!</definedName>
    <definedName name="kpi">#REF!</definedName>
    <definedName name="ku" localSheetId="16">#REF!</definedName>
    <definedName name="ku">#REF!</definedName>
    <definedName name="KUNG" localSheetId="16">#REF!</definedName>
    <definedName name="KUNG">#REF!</definedName>
    <definedName name="kuueks">#REF!</definedName>
    <definedName name="kuujjed">#REF!</definedName>
    <definedName name="l">#REF!</definedName>
    <definedName name="LA">#REF!</definedName>
    <definedName name="lamon">#REF!</definedName>
    <definedName name="Latex_Weight">#REF!</definedName>
    <definedName name="Layout">#REF!</definedName>
    <definedName name="LDLostOppPower">'[6]KBC Calcs'!$D$126:$D$185</definedName>
    <definedName name="LHV" localSheetId="16">#REF!</definedName>
    <definedName name="LHV">#REF!</definedName>
    <definedName name="line" localSheetId="16">#REF!</definedName>
    <definedName name="line">#REF!</definedName>
    <definedName name="line2" localSheetId="16">#REF!</definedName>
    <definedName name="line2">#REF!</definedName>
    <definedName name="lipton">#REF!</definedName>
    <definedName name="List">[20]Data!#REF!</definedName>
    <definedName name="List_Assignee_Type">'[21]Load File Data Value Lists'!$AH$2:$AH$8</definedName>
    <definedName name="List_Availability">'[21]Load File Data Value Lists'!$AD$2:$AD$3</definedName>
    <definedName name="List_Country_Of_Work">'[21]Load File Data Value Lists'!$AP$2:$AP$243</definedName>
    <definedName name="List_Currency">'[21]Load File Data Value Lists'!$BD$2:$BD$170</definedName>
    <definedName name="List_Data_Source_ID">'[21]Load File Data Value Lists'!$A$2:$A$174</definedName>
    <definedName name="List_Ethnic_Group">'[21]Load File Data Value Lists'!$R$2:$R$12</definedName>
    <definedName name="List_Fixed_Term">'[21]Load File Data Value Lists'!$AF$2:$AF$4</definedName>
    <definedName name="List_Function">'[21]Load File Data Value Lists'!$AU$2:$AU$21</definedName>
    <definedName name="List_Gender">'[21]Load File Data Value Lists'!$M$2:$M$4</definedName>
    <definedName name="List_Global_Grade">'[21]Load File Data Value Lists'!$AW$2:$AW$25</definedName>
    <definedName name="List_Hire_Type">'[21]Load File Data Value Lists'!$T$2:$T$6</definedName>
    <definedName name="List_Legal_Entity">'[21]Load File Data Value Lists'!$X$2:$X$198</definedName>
    <definedName name="List_Location_Of_Work">'[21]Load File Data Value Lists'!$AS$2:$AS$520</definedName>
    <definedName name="List_Management_Level">'[21]Load File Data Value Lists'!$AY$2:$AY$6</definedName>
    <definedName name="List_Nationality">'[21]Load File Data Value Lists'!$O$2:$O$244</definedName>
    <definedName name="List_OrgUnit">'[21]Load File Data Value Lists'!$AK$2:$AK$285</definedName>
    <definedName name="List_Payroll_Sys_ID">'[21]Load File Data Value Lists'!$E$2:$E$122</definedName>
    <definedName name="List_Prefix">'[21]Load File Data Value Lists'!$I$2:$I$228</definedName>
    <definedName name="List_Salaried">'[21]Load File Data Value Lists'!$BB$2:$BB$3</definedName>
    <definedName name="List_Suffix">'[21]Load File Data Value Lists'!$K$2:$K$15</definedName>
    <definedName name="List_Term_Type">'[21]Load File Data Value Lists'!$V$2:$V$9</definedName>
    <definedName name="ListFBR" localSheetId="16">#REF!</definedName>
    <definedName name="ListFBR">#REF!</definedName>
    <definedName name="ll" localSheetId="16">#REF!</definedName>
    <definedName name="ll">#REF!</definedName>
    <definedName name="lll" localSheetId="16">#REF!</definedName>
    <definedName name="lll">#REF!</definedName>
    <definedName name="llll">#REF!</definedName>
    <definedName name="LM_SteamConfig">'[6]ProSteam Config'!$A$8</definedName>
    <definedName name="lo" localSheetId="16">#REF!</definedName>
    <definedName name="lo">#REF!</definedName>
    <definedName name="Lodt_Baseline_July_Dec_2013_RPS1_RPS6" localSheetId="16">'[22]Main Energy'!#REF!</definedName>
    <definedName name="Lodt_Baseline_July_Dec_2013_RPS1_RPS6">'[22]Main Energy'!#REF!</definedName>
    <definedName name="lop" localSheetId="16">#REF!</definedName>
    <definedName name="lop">#REF!</definedName>
    <definedName name="Losses">'[6]System Balance'!$P$12:$P$46</definedName>
    <definedName name="LossesPlant">'[6]System Balance'!$O$12:$O$46</definedName>
    <definedName name="lotus" localSheetId="16">#REF!</definedName>
    <definedName name="lotus">#REF!</definedName>
    <definedName name="LTX" localSheetId="16">#REF!</definedName>
    <definedName name="LTX">#REF!</definedName>
    <definedName name="M" localSheetId="16">#REF!</definedName>
    <definedName name="M">#REF!</definedName>
    <definedName name="ma" localSheetId="16">[14]พิมม์1!#REF!</definedName>
    <definedName name="ma">[14]พิมม์1!#REF!</definedName>
    <definedName name="makro" localSheetId="16">#REF!</definedName>
    <definedName name="makro">#REF!</definedName>
    <definedName name="mall" localSheetId="16">#REF!</definedName>
    <definedName name="mall">#REF!</definedName>
    <definedName name="maneeratr" localSheetId="16">#REF!</definedName>
    <definedName name="maneeratr">#REF!</definedName>
    <definedName name="MaxHeatDelta">'[6]Overall Balance'!$C$126</definedName>
    <definedName name="MaxInfeasPenalty">'[6]Overall Balance'!$E$126</definedName>
    <definedName name="MaxLossGain">'[6]System Solver Template'!$D$11</definedName>
    <definedName name="MaxMassDelta">'[6]Overall Balance'!$D$126</definedName>
    <definedName name="MaxMstrbErr">'[6]Overall Balance'!$H$115</definedName>
    <definedName name="Meal_BakeryQ1" localSheetId="16">#REF!</definedName>
    <definedName name="Meal_BakeryQ1">#REF!</definedName>
    <definedName name="meetting" localSheetId="16">#REF!</definedName>
    <definedName name="meetting">#REF!</definedName>
    <definedName name="meetting201204" localSheetId="16">#REF!</definedName>
    <definedName name="meetting201204">#REF!</definedName>
    <definedName name="MH">#REF!</definedName>
    <definedName name="MinsForAvg">[6]HistTimes!$C$6</definedName>
    <definedName name="MinsPreRun">[6]HistTimes!$C$7</definedName>
    <definedName name="miriada6.5" localSheetId="16">#REF!</definedName>
    <definedName name="miriada6.5">#REF!</definedName>
    <definedName name="mirinda1.2" localSheetId="16">#REF!</definedName>
    <definedName name="mirinda1.2">#REF!</definedName>
    <definedName name="mirinda10" localSheetId="16">#REF!</definedName>
    <definedName name="mirinda10">#REF!</definedName>
    <definedName name="mirinda15">#REF!</definedName>
    <definedName name="mirinda35">#REF!</definedName>
    <definedName name="mirinda44">#REF!</definedName>
    <definedName name="mirinda460">#REF!</definedName>
    <definedName name="mirinda500">#REF!</definedName>
    <definedName name="mirinda70">#REF!</definedName>
    <definedName name="mj">#REF!</definedName>
    <definedName name="mm">#REF!</definedName>
    <definedName name="MmExcelLinker_D7A5736C_7C46_46B7_964F_C65DBB793BE7">NA()</definedName>
    <definedName name="MmExcelLinker_D7A5736C_7C46_46B7_964F_C65DBB793BE7_1">NA()</definedName>
    <definedName name="MmExcelLinker_D7A5736C_7C46_46B7_964F_C65DBB793BE7_2">NA()</definedName>
    <definedName name="MmExcelLinker_D7A5736C_7C46_46B7_964F_C65DBB793BE7_3">NA()</definedName>
    <definedName name="MMMMM" localSheetId="16">#REF!</definedName>
    <definedName name="MMMMM">#REF!</definedName>
    <definedName name="Mode_Descriptions">[6]Veritech!$A$123:$A$127</definedName>
    <definedName name="Mode_Status">[6]Veritech!$D$123</definedName>
    <definedName name="Mode4PowerExport">'[6]Power Data'!$I$20</definedName>
    <definedName name="Mode4PowerImport">'[6]Power Data'!$I$12</definedName>
    <definedName name="modeDescription">[6]Veritech!$B$118</definedName>
    <definedName name="ModeDuty">[6]Veritech!$D$126</definedName>
    <definedName name="modelType">[6]Veritech!$B$17</definedName>
    <definedName name="ModeOptim">[6]Veritech!$D$127</definedName>
    <definedName name="ModePlant">[6]Veritech!$D$125</definedName>
    <definedName name="MONTHL1" localSheetId="16">#REF!</definedName>
    <definedName name="MONTHL1">#REF!</definedName>
    <definedName name="Monthlist" localSheetId="16">#REF!</definedName>
    <definedName name="Monthlist">#REF!</definedName>
    <definedName name="Monthly_Chem" localSheetId="16">#REF!</definedName>
    <definedName name="Monthly_Chem">#REF!</definedName>
    <definedName name="Monthly_Poly">#REF!</definedName>
    <definedName name="Monthly_Repcs">#REF!</definedName>
    <definedName name="monthly3">#REF!</definedName>
    <definedName name="moo">#REF!</definedName>
    <definedName name="mt">#REF!</definedName>
    <definedName name="mtb">#REF!</definedName>
    <definedName name="MTC">#REF!</definedName>
    <definedName name="MTT">#REF!</definedName>
    <definedName name="n">#REF!</definedName>
    <definedName name="name">#REF!</definedName>
    <definedName name="name1">#REF!</definedName>
    <definedName name="name2">'[3] Data P''Wat'!$C$1:$C$65536</definedName>
    <definedName name="nameA">'[7]All data'!$C:$C</definedName>
    <definedName name="namep" localSheetId="16">#REF!</definedName>
    <definedName name="namep">#REF!</definedName>
    <definedName name="narisa" localSheetId="16">#REF!</definedName>
    <definedName name="narisa">#REF!</definedName>
    <definedName name="nbj" localSheetId="16">#REF!</definedName>
    <definedName name="nbj">#REF!</definedName>
    <definedName name="nbr">#REF!</definedName>
    <definedName name="nes">#REF!</definedName>
    <definedName name="Net" localSheetId="16">'[18]ม_ค_ _2_'!#REF!</definedName>
    <definedName name="Net">'[18]ม_ค_ _2_'!#REF!</definedName>
    <definedName name="Net_10" localSheetId="16">'[18]ก_ค_ _2_'!#REF!</definedName>
    <definedName name="Net_10">'[18]ก_ค_ _2_'!#REF!</definedName>
    <definedName name="Net_11" localSheetId="16">'[18]ส_ค_ _2_'!#REF!</definedName>
    <definedName name="Net_11">'[18]ส_ค_ _2_'!#REF!</definedName>
    <definedName name="Net_12" localSheetId="16">'[18]ก_ย_ _2_'!#REF!</definedName>
    <definedName name="Net_12">'[18]ก_ย_ _2_'!#REF!</definedName>
    <definedName name="Net_13" localSheetId="16">'[18]ต_ค_ _2_'!#REF!</definedName>
    <definedName name="Net_13">'[18]ต_ค_ _2_'!#REF!</definedName>
    <definedName name="Net_14">'[18]พ_ย_ _2_'!#REF!</definedName>
    <definedName name="Net_15">'[18]ธ_ค_ _2_'!#REF!</definedName>
    <definedName name="Net_16" localSheetId="16">#REF!</definedName>
    <definedName name="Net_16">#REF!</definedName>
    <definedName name="Net_17" localSheetId="16">#REF!</definedName>
    <definedName name="Net_17">#REF!</definedName>
    <definedName name="Net_18" localSheetId="16">#REF!</definedName>
    <definedName name="Net_18">#REF!</definedName>
    <definedName name="Net_19">#REF!</definedName>
    <definedName name="Net_20">#REF!</definedName>
    <definedName name="Net_21">#REF!</definedName>
    <definedName name="Net_22">#REF!</definedName>
    <definedName name="Net_23">#REF!</definedName>
    <definedName name="Net_24">#REF!</definedName>
    <definedName name="Net_25">#REF!</definedName>
    <definedName name="Net_26">#REF!</definedName>
    <definedName name="Net_5" localSheetId="16">'[18]ก_พ_ _2_'!#REF!</definedName>
    <definedName name="Net_5">'[18]ก_พ_ _2_'!#REF!</definedName>
    <definedName name="Net_6" localSheetId="16">'[18]ม___ค_ _2_'!#REF!</definedName>
    <definedName name="Net_6">'[18]ม___ค_ _2_'!#REF!</definedName>
    <definedName name="Net_7" localSheetId="16">'[18]เม_ย_ _2_'!#REF!</definedName>
    <definedName name="Net_7">'[18]เม_ย_ _2_'!#REF!</definedName>
    <definedName name="Net_8" localSheetId="16">'[18]พ_ค_ _2_'!#REF!</definedName>
    <definedName name="Net_8">'[18]พ_ค_ _2_'!#REF!</definedName>
    <definedName name="Net_9" localSheetId="16">'[18]ม__ย_ _2_'!#REF!</definedName>
    <definedName name="Net_9">'[18]ม__ย_ _2_'!#REF!</definedName>
    <definedName name="new" localSheetId="16">#REF!</definedName>
    <definedName name="new">#REF!</definedName>
    <definedName name="NHR" localSheetId="16">#REF!</definedName>
    <definedName name="NHR">#REF!</definedName>
    <definedName name="NHR_a" localSheetId="16">#REF!</definedName>
    <definedName name="NHR_a">#REF!</definedName>
    <definedName name="nn">#REF!</definedName>
    <definedName name="NOMURA">#REF!</definedName>
    <definedName name="NOx_Control_Options">[6]Veritech!$B$34:$B$37</definedName>
    <definedName name="nr" localSheetId="16">#REF!</definedName>
    <definedName name="nr">#REF!</definedName>
    <definedName name="NSNSSS" localSheetId="16">#REF!</definedName>
    <definedName name="NSNSSS">#REF!</definedName>
    <definedName name="o" localSheetId="16">#REF!</definedName>
    <definedName name="o">#REF!</definedName>
    <definedName name="OBJ">#REF!</definedName>
    <definedName name="Obj_Deptnew">#REF!</definedName>
    <definedName name="OBJ_TS2005">#REF!</definedName>
    <definedName name="Oh">#REF!</definedName>
    <definedName name="oishi">#REF!</definedName>
    <definedName name="ok">#REF!</definedName>
    <definedName name="ol">#REF!</definedName>
    <definedName name="on">#REF!</definedName>
    <definedName name="oo">#REF!</definedName>
    <definedName name="oog">#REF!</definedName>
    <definedName name="oooo">#REF!</definedName>
    <definedName name="orn">#REF!</definedName>
    <definedName name="p">#REF!</definedName>
    <definedName name="P27bell">#REF!</definedName>
    <definedName name="P27fam">#REF!</definedName>
    <definedName name="P27jusco">#REF!</definedName>
    <definedName name="P27mall">#REF!</definedName>
    <definedName name="P27ths">#REF!</definedName>
    <definedName name="P27tops">#REF!</definedName>
    <definedName name="P27villa">#REF!</definedName>
    <definedName name="pack1">[4]FPS!#REF!</definedName>
    <definedName name="pack2">[4]FPS!#REF!</definedName>
    <definedName name="pack3">[4]FPS!#REF!</definedName>
    <definedName name="pack4">[4]FPS!#REF!</definedName>
    <definedName name="pack5">[4]FPS!$A$5:$AG$5</definedName>
    <definedName name="page1" localSheetId="16">#REF!</definedName>
    <definedName name="page1">#REF!</definedName>
    <definedName name="page2" localSheetId="16">#REF!</definedName>
    <definedName name="page2">#REF!</definedName>
    <definedName name="page3" localSheetId="16">#REF!</definedName>
    <definedName name="page3">#REF!</definedName>
    <definedName name="page4">#REF!</definedName>
    <definedName name="page5">#REF!</definedName>
    <definedName name="page6">#REF!</definedName>
    <definedName name="PAICHOT">#REF!</definedName>
    <definedName name="Patch0080">1</definedName>
    <definedName name="Patch0082">1</definedName>
    <definedName name="Patch0083">1</definedName>
    <definedName name="Pcap" localSheetId="16">#REF!</definedName>
    <definedName name="Pcap">#REF!</definedName>
    <definedName name="pcs" localSheetId="16">#REF!</definedName>
    <definedName name="pcs">#REF!</definedName>
    <definedName name="PCS_MAN" localSheetId="16">#REF!</definedName>
    <definedName name="PCS_MAN">#REF!</definedName>
    <definedName name="PDDR">#REF!</definedName>
    <definedName name="PDelRange">#REF!</definedName>
    <definedName name="PeakPowerTime">'[6]PEA EGAT'!$A$18:$G$30</definedName>
    <definedName name="ped" localSheetId="16">#REF!</definedName>
    <definedName name="ped">#REF!</definedName>
    <definedName name="pepsi1.5" localSheetId="16">#REF!</definedName>
    <definedName name="pepsi1.5">#REF!</definedName>
    <definedName name="pepsi480" localSheetId="16">#REF!</definedName>
    <definedName name="pepsi480">#REF!</definedName>
    <definedName name="Perf">#REF!</definedName>
    <definedName name="pH">#REF!</definedName>
    <definedName name="pi">#REF!</definedName>
    <definedName name="PI_Bridge_Units">'[6]Plant Data'!#REF!</definedName>
    <definedName name="PI_Data_Import">'[6]Plant Data'!$A$1:$X$653</definedName>
    <definedName name="PI_PR_2" localSheetId="16">#REF!</definedName>
    <definedName name="PI_PR_2">#REF!</definedName>
    <definedName name="pice" localSheetId="16">#REF!</definedName>
    <definedName name="pice">#REF!</definedName>
    <definedName name="pk" localSheetId="16">#REF!</definedName>
    <definedName name="pk">#REF!</definedName>
    <definedName name="pkb">#REF!</definedName>
    <definedName name="PL">#REF!</definedName>
    <definedName name="PL_LINE">#REF!</definedName>
    <definedName name="plan">#REF!</definedName>
    <definedName name="PlantPowerExport">'[6]Power Data'!$H$20</definedName>
    <definedName name="PlantPowerImport">'[6]Power Data'!$H$12</definedName>
    <definedName name="plantStart">'[6]Plant Data'!$B$2</definedName>
    <definedName name="plantStop">'[6]Plant Data'!$B$3</definedName>
    <definedName name="pnr" localSheetId="16">#REF!</definedName>
    <definedName name="pnr">#REF!</definedName>
    <definedName name="PoEnergy" localSheetId="16">#REF!</definedName>
    <definedName name="PoEnergy">#REF!</definedName>
    <definedName name="poi" localSheetId="16">#REF!</definedName>
    <definedName name="poi">#REF!</definedName>
    <definedName name="pop">#REF!</definedName>
    <definedName name="pornprom">#REF!</definedName>
    <definedName name="pornpromk">#REF!</definedName>
    <definedName name="Power_10">'[18]ก_ค_ _2_'!#REF!</definedName>
    <definedName name="Power_11">'[18]ส_ค_ _2_'!#REF!</definedName>
    <definedName name="Power_12">'[18]ก_ย_ _2_'!#REF!</definedName>
    <definedName name="Power_13">'[18]ต_ค_ _2_'!#REF!</definedName>
    <definedName name="Power_14">'[18]พ_ย_ _2_'!#REF!</definedName>
    <definedName name="Power_15">'[18]ธ_ค_ _2_'!#REF!</definedName>
    <definedName name="Power_16" localSheetId="16">#REF!</definedName>
    <definedName name="Power_16">#REF!</definedName>
    <definedName name="Power_17" localSheetId="16">#REF!</definedName>
    <definedName name="Power_17">#REF!</definedName>
    <definedName name="Power_18" localSheetId="16">#REF!</definedName>
    <definedName name="Power_18">#REF!</definedName>
    <definedName name="Power_19">#REF!</definedName>
    <definedName name="Power_20">#REF!</definedName>
    <definedName name="Power_21">#REF!</definedName>
    <definedName name="Power_22">#REF!</definedName>
    <definedName name="Power_23">#REF!</definedName>
    <definedName name="Power_24">#REF!</definedName>
    <definedName name="Power_25">#REF!</definedName>
    <definedName name="Power_26">#REF!</definedName>
    <definedName name="Power_5">'[18]ก_พ_ _2_'!#REF!</definedName>
    <definedName name="Power_6">'[18]ม___ค_ _2_'!#REF!</definedName>
    <definedName name="Power_7">'[18]เม_ย_ _2_'!#REF!</definedName>
    <definedName name="Power_8">'[18]พ_ค_ _2_'!#REF!</definedName>
    <definedName name="Power_9">'[18]ม__ย_ _2_'!#REF!</definedName>
    <definedName name="Power_Export_Calc">'[6]Power Data'!$D$35</definedName>
    <definedName name="Power_i_10" localSheetId="16">'[18]ก_ค_ _2_'!#REF!</definedName>
    <definedName name="Power_i_10">'[18]ก_ค_ _2_'!#REF!</definedName>
    <definedName name="Power_i_11" localSheetId="16">'[18]ส_ค_ _2_'!#REF!</definedName>
    <definedName name="Power_i_11">'[18]ส_ค_ _2_'!#REF!</definedName>
    <definedName name="Power_i_12" localSheetId="16">'[18]ก_ย_ _2_'!#REF!</definedName>
    <definedName name="Power_i_12">'[18]ก_ย_ _2_'!#REF!</definedName>
    <definedName name="Power_i_13" localSheetId="16">'[18]ต_ค_ _2_'!#REF!</definedName>
    <definedName name="Power_i_13">'[18]ต_ค_ _2_'!#REF!</definedName>
    <definedName name="Power_i_14">'[18]พ_ย_ _2_'!#REF!</definedName>
    <definedName name="Power_i_15">'[18]ธ_ค_ _2_'!#REF!</definedName>
    <definedName name="Power_i_16" localSheetId="16">#REF!</definedName>
    <definedName name="Power_i_16">#REF!</definedName>
    <definedName name="Power_i_17" localSheetId="16">#REF!</definedName>
    <definedName name="Power_i_17">#REF!</definedName>
    <definedName name="Power_i_18" localSheetId="16">#REF!</definedName>
    <definedName name="Power_i_18">#REF!</definedName>
    <definedName name="Power_i_19">#REF!</definedName>
    <definedName name="Power_i_20">#REF!</definedName>
    <definedName name="Power_i_21">#REF!</definedName>
    <definedName name="Power_i_22">#REF!</definedName>
    <definedName name="Power_i_23">#REF!</definedName>
    <definedName name="Power_i_24">#REF!</definedName>
    <definedName name="Power_i_25">#REF!</definedName>
    <definedName name="Power_i_26">#REF!</definedName>
    <definedName name="Power_i_5">'[18]ก_พ_ _2_'!#REF!</definedName>
    <definedName name="Power_i_6">'[18]ม___ค_ _2_'!#REF!</definedName>
    <definedName name="Power_i_7">'[18]เม_ย_ _2_'!#REF!</definedName>
    <definedName name="Power_i_8">'[18]พ_ค_ _2_'!#REF!</definedName>
    <definedName name="Power_i_9">'[18]ม__ย_ _2_'!#REF!</definedName>
    <definedName name="Power_o">'[18]ม_ค_ _2_'!#REF!</definedName>
    <definedName name="Power_o_10">'[18]ก_ค_ _2_'!#REF!</definedName>
    <definedName name="Power_o_11">'[18]ส_ค_ _2_'!#REF!</definedName>
    <definedName name="Power_o_12">'[18]ก_ย_ _2_'!#REF!</definedName>
    <definedName name="Power_o_13">'[18]ต_ค_ _2_'!#REF!</definedName>
    <definedName name="Power_o_14">'[18]พ_ย_ _2_'!#REF!</definedName>
    <definedName name="Power_o_15">'[18]ธ_ค_ _2_'!#REF!</definedName>
    <definedName name="Power_o_16" localSheetId="16">#REF!</definedName>
    <definedName name="Power_o_16">#REF!</definedName>
    <definedName name="Power_o_17" localSheetId="16">#REF!</definedName>
    <definedName name="Power_o_17">#REF!</definedName>
    <definedName name="Power_o_18" localSheetId="16">#REF!</definedName>
    <definedName name="Power_o_18">#REF!</definedName>
    <definedName name="Power_o_19">#REF!</definedName>
    <definedName name="Power_o_20">#REF!</definedName>
    <definedName name="Power_o_21">#REF!</definedName>
    <definedName name="Power_o_22">#REF!</definedName>
    <definedName name="Power_o_23">#REF!</definedName>
    <definedName name="Power_o_24">#REF!</definedName>
    <definedName name="Power_o_25">#REF!</definedName>
    <definedName name="Power_o_26">#REF!</definedName>
    <definedName name="Power_o_5">'[18]ก_พ_ _2_'!#REF!</definedName>
    <definedName name="Power_o_6">'[18]ม___ค_ _2_'!#REF!</definedName>
    <definedName name="Power_o_7">'[18]เม_ย_ _2_'!#REF!</definedName>
    <definedName name="Power_o_8">'[18]พ_ค_ _2_'!#REF!</definedName>
    <definedName name="Power_o_9">'[18]ม__ย_ _2_'!#REF!</definedName>
    <definedName name="PowerDelta">'[6]Overall Balance'!$K$106</definedName>
    <definedName name="pp" localSheetId="16">#REF!</definedName>
    <definedName name="pp">#REF!</definedName>
    <definedName name="ppf" localSheetId="16">#REF!</definedName>
    <definedName name="ppf">#REF!</definedName>
    <definedName name="ppfb" localSheetId="16">#REF!</definedName>
    <definedName name="ppfb">#REF!</definedName>
    <definedName name="ppp">#REF!</definedName>
    <definedName name="Present">#REF!</definedName>
    <definedName name="_xlnm.Print_Area">#N/A</definedName>
    <definedName name="Print_Area_MI" localSheetId="16">#REF!</definedName>
    <definedName name="Print_Area_MI">#REF!</definedName>
    <definedName name="Print_DailyUT">#N/A</definedName>
    <definedName name="PRINT_TITLES_MI" localSheetId="16">#REF!</definedName>
    <definedName name="PRINT_TITLES_MI">#REF!</definedName>
    <definedName name="ProcessAreas">OFFSET([6]Veritech!$F$140,0,0,[6]Veritech!$G$141,1)</definedName>
    <definedName name="ProcessUnitsInArea" localSheetId="14">{"All processes in area";"Boiler House";"Area 1";"Area 2";"Area 3";"Area 4";"Area 5";"Area 6";"WWT";"Storage";"No.1 Cogen Plant";"No.2 Cogen Plant"}</definedName>
    <definedName name="ProcessUnitsInArea" localSheetId="15">{"All processes in area";"Boiler House";"Area 1";"Area 2";"Area 3";"Area 4";"Area 5";"Area 6";"WWT";"Storage";"No.1 Cogen Plant";"No.2 Cogen Plant"}</definedName>
    <definedName name="ProcessUnitsInArea" localSheetId="16">{"All processes in area";"Boiler House";"Area 1";"Area 2";"Area 3";"Area 4";"Area 5";"Area 6";"WWT";"Storage";"No.1 Cogen Plant";"No.2 Cogen Plant"}</definedName>
    <definedName name="ProcessUnitsInArea" localSheetId="6">{"All processes in area";"Boiler House";"Area 1";"Area 2";"Area 3";"Area 4";"Area 5";"Area 6";"WWT";"Storage";"No.1 Cogen Plant";"No.2 Cogen Plant"}</definedName>
    <definedName name="ProcessUnitsInArea" localSheetId="9">{"All processes in area";"Boiler House";"Area 1";"Area 2";"Area 3";"Area 4";"Area 5";"Area 6";"WWT";"Storage";"No.1 Cogen Plant";"No.2 Cogen Plant"}</definedName>
    <definedName name="ProcessUnitsInArea">{"All processes in area";"Boiler House";"Area 1";"Area 2";"Area 3";"Area 4";"Area 5";"Area 6";"WWT";"Storage";"No.1 Cogen Plant";"No.2 Cogen Plant"}</definedName>
    <definedName name="Production" localSheetId="16">#REF!</definedName>
    <definedName name="Production">#REF!</definedName>
    <definedName name="productivity" localSheetId="16">#REF!</definedName>
    <definedName name="productivity">#REF!</definedName>
    <definedName name="project">#REF!</definedName>
    <definedName name="Project2">#REF!</definedName>
    <definedName name="protein">#REF!</definedName>
    <definedName name="pse">#REF!</definedName>
    <definedName name="pui">#REF!</definedName>
    <definedName name="pumpsMU">'[6]Boiler House Data'!$A$234:$G$240</definedName>
    <definedName name="PwrExpBandMaxs">'[6]Power Data'!$E$17:$E$19</definedName>
    <definedName name="PwrExpBandMins">'[6]Power Data'!$D$17:$D$19</definedName>
    <definedName name="PwrExpBandNames">'[6]Power Data'!$B$17:$B$19</definedName>
    <definedName name="PwrExpBandValues">'[6]Power Data'!$F$17:$F$19</definedName>
    <definedName name="PwrImpBandMaxs">'[6]Power Data'!$E$9:$E$11</definedName>
    <definedName name="PwrImpBandMins">'[6]Power Data'!$D$9:$D$11</definedName>
    <definedName name="PwrImpBandNames">'[6]Power Data'!$B$9:$B$11</definedName>
    <definedName name="PwrImpBandValues">'[6]Power Data'!$F$9:$F$11</definedName>
    <definedName name="px" localSheetId="16">#REF!</definedName>
    <definedName name="px">#REF!</definedName>
    <definedName name="q" localSheetId="16">#REF!</definedName>
    <definedName name="q">#REF!</definedName>
    <definedName name="qac">[23]EE!$A$2</definedName>
    <definedName name="QQ" localSheetId="16">#REF!</definedName>
    <definedName name="QQ">#REF!</definedName>
    <definedName name="QQQ" localSheetId="16">#REF!</definedName>
    <definedName name="QQQ">#REF!</definedName>
    <definedName name="qqqq" localSheetId="16">#REF!</definedName>
    <definedName name="qqqq">#REF!</definedName>
    <definedName name="QQQQQQQQQ">#REF!</definedName>
    <definedName name="qqๆ">#REF!</definedName>
    <definedName name="qsasa">#REF!</definedName>
    <definedName name="qsd">#REF!</definedName>
    <definedName name="qsff">#REF!</definedName>
    <definedName name="qtrprint">#REF!</definedName>
    <definedName name="QTRS">#REF!</definedName>
    <definedName name="qwe">#REF!</definedName>
    <definedName name="rat">#REF!</definedName>
    <definedName name="RBL">#REF!</definedName>
    <definedName name="re">#REF!</definedName>
    <definedName name="real">#REF!</definedName>
    <definedName name="REB_WILLCOX">#REF!</definedName>
    <definedName name="reds">#REF!</definedName>
    <definedName name="resPD">#REF!</definedName>
    <definedName name="RespFillRange">#REF!</definedName>
    <definedName name="Responsibility">#REF!</definedName>
    <definedName name="RGF">#REF!</definedName>
    <definedName name="RM">#REF!</definedName>
    <definedName name="RR">#REF!</definedName>
    <definedName name="rrr">#REF!</definedName>
    <definedName name="rrrrrr">#REF!</definedName>
    <definedName name="RSS">#REF!</definedName>
    <definedName name="rt">#REF!</definedName>
    <definedName name="rtrty">#REF!</definedName>
    <definedName name="rtw">#REF!</definedName>
    <definedName name="ru">#REF!</definedName>
    <definedName name="Run_Status_Pivot">'[6]Plant Data'!#REF!</definedName>
    <definedName name="rung" localSheetId="16">#REF!</definedName>
    <definedName name="rung">#REF!</definedName>
    <definedName name="S" localSheetId="16">#REF!</definedName>
    <definedName name="S">#REF!</definedName>
    <definedName name="SALE" localSheetId="16">#REF!</definedName>
    <definedName name="SALE">#REF!</definedName>
    <definedName name="saphonchet">#REF!</definedName>
    <definedName name="sd">#REF!</definedName>
    <definedName name="sdf">#REF!</definedName>
    <definedName name="sdsd">#REF!</definedName>
    <definedName name="sdskvjnslgnnrto">#REF!</definedName>
    <definedName name="se">#REF!</definedName>
    <definedName name="seee">#REF!</definedName>
    <definedName name="SelectedPressID">[6]Veritech!$E$118</definedName>
    <definedName name="SelectedPressID2">[6]Veritech!$E$119</definedName>
    <definedName name="SelectedProcUnits">[6]Veritech!$K$141:$K$240</definedName>
    <definedName name="Sell.Time">'[6]KBC Calcs'!$B$340:$B$341</definedName>
    <definedName name="Serv" localSheetId="16">#REF!</definedName>
    <definedName name="Serv">#REF!</definedName>
    <definedName name="Servc" localSheetId="16">#REF!</definedName>
    <definedName name="Servc">#REF!</definedName>
    <definedName name="Service_10" localSheetId="16">'[18]ก_ค_ _2_'!#REF!</definedName>
    <definedName name="Service_10">'[18]ก_ค_ _2_'!#REF!</definedName>
    <definedName name="Service_11" localSheetId="16">'[18]ส_ค_ _2_'!#REF!</definedName>
    <definedName name="Service_11">'[18]ส_ค_ _2_'!#REF!</definedName>
    <definedName name="Service_12" localSheetId="16">'[18]ก_ย_ _2_'!#REF!</definedName>
    <definedName name="Service_12">'[18]ก_ย_ _2_'!#REF!</definedName>
    <definedName name="Service_13" localSheetId="16">'[18]ต_ค_ _2_'!#REF!</definedName>
    <definedName name="Service_13">'[18]ต_ค_ _2_'!#REF!</definedName>
    <definedName name="Service_14" localSheetId="16">'[18]พ_ย_ _2_'!#REF!</definedName>
    <definedName name="Service_14">'[18]พ_ย_ _2_'!#REF!</definedName>
    <definedName name="Service_15">'[18]ธ_ค_ _2_'!#REF!</definedName>
    <definedName name="Service_16" localSheetId="16">#REF!</definedName>
    <definedName name="Service_16">#REF!</definedName>
    <definedName name="Service_17" localSheetId="16">#REF!</definedName>
    <definedName name="Service_17">#REF!</definedName>
    <definedName name="Service_18" localSheetId="16">#REF!</definedName>
    <definedName name="Service_18">#REF!</definedName>
    <definedName name="Service_19">#REF!</definedName>
    <definedName name="Service_20">#REF!</definedName>
    <definedName name="Service_21">#REF!</definedName>
    <definedName name="Service_22">#REF!</definedName>
    <definedName name="Service_23">#REF!</definedName>
    <definedName name="Service_24">#REF!</definedName>
    <definedName name="Service_25">#REF!</definedName>
    <definedName name="Service_26">#REF!</definedName>
    <definedName name="Service_5">'[18]ก_พ_ _2_'!#REF!</definedName>
    <definedName name="Service_6">'[18]ม___ค_ _2_'!#REF!</definedName>
    <definedName name="Service_7">'[18]เม_ย_ _2_'!#REF!</definedName>
    <definedName name="Service_8">'[18]พ_ค_ _2_'!#REF!</definedName>
    <definedName name="Service_9">'[18]ม__ย_ _2_'!#REF!</definedName>
    <definedName name="sfdg" localSheetId="16">#REF!</definedName>
    <definedName name="sfdg">#REF!</definedName>
    <definedName name="Site_Header_Names">'[6]Steam Conditions'!$A$6:$A$40</definedName>
    <definedName name="Site_Power_Import">'[6]Power Data'!$D$27</definedName>
    <definedName name="Site_Steam_Pressures">'[6]Steam Conditions'!$B$6:$B$40</definedName>
    <definedName name="SKIM" localSheetId="16">#REF!</definedName>
    <definedName name="SKIM">#REF!</definedName>
    <definedName name="sku" localSheetId="16">[4]FPS!#REF!</definedName>
    <definedName name="sku">[4]FPS!#REF!</definedName>
    <definedName name="sky" localSheetId="16">#REF!</definedName>
    <definedName name="sky">#REF!</definedName>
    <definedName name="solver_runtime" localSheetId="9" hidden="1">[24]!SCode(15728)</definedName>
    <definedName name="solver_runtime" hidden="1">[24]!SCode(15728)</definedName>
    <definedName name="solver_VARcode" localSheetId="9" hidden="1">[24]!SCode(24534)</definedName>
    <definedName name="solver_VARcode" hidden="1">[24]!SCode(24534)</definedName>
    <definedName name="solver_VARname" localSheetId="9" hidden="1">[24]!SCode(13567)</definedName>
    <definedName name="solver_VARname" hidden="1">[24]!SCode(13567)</definedName>
    <definedName name="SolverStatusTol">'[6]System Solver Template'!$D$10</definedName>
    <definedName name="Sorted_Dynamic_Headers">OFFSET('[6]Steam Conditions'!$V$70,0,0,'[6]Steam Conditions'!$X$70,1)</definedName>
    <definedName name="spcb" localSheetId="16">'[25]Total case'!#REF!</definedName>
    <definedName name="spcb">'[25]Total case'!#REF!</definedName>
    <definedName name="Spec_F" localSheetId="16">#REF!</definedName>
    <definedName name="Spec_F">#REF!</definedName>
    <definedName name="Spec_FLF" localSheetId="16">#REF!</definedName>
    <definedName name="Spec_FLF">#REF!</definedName>
    <definedName name="Spec_FMPM" localSheetId="16">#REF!</definedName>
    <definedName name="Spec_FMPM">#REF!</definedName>
    <definedName name="Spec_FNP">#REF!</definedName>
    <definedName name="Spec_TS">#REF!</definedName>
    <definedName name="Spec_TSLF">#REF!</definedName>
    <definedName name="Spec_TSMPM">#REF!</definedName>
    <definedName name="Spec_TSNP">#REF!</definedName>
    <definedName name="ss">#REF!</definedName>
    <definedName name="ss_1">NA()</definedName>
    <definedName name="ss_2">NA()</definedName>
    <definedName name="ssc" localSheetId="16">#REF!</definedName>
    <definedName name="ssc">#REF!</definedName>
    <definedName name="SSCII" localSheetId="16">#REF!</definedName>
    <definedName name="SSCII">#REF!</definedName>
    <definedName name="sss" localSheetId="16">#REF!</definedName>
    <definedName name="sss">#REF!</definedName>
    <definedName name="st">#REF!</definedName>
    <definedName name="StdAirDensity">'[6]Steam Conditions'!$J$66</definedName>
    <definedName name="Steam_Header_Activity">'[6]Steam Conditions'!$C$6:$C$40</definedName>
    <definedName name="Steam_Header_ActivityCusum">'[6]Steam Conditions'!$N$6:$N$40</definedName>
    <definedName name="Steam_Headers_Dryness">'[6]Steam Conditions'!$J$6:$J$40</definedName>
    <definedName name="Steam_Headers_Enths">'[6]Steam Conditions'!$F$6:$F$40</definedName>
    <definedName name="Steam_Headers_Entr">'[6]Steam Conditions'!$G$6:$G$40</definedName>
    <definedName name="Steam_Headers_HI_array3">'[6]Steam Conditions'!$V$6:$V$40</definedName>
    <definedName name="Steam_Headers_SatLiqEnths">'[6]Steam Conditions'!$I$6:$I$40</definedName>
    <definedName name="Steam_Headers_SatTemp">'[6]Steam Conditions'!$K$6:$K$40</definedName>
    <definedName name="Steam_Headers_SatVapEnths">'[6]Steam Conditions'!$H$6:$H$40</definedName>
    <definedName name="Steam_Headers_SatVapExergy">'[6]Steam Conditions'!$Y$6:$Y$40</definedName>
    <definedName name="Steam_Headers_Temps">'[6]Steam Conditions'!$E$6:$E$40</definedName>
    <definedName name="STGdplr">#N/A</definedName>
    <definedName name="storage" localSheetId="16">#REF!</definedName>
    <definedName name="storage">#REF!</definedName>
    <definedName name="STR" localSheetId="16">#REF!</definedName>
    <definedName name="STR">#REF!</definedName>
    <definedName name="Strip" localSheetId="16">#REF!</definedName>
    <definedName name="Strip">#REF!</definedName>
    <definedName name="Summary_Table_Date">[6]Summary!$E$227</definedName>
    <definedName name="SWDSDSDS" localSheetId="16">#REF!</definedName>
    <definedName name="SWDSDSDS">#REF!</definedName>
    <definedName name="SysSolveBlrGrpLoadRow">'[6]System Solver Template'!$S$71</definedName>
    <definedName name="SysSolveBlrRow">'[6]System Solver Template'!$S$23</definedName>
    <definedName name="SysSolveBlrRowFuelA">'[6]System Solver Template'!$S$24</definedName>
    <definedName name="SysSolveBlrRowFuelB">'[6]System Solver Template'!$S$25</definedName>
    <definedName name="SysSolveFuelErrRow">'[6]System Solver Template'!$S$67</definedName>
    <definedName name="SysSolveFuelFlareRow">'[6]System Solver Template'!$S$68</definedName>
    <definedName name="SysSolveFuelGainRow">'[6]System Solver Template'!$S$70</definedName>
    <definedName name="SysSolveFuelImpRow">'[6]System Solver Template'!$S$66</definedName>
    <definedName name="SysSolveFuelLossRow">'[6]System Solver Template'!$S$69</definedName>
    <definedName name="SysSolveFuelTns1Row">'[6]System Solver Template'!$S$63</definedName>
    <definedName name="SysSolveFuelTns2Row">'[6]System Solver Template'!$S$64</definedName>
    <definedName name="SysSolveFuelTns3Row">'[6]System Solver Template'!$S$65</definedName>
    <definedName name="SysSolveGainRow">'[6]System Solver Template'!$S$38</definedName>
    <definedName name="SysSolveGTMsffRow">'[6]System Solver Template'!$S$59</definedName>
    <definedName name="SysSolveGTMstmFRow">'[6]System Solver Template'!$S$61</definedName>
    <definedName name="SysSolveGTMstmRow">'[6]System Solver Template'!$S$62</definedName>
    <definedName name="SysSolveGTMstmUFRow">'[6]System Solver Template'!$S$60</definedName>
    <definedName name="SysSolveGTQgtRow">'[6]System Solver Template'!$S$58</definedName>
    <definedName name="SysSolveGTWgtRow">'[6]System Solver Template'!$S$57</definedName>
    <definedName name="SysSolveImportRow">'[6]System Solver Template'!$S$28</definedName>
    <definedName name="SysSolveLDRow">'[6]System Solver Template'!$S$26</definedName>
    <definedName name="SysSolveLossRow">'[6]System Solver Template'!$S$37</definedName>
    <definedName name="SysSolveMsExt1Row">'[6]System Solver Template'!$S$30</definedName>
    <definedName name="SysSolveMsExt2Row">'[6]System Solver Template'!$S$31</definedName>
    <definedName name="SysSolveMsExt3Row">'[6]System Solver Template'!$S$32</definedName>
    <definedName name="SysSolveMsExt4Row">'[6]System Solver Template'!$S$33</definedName>
    <definedName name="SysSolveMsInletRow">'[6]System Solver Template'!$S$29</definedName>
    <definedName name="SysSolveMsPowHiErrRow">'[6]System Solver Template'!$S$35</definedName>
    <definedName name="SysSolveMsPowLoErrRow">'[6]System Solver Template'!$S$36</definedName>
    <definedName name="SysSolveMsPowRow">'[6]System Solver Template'!$S$34</definedName>
    <definedName name="SysSolvePenaltyGainRow">'[6]System Solver Template'!$S$40</definedName>
    <definedName name="SysSolvePenaltyLossRow">'[6]System Solver Template'!$S$39</definedName>
    <definedName name="SysSolvePwrExp1Row">'[6]System Solver Template'!$S$49</definedName>
    <definedName name="SysSolvePwrExp2Row">'[6]System Solver Template'!$S$50</definedName>
    <definedName name="SysSolvePwrExp3Row">'[6]System Solver Template'!$S$51</definedName>
    <definedName name="SysSolvePwrImp1Row">'[6]System Solver Template'!$S$41</definedName>
    <definedName name="SysSolvePwrImp2Row">'[6]System Solver Template'!$S$42</definedName>
    <definedName name="SysSolvePwrImp3Row">'[6]System Solver Template'!$S$43</definedName>
    <definedName name="SysSolveVentRow">'[6]System Solver Template'!$S$27</definedName>
    <definedName name="system" localSheetId="16">#REF!</definedName>
    <definedName name="system">#REF!</definedName>
    <definedName name="SystemSolverCoefficients">'[6]System Solver'!$T$22:$GW$509</definedName>
    <definedName name="SystemSolverEqnRHS">'[6]System Solver'!$T$18:$GW$18</definedName>
    <definedName name="SystemSolverEqnType">'[6]System Solver'!$T$9:$GW$9</definedName>
    <definedName name="SystemSolverVars">'[6]System Solver'!$A$22:$A$509</definedName>
    <definedName name="SystemSolverVarsMarginal">'[6]System Solver'!$O$22:$O$509</definedName>
    <definedName name="SystemSolverVarsMax">'[6]System Solver'!$H$22:$H$509</definedName>
    <definedName name="SystemSolverVarsMin">'[6]System Solver'!$G$22:$G$509</definedName>
    <definedName name="SystemSolverVarsResult">'[6]System Solver'!$Q$22:$Q$509</definedName>
    <definedName name="SystemSolverVarsTarget">'[6]System Solver'!$J$22:$J$509</definedName>
    <definedName name="SystemSolverVarsTol">'[6]System Solver'!$L$22:$L$509</definedName>
    <definedName name="SystemSolverVarsType">'[6]System Solver'!$I$22:$I$509</definedName>
    <definedName name="SystemSolverVarsWeight">'[6]System Solver'!$K$22:$K$509</definedName>
    <definedName name="t" localSheetId="16">#REF!</definedName>
    <definedName name="t">#REF!</definedName>
    <definedName name="T_Pcs" localSheetId="16">#REF!</definedName>
    <definedName name="T_Pcs">#REF!</definedName>
    <definedName name="tada" localSheetId="16">#REF!</definedName>
    <definedName name="tada">#REF!</definedName>
    <definedName name="Target_2009">#REF!</definedName>
    <definedName name="TAX2_1">#REF!</definedName>
    <definedName name="tbl_Factory">#REF!</definedName>
    <definedName name="tbl_FactoryResult">#REF!</definedName>
    <definedName name="Team1">#REF!</definedName>
    <definedName name="Team2">#REF!</definedName>
    <definedName name="teama">#REF!</definedName>
    <definedName name="tel">#REF!</definedName>
    <definedName name="telE">#REF!</definedName>
    <definedName name="tensile">#REF!</definedName>
    <definedName name="TEST0">#REF!</definedName>
    <definedName name="TEST1">[26]FOC_Data!#REF!</definedName>
    <definedName name="TEST10">[26]FOC_Data!#REF!</definedName>
    <definedName name="TEST11">[26]FOC_Data!#REF!</definedName>
    <definedName name="TEST113">[27]Sales_Jan11_Data!#REF!</definedName>
    <definedName name="TEST114">[27]Sales_Jan11_Data!#REF!</definedName>
    <definedName name="TEST2">'[27]NetVal=0'!#REF!</definedName>
    <definedName name="TEST3">'[27]NetVal=0'!#REF!</definedName>
    <definedName name="TEST4" localSheetId="16">#REF!</definedName>
    <definedName name="TEST4">#REF!</definedName>
    <definedName name="TEST5" localSheetId="16">#REF!</definedName>
    <definedName name="TEST5">#REF!</definedName>
    <definedName name="TEST6" localSheetId="16">#REF!</definedName>
    <definedName name="TEST6">#REF!</definedName>
    <definedName name="TEST7">#REF!</definedName>
    <definedName name="TEST8">[26]FOC_Data!#REF!</definedName>
    <definedName name="TEST9">[26]FOC_Data!#REF!</definedName>
    <definedName name="TESTHKEY" localSheetId="16">#REF!</definedName>
    <definedName name="TESTHKEY">#REF!</definedName>
    <definedName name="TESTKEYS" localSheetId="16">#REF!</definedName>
    <definedName name="TESTKEYS">#REF!</definedName>
    <definedName name="TESTVKEY" localSheetId="16">#REF!</definedName>
    <definedName name="TESTVKEY">#REF!</definedName>
    <definedName name="tgdg">#REF!</definedName>
    <definedName name="ThEnergy">#REF!</definedName>
    <definedName name="Thermal">'[18]ม_ค_ _2_'!#REF!</definedName>
    <definedName name="Thermal_10">'[18]ก_ค_ _2_'!#REF!</definedName>
    <definedName name="Thermal_11">'[18]ส_ค_ _2_'!#REF!</definedName>
    <definedName name="Thermal_12">'[18]ก_ย_ _2_'!#REF!</definedName>
    <definedName name="Thermal_13">'[18]ต_ค_ _2_'!#REF!</definedName>
    <definedName name="Thermal_14">'[18]พ_ย_ _2_'!#REF!</definedName>
    <definedName name="Thermal_15">'[18]ธ_ค_ _2_'!#REF!</definedName>
    <definedName name="Thermal_16" localSheetId="16">#REF!</definedName>
    <definedName name="Thermal_16">#REF!</definedName>
    <definedName name="Thermal_17" localSheetId="16">#REF!</definedName>
    <definedName name="Thermal_17">#REF!</definedName>
    <definedName name="Thermal_18" localSheetId="16">#REF!</definedName>
    <definedName name="Thermal_18">#REF!</definedName>
    <definedName name="Thermal_19">#REF!</definedName>
    <definedName name="Thermal_20">#REF!</definedName>
    <definedName name="Thermal_21">#REF!</definedName>
    <definedName name="Thermal_22">#REF!</definedName>
    <definedName name="Thermal_23">#REF!</definedName>
    <definedName name="Thermal_24">#REF!</definedName>
    <definedName name="Thermal_25">#REF!</definedName>
    <definedName name="Thermal_26">#REF!</definedName>
    <definedName name="Thermal_5">'[18]ก_พ_ _2_'!#REF!</definedName>
    <definedName name="Thermal_6">'[18]ม___ค_ _2_'!#REF!</definedName>
    <definedName name="Thermal_7">'[18]เม_ย_ _2_'!#REF!</definedName>
    <definedName name="Thermal_8">'[18]พ_ค_ _2_'!#REF!</definedName>
    <definedName name="Thermal_9">'[18]ม__ย_ _2_'!#REF!</definedName>
    <definedName name="Thermal_i_10">'[18]ก_ค_ _2_'!#REF!</definedName>
    <definedName name="Thermal_i_11">'[18]ส_ค_ _2_'!#REF!</definedName>
    <definedName name="Thermal_i_12">'[18]ก_ย_ _2_'!#REF!</definedName>
    <definedName name="Thermal_i_13">'[18]ต_ค_ _2_'!#REF!</definedName>
    <definedName name="Thermal_i_14">'[18]พ_ย_ _2_'!#REF!</definedName>
    <definedName name="Thermal_i_15">'[18]ธ_ค_ _2_'!#REF!</definedName>
    <definedName name="Thermal_i_16" localSheetId="16">#REF!</definedName>
    <definedName name="Thermal_i_16">#REF!</definedName>
    <definedName name="Thermal_i_17" localSheetId="16">#REF!</definedName>
    <definedName name="Thermal_i_17">#REF!</definedName>
    <definedName name="Thermal_i_18" localSheetId="16">#REF!</definedName>
    <definedName name="Thermal_i_18">#REF!</definedName>
    <definedName name="Thermal_i_19">#REF!</definedName>
    <definedName name="Thermal_i_20">#REF!</definedName>
    <definedName name="Thermal_i_21">#REF!</definedName>
    <definedName name="Thermal_i_22">#REF!</definedName>
    <definedName name="Thermal_i_23">#REF!</definedName>
    <definedName name="Thermal_i_24">#REF!</definedName>
    <definedName name="Thermal_i_25">#REF!</definedName>
    <definedName name="Thermal_i_26">#REF!</definedName>
    <definedName name="Thermal_i_5">'[18]ก_พ_ _2_'!#REF!</definedName>
    <definedName name="Thermal_i_6">'[18]ม___ค_ _2_'!#REF!</definedName>
    <definedName name="Thermal_i_7">'[18]เม_ย_ _2_'!#REF!</definedName>
    <definedName name="Thermal_i_8">'[18]พ_ค_ _2_'!#REF!</definedName>
    <definedName name="Thermal_i_9">'[18]ม__ย_ _2_'!#REF!</definedName>
    <definedName name="Thermal_o">'[18]ม_ค_ _2_'!#REF!</definedName>
    <definedName name="Thermal_o_10">'[18]ก_ค_ _2_'!#REF!</definedName>
    <definedName name="Thermal_o_11">'[18]ส_ค_ _2_'!#REF!</definedName>
    <definedName name="Thermal_o_12">'[18]ก_ย_ _2_'!#REF!</definedName>
    <definedName name="Thermal_o_13">'[18]ต_ค_ _2_'!#REF!</definedName>
    <definedName name="Thermal_o_14">'[18]พ_ย_ _2_'!#REF!</definedName>
    <definedName name="Thermal_o_15">'[18]ธ_ค_ _2_'!#REF!</definedName>
    <definedName name="Thermal_o_16" localSheetId="16">#REF!</definedName>
    <definedName name="Thermal_o_16">#REF!</definedName>
    <definedName name="Thermal_o_17" localSheetId="16">#REF!</definedName>
    <definedName name="Thermal_o_17">#REF!</definedName>
    <definedName name="Thermal_o_18" localSheetId="16">#REF!</definedName>
    <definedName name="Thermal_o_18">#REF!</definedName>
    <definedName name="Thermal_o_19">#REF!</definedName>
    <definedName name="Thermal_o_20">#REF!</definedName>
    <definedName name="Thermal_o_21">#REF!</definedName>
    <definedName name="Thermal_o_22">#REF!</definedName>
    <definedName name="Thermal_o_23">#REF!</definedName>
    <definedName name="Thermal_o_24">#REF!</definedName>
    <definedName name="Thermal_o_25">#REF!</definedName>
    <definedName name="Thermal_o_26">#REF!</definedName>
    <definedName name="Thermal_o_5">'[18]ก_พ_ _2_'!#REF!</definedName>
    <definedName name="Thermal_o_6">'[18]ม___ค_ _2_'!#REF!</definedName>
    <definedName name="Thermal_o_7">'[18]เม_ย_ _2_'!#REF!</definedName>
    <definedName name="Thermal_o_8">'[18]พ_ค_ _2_'!#REF!</definedName>
    <definedName name="Thermal_o_9">'[18]ม__ย_ _2_'!#REF!</definedName>
    <definedName name="ths" localSheetId="16">#REF!</definedName>
    <definedName name="ths">#REF!</definedName>
    <definedName name="TimeTable">'[6]Steam Conditions'!$I$70:$K$75</definedName>
    <definedName name="Tin" localSheetId="16">#REF!</definedName>
    <definedName name="Tin">#REF!</definedName>
    <definedName name="TM" localSheetId="16">#REF!</definedName>
    <definedName name="TM">#REF!</definedName>
    <definedName name="top" localSheetId="16">#REF!</definedName>
    <definedName name="top">#REF!</definedName>
    <definedName name="tops">#REF!</definedName>
    <definedName name="total">#REF!</definedName>
    <definedName name="Tout">#REF!</definedName>
    <definedName name="trader">#REF!</definedName>
    <definedName name="TRANSF_TRANSF_D">#REF!</definedName>
    <definedName name="TRANSF_TRANSF_H">#REF!</definedName>
    <definedName name="TS">#REF!</definedName>
    <definedName name="TS_EP">#REF!</definedName>
    <definedName name="TS_LF">#REF!</definedName>
    <definedName name="TS_MPM">#REF!</definedName>
    <definedName name="TSNP">#REF!</definedName>
    <definedName name="tt">#REF!</definedName>
    <definedName name="ttt">#REF!</definedName>
    <definedName name="ttttt">#REF!</definedName>
    <definedName name="TurbCEff">'[6]Steam Conditions'!$D$46</definedName>
    <definedName name="TurbEffConst">'[6]Steam Conditions'!$B$63</definedName>
    <definedName name="TurbEffLnFlow">'[6]Steam Conditions'!$B$65</definedName>
    <definedName name="TurbEffLnPRatio">'[6]Steam Conditions'!$B$64</definedName>
    <definedName name="TurbineEffVals">'[6]Steam Conditions'!$C$45:$C$51</definedName>
    <definedName name="TurbMaxEff">'[6]Steam Conditions'!$C$51</definedName>
    <definedName name="TurbMEff">'[6]Steam Conditions'!$D$45</definedName>
    <definedName name="TurbMinEff">'[6]Steam Conditions'!$C$45</definedName>
    <definedName name="Turner1" localSheetId="16">#REF!</definedName>
    <definedName name="Turner1">#REF!</definedName>
    <definedName name="turnover" localSheetId="16">#REF!</definedName>
    <definedName name="turnover">#REF!</definedName>
    <definedName name="Tuv" localSheetId="16">#REF!</definedName>
    <definedName name="Tuv">#REF!</definedName>
    <definedName name="UNI_AA_VERSION" hidden="1">"300.1.0"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M_DutyPrice">'[6]Steam Conditions'!$F$63</definedName>
    <definedName name="UOM_HF_Duty">'[6]Steam Conditions'!$F$64</definedName>
    <definedName name="UOM_HrsYear">'[6]Steam Conditions'!$F$67</definedName>
    <definedName name="UOM_SI_CPT">'[6]Steam Conditions'!$H$54</definedName>
    <definedName name="UOM_SI_DP">'[6]Steam Conditions'!$H$57</definedName>
    <definedName name="UOM_SI_Duty">'[6]Steam Conditions'!$H$47</definedName>
    <definedName name="UOM_SI_ElecPower">'[6]Steam Conditions'!$H$50</definedName>
    <definedName name="UOM_SI_Energy">'[6]Steam Conditions'!$H$48</definedName>
    <definedName name="UOM_SI_Enth">'[6]Steam Conditions'!$H$45</definedName>
    <definedName name="UOM_SI_Entr">'[6]Steam Conditions'!$H$56</definedName>
    <definedName name="UOM_SI_Flow">'[6]Steam Conditions'!$H$46</definedName>
    <definedName name="UOM_SI_Mass">'[6]Steam Conditions'!$H$51</definedName>
    <definedName name="UOM_SI_Power">'[6]Steam Conditions'!$H$49</definedName>
    <definedName name="UOM_SI_Volume">'[6]Steam Conditions'!$H$52</definedName>
    <definedName name="UOM_Thruput_PerS">'[6]Steam Conditions'!$M$55</definedName>
    <definedName name="UOM_UnitThroPut_Lbl">'[6]Steam Conditions'!$I$78</definedName>
    <definedName name="UU" localSheetId="16">#REF!</definedName>
    <definedName name="UU">#REF!</definedName>
    <definedName name="v" localSheetId="16">#REF!</definedName>
    <definedName name="v">#REF!</definedName>
    <definedName name="version">[6]Veritech!$B$9</definedName>
    <definedName name="versMajor">[6]Veritech!$B$3</definedName>
    <definedName name="versMinor">[6]Veritech!$B$4</definedName>
    <definedName name="versRevision">[6]Veritech!$B$5</definedName>
    <definedName name="vet" localSheetId="16">#REF!</definedName>
    <definedName name="vet">#REF!</definedName>
    <definedName name="vetb" localSheetId="16">#REF!</definedName>
    <definedName name="vetb">#REF!</definedName>
    <definedName name="villa" localSheetId="16">#REF!</definedName>
    <definedName name="villa">#REF!</definedName>
    <definedName name="vvvvv">#REF!</definedName>
    <definedName name="vyu">#REF!</definedName>
    <definedName name="w38a">#REF!</definedName>
    <definedName name="w38b">#REF!</definedName>
    <definedName name="w38c">#REF!</definedName>
    <definedName name="Wdate">DAY('[28]RAW-UT'!$F$1)</definedName>
    <definedName name="wdf" localSheetId="16">#REF!</definedName>
    <definedName name="wdf">#REF!</definedName>
    <definedName name="we" localSheetId="16">#REF!</definedName>
    <definedName name="we">#REF!</definedName>
    <definedName name="weea" localSheetId="16">#REF!</definedName>
    <definedName name="weea">#REF!</definedName>
    <definedName name="weeh36">#REF!</definedName>
    <definedName name="weeh37">#REF!</definedName>
    <definedName name="week_01">#REF!</definedName>
    <definedName name="week1">#REF!</definedName>
    <definedName name="week2">#REF!</definedName>
    <definedName name="week34">#REF!</definedName>
    <definedName name="week35">#REF!</definedName>
    <definedName name="week36">#REF!</definedName>
    <definedName name="week361">#REF!</definedName>
    <definedName name="week37">#REF!</definedName>
    <definedName name="week38">#REF!</definedName>
    <definedName name="week39">#REF!</definedName>
    <definedName name="week53">#REF!</definedName>
    <definedName name="week54">#REF!</definedName>
    <definedName name="week55">#REF!</definedName>
    <definedName name="week6">#REF!</definedName>
    <definedName name="WK16_2005">#REF!</definedName>
    <definedName name="wrn.3." localSheetId="14" hidden="1">{#N/A,#N/A,FALSE,"Macro2"}</definedName>
    <definedName name="wrn.3." localSheetId="15" hidden="1">{#N/A,#N/A,FALSE,"Macro2"}</definedName>
    <definedName name="wrn.3." localSheetId="16" hidden="1">{#N/A,#N/A,FALSE,"Macro2"}</definedName>
    <definedName name="wrn.3." localSheetId="6" hidden="1">{#N/A,#N/A,FALSE,"Macro2"}</definedName>
    <definedName name="wrn.3." localSheetId="9" hidden="1">{#N/A,#N/A,FALSE,"Macro2"}</definedName>
    <definedName name="wrn.3." hidden="1">{#N/A,#N/A,FALSE,"Macro2"}</definedName>
    <definedName name="wrn.A" localSheetId="16">#REF!</definedName>
    <definedName name="wrn.A">#REF!</definedName>
    <definedName name="wrn.A." localSheetId="16">#REF!</definedName>
    <definedName name="wrn.A.">#REF!</definedName>
    <definedName name="wrn.B." localSheetId="16">#REF!</definedName>
    <definedName name="wrn.B.">#REF!</definedName>
    <definedName name="wrn.C.">#REF!</definedName>
    <definedName name="wrn.D.">#REF!</definedName>
    <definedName name="wrn.MONTHLY.">NA()</definedName>
    <definedName name="wrn.MONTHLY._1">NA()</definedName>
    <definedName name="wrn.MONTHLY._2">NA()</definedName>
    <definedName name="wrn.MONTHLY._3">NA()</definedName>
    <definedName name="wrn.sertchai." localSheetId="14" hidden="1">{#N/A,#N/A,FALSE,"Macro2"}</definedName>
    <definedName name="wrn.sertchai." localSheetId="15" hidden="1">{#N/A,#N/A,FALSE,"Macro2"}</definedName>
    <definedName name="wrn.sertchai." localSheetId="16" hidden="1">{#N/A,#N/A,FALSE,"Macro2"}</definedName>
    <definedName name="wrn.sertchai." localSheetId="6" hidden="1">{#N/A,#N/A,FALSE,"Macro2"}</definedName>
    <definedName name="wrn.sertchai." localSheetId="9" hidden="1">{#N/A,#N/A,FALSE,"Macro2"}</definedName>
    <definedName name="wrn.sertchai." hidden="1">{#N/A,#N/A,FALSE,"Macro2"}</definedName>
    <definedName name="wrn.sheet2." localSheetId="14" hidden="1">{#N/A,#N/A,FALSE,"Sheet2"}</definedName>
    <definedName name="wrn.sheet2." localSheetId="15" hidden="1">{#N/A,#N/A,FALSE,"Sheet2"}</definedName>
    <definedName name="wrn.sheet2." localSheetId="16" hidden="1">{#N/A,#N/A,FALSE,"Sheet2"}</definedName>
    <definedName name="wrn.sheet2." localSheetId="6" hidden="1">{#N/A,#N/A,FALSE,"Sheet2"}</definedName>
    <definedName name="wrn.sheet2." localSheetId="9" hidden="1">{#N/A,#N/A,FALSE,"Sheet2"}</definedName>
    <definedName name="wrn.sheet2." hidden="1">{#N/A,#N/A,FALSE,"Sheet2"}</definedName>
    <definedName name="wrn.sheet2._1">NA()</definedName>
    <definedName name="wrn.sheet2._2">NA()</definedName>
    <definedName name="wrn.sheet2._3">NA()</definedName>
    <definedName name="wrn.sheet2._4">NA()</definedName>
    <definedName name="WS" localSheetId="16">#REF!</definedName>
    <definedName name="WS">#REF!</definedName>
    <definedName name="wss" localSheetId="16">#REF!</definedName>
    <definedName name="wss">#REF!</definedName>
    <definedName name="ww" localSheetId="16">#REF!</definedName>
    <definedName name="ww">#REF!</definedName>
    <definedName name="www">#REF!</definedName>
    <definedName name="wwww">#REF!</definedName>
    <definedName name="X">#REF!</definedName>
    <definedName name="xx">#REF!</definedName>
    <definedName name="Y">#REF!</definedName>
    <definedName name="ybv">#REF!</definedName>
    <definedName name="Yield">#REF!</definedName>
    <definedName name="ying">#REF!</definedName>
    <definedName name="YTD">#REF!</definedName>
    <definedName name="YU">#REF!</definedName>
    <definedName name="yujkdtyud">#REF!</definedName>
    <definedName name="YY">#REF!</definedName>
    <definedName name="yyyyy">#REF!</definedName>
    <definedName name="yyyyyy">#REF!</definedName>
    <definedName name="Z">#REF!</definedName>
    <definedName name="Z_BORDER">#REF!</definedName>
    <definedName name="zodacry">#REF!</definedName>
    <definedName name="zz">#REF!</definedName>
    <definedName name="เชื้อเพลิง">#REF!</definedName>
    <definedName name="เพฟ">#REF!</definedName>
    <definedName name="เหกเกเกกเกด">#REF!</definedName>
    <definedName name="แ">#REF!</definedName>
    <definedName name="แผนก">#REF!</definedName>
    <definedName name="แฟด">[23]EE!$A$2</definedName>
    <definedName name="ไ" localSheetId="16">#REF!</definedName>
    <definedName name="ไ">#REF!</definedName>
    <definedName name="ไก" localSheetId="16">#REF!</definedName>
    <definedName name="ไก">#REF!</definedName>
    <definedName name="ไป" localSheetId="16">#REF!</definedName>
    <definedName name="ไป">#REF!</definedName>
    <definedName name="ก">#REF!</definedName>
    <definedName name="กไก">#REF!</definedName>
    <definedName name="กกพ">#REF!</definedName>
    <definedName name="กดกดก">#REF!</definedName>
    <definedName name="กฟ">#REF!</definedName>
    <definedName name="กหดกดหเ">#REF!</definedName>
    <definedName name="ขั้นตอน">[29]ขั้นตอน!$B$2:$B$11</definedName>
    <definedName name="คลิกเลือก">"mg/L"</definedName>
    <definedName name="ค่าความร้อน" localSheetId="16">#REF!</definedName>
    <definedName name="ค่าความร้อน">#REF!</definedName>
    <definedName name="งง" localSheetId="16">#REF!</definedName>
    <definedName name="งง">#REF!</definedName>
    <definedName name="ด" localSheetId="16">#REF!</definedName>
    <definedName name="ด">#REF!</definedName>
    <definedName name="ด12">#REF!</definedName>
    <definedName name="ดกหเ">#REF!</definedName>
    <definedName name="ดด">#REF!</definedName>
    <definedName name="ดดด">#REF!</definedName>
    <definedName name="ดฟแ2">[23]EE!$A$2</definedName>
    <definedName name="ตาราง_การจัดทำรายงาน_Feedback_Report_รอบ_ปี_51_53_หน้าที่ของผู้ที่เกี่ยวข้อง" localSheetId="16">#REF!</definedName>
    <definedName name="ตาราง_การจัดทำรายงาน_Feedback_Report_รอบ_ปี_51_53_หน้าที่ของผู้ที่เกี่ยวข้อง">#REF!</definedName>
    <definedName name="ทท" localSheetId="16">#REF!</definedName>
    <definedName name="ทท">#REF!</definedName>
    <definedName name="ทาทา" localSheetId="16">#REF!</definedName>
    <definedName name="ทาทา">#REF!</definedName>
    <definedName name="ธธ">#REF!</definedName>
    <definedName name="น">#REF!</definedName>
    <definedName name="นน">#REF!</definedName>
    <definedName name="ผลรวม" localSheetId="7">#REF!</definedName>
    <definedName name="ผลรวม" localSheetId="14">#REF!</definedName>
    <definedName name="ผลรวม" localSheetId="15">#REF!</definedName>
    <definedName name="ผลรวม" comment="ช้องผลรวมนี้ เชื่อมโยงกับผลที่แสดงใน Fr-01" localSheetId="17">#REF!</definedName>
    <definedName name="ผลรวม" localSheetId="18">#REF!</definedName>
    <definedName name="ผลรวม" localSheetId="9">#REF!</definedName>
    <definedName name="ผลรวม">#REF!</definedName>
    <definedName name="พดกเอาเสาเสเ">#REF!</definedName>
    <definedName name="พพ">#REF!</definedName>
    <definedName name="พำ">#REF!</definedName>
    <definedName name="ฟ">#REF!</definedName>
    <definedName name="ฟ1">#REF!</definedName>
    <definedName name="ฟ108" localSheetId="16">#REF!,#REF!</definedName>
    <definedName name="ฟ108">#REF!,#REF!</definedName>
    <definedName name="ฟ1afa" localSheetId="16">#REF!</definedName>
    <definedName name="ฟ1afa">#REF!</definedName>
    <definedName name="ฟฟ" localSheetId="16">#REF!</definedName>
    <definedName name="ฟฟ">#REF!</definedName>
    <definedName name="ฟฟฟ" localSheetId="16">#REF!</definedName>
    <definedName name="ฟฟฟ">#REF!</definedName>
    <definedName name="ฟหกด">#REF!</definedName>
    <definedName name="ย">#REF!</definedName>
    <definedName name="ยน">#REF!</definedName>
    <definedName name="ยอดบนพื้นวันที่10">[5]พิมม์1!#REF!</definedName>
    <definedName name="ราคาขาย" localSheetId="16">#REF!</definedName>
    <definedName name="ราคาขาย">#REF!</definedName>
    <definedName name="รายการข้อมูล" localSheetId="16">#REF!</definedName>
    <definedName name="รายการข้อมูล">#REF!</definedName>
    <definedName name="ส" localSheetId="16">#REF!</definedName>
    <definedName name="ส">#REF!</definedName>
    <definedName name="สถาพข้อมูล">#REF!</definedName>
    <definedName name="สรรพหา">#REF!</definedName>
    <definedName name="สายพาน2">#REF!</definedName>
    <definedName name="สารทำความเย็น">#REF!</definedName>
    <definedName name="สาส">#REF!</definedName>
    <definedName name="ห">#REF!</definedName>
    <definedName name="หแ">#REF!</definedName>
    <definedName name="หแห">#REF!</definedName>
    <definedName name="หน.ช">#REF!</definedName>
    <definedName name="หน่วยผลิตภัณฑ์" comment="หน่วยผลิตภัณฑ์ที่ขอรับการรับรองคาร์บอนฟุตพริ้นท์">'Fr-01'!$G$14</definedName>
    <definedName name="หห">NA()</definedName>
    <definedName name="หห_1">NA()</definedName>
    <definedName name="หห_2">NA()</definedName>
    <definedName name="หห_3">NA()</definedName>
    <definedName name="หหหหหหหหหหห" localSheetId="16">'[30]ก_ย_ _2_'!#REF!</definedName>
    <definedName name="หหหหหหหหหหห">'[30]ก_ย_ _2_'!#REF!</definedName>
    <definedName name="อบ" localSheetId="16">#REF!</definedName>
    <definedName name="อบ">#REF!</definedName>
    <definedName name="ๆกหดะ" localSheetId="16">#REF!</definedName>
    <definedName name="ๆกหดะ">#REF!</definedName>
    <definedName name="ๆๆๆ" localSheetId="16">#REF!</definedName>
    <definedName name="ๆๆๆ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2" l="1"/>
  <c r="D15" i="52"/>
  <c r="D23" i="52"/>
  <c r="D24" i="52"/>
  <c r="D26" i="52"/>
  <c r="C66" i="31" l="1"/>
  <c r="B64" i="23"/>
  <c r="B66" i="31" s="1"/>
  <c r="C64" i="23"/>
  <c r="G96" i="59"/>
  <c r="G94" i="59"/>
  <c r="G79" i="59"/>
  <c r="H51" i="59"/>
  <c r="G51" i="59"/>
  <c r="E51" i="59"/>
  <c r="D51" i="59"/>
  <c r="G50" i="59"/>
  <c r="E50" i="59"/>
  <c r="D50" i="59"/>
  <c r="H50" i="59" s="1"/>
  <c r="H49" i="59"/>
  <c r="G49" i="59"/>
  <c r="E49" i="59"/>
  <c r="D49" i="59"/>
  <c r="H48" i="59"/>
  <c r="G48" i="59"/>
  <c r="E48" i="59"/>
  <c r="D48" i="59"/>
  <c r="G46" i="59"/>
  <c r="E46" i="59"/>
  <c r="D46" i="59"/>
  <c r="H46" i="59" s="1"/>
  <c r="H45" i="59"/>
  <c r="G45" i="59"/>
  <c r="E45" i="59"/>
  <c r="D45" i="59"/>
  <c r="H44" i="59"/>
  <c r="G44" i="59"/>
  <c r="E44" i="59"/>
  <c r="D44" i="59"/>
  <c r="G43" i="59"/>
  <c r="E43" i="59"/>
  <c r="D43" i="59"/>
  <c r="H43" i="59" s="1"/>
  <c r="H41" i="59"/>
  <c r="G41" i="59"/>
  <c r="E41" i="59"/>
  <c r="D41" i="59"/>
  <c r="H40" i="59"/>
  <c r="G40" i="59"/>
  <c r="E40" i="59"/>
  <c r="D40" i="59"/>
  <c r="G39" i="59"/>
  <c r="E39" i="59"/>
  <c r="D39" i="59"/>
  <c r="H39" i="59" s="1"/>
  <c r="H38" i="59"/>
  <c r="G38" i="59"/>
  <c r="E38" i="59"/>
  <c r="D38" i="59"/>
  <c r="G34" i="59"/>
  <c r="G35" i="59" s="1"/>
  <c r="E34" i="59"/>
  <c r="E35" i="59" s="1"/>
  <c r="D34" i="59"/>
  <c r="D35" i="59" s="1"/>
  <c r="H33" i="59"/>
  <c r="G33" i="59"/>
  <c r="E33" i="59"/>
  <c r="D33" i="59"/>
  <c r="H32" i="59"/>
  <c r="G32" i="59"/>
  <c r="E32" i="59"/>
  <c r="D32" i="59"/>
  <c r="G31" i="59"/>
  <c r="E31" i="59"/>
  <c r="D31" i="59"/>
  <c r="H31" i="59" s="1"/>
  <c r="H30" i="59"/>
  <c r="G30" i="59"/>
  <c r="E30" i="59"/>
  <c r="D30" i="59"/>
  <c r="H29" i="59"/>
  <c r="G29" i="59"/>
  <c r="E29" i="59"/>
  <c r="D29" i="59"/>
  <c r="D27" i="59"/>
  <c r="H27" i="59" s="1"/>
  <c r="H26" i="59"/>
  <c r="D26" i="59"/>
  <c r="H25" i="59"/>
  <c r="D25" i="59"/>
  <c r="H24" i="59"/>
  <c r="D24" i="59"/>
  <c r="H23" i="59"/>
  <c r="D23" i="59"/>
  <c r="G22" i="59"/>
  <c r="F22" i="59"/>
  <c r="H22" i="59" s="1"/>
  <c r="G21" i="59"/>
  <c r="F21" i="59"/>
  <c r="H21" i="59" s="1"/>
  <c r="H20" i="59"/>
  <c r="G20" i="59"/>
  <c r="F20" i="59"/>
  <c r="G19" i="59"/>
  <c r="F19" i="59"/>
  <c r="H19" i="59" s="1"/>
  <c r="G18" i="59"/>
  <c r="F18" i="59"/>
  <c r="H18" i="59" s="1"/>
  <c r="G17" i="59"/>
  <c r="E17" i="59"/>
  <c r="D17" i="59"/>
  <c r="H17" i="59" s="1"/>
  <c r="D16" i="59"/>
  <c r="G15" i="59"/>
  <c r="G16" i="59" s="1"/>
  <c r="E15" i="59"/>
  <c r="E16" i="59" s="1"/>
  <c r="D15" i="59"/>
  <c r="H15" i="59" s="1"/>
  <c r="G14" i="59"/>
  <c r="E14" i="59"/>
  <c r="D14" i="59"/>
  <c r="H14" i="59" s="1"/>
  <c r="G13" i="59"/>
  <c r="E13" i="59"/>
  <c r="D13" i="59"/>
  <c r="H13" i="59" s="1"/>
  <c r="G12" i="59"/>
  <c r="E12" i="59"/>
  <c r="D12" i="59"/>
  <c r="H12" i="59" s="1"/>
  <c r="G11" i="59"/>
  <c r="E11" i="59"/>
  <c r="D11" i="59"/>
  <c r="H11" i="59" s="1"/>
  <c r="G10" i="59"/>
  <c r="E10" i="59"/>
  <c r="D10" i="59"/>
  <c r="H10" i="59" s="1"/>
  <c r="G9" i="59"/>
  <c r="E9" i="59"/>
  <c r="D9" i="59"/>
  <c r="H9" i="59" s="1"/>
  <c r="G8" i="59"/>
  <c r="E8" i="59"/>
  <c r="D8" i="59"/>
  <c r="H8" i="59" s="1"/>
  <c r="G7" i="59"/>
  <c r="E7" i="59"/>
  <c r="D7" i="59"/>
  <c r="H7" i="59" s="1"/>
  <c r="G6" i="59"/>
  <c r="E6" i="59"/>
  <c r="D6" i="59"/>
  <c r="H6" i="59" s="1"/>
  <c r="O96" i="31"/>
  <c r="B20" i="51"/>
  <c r="C13" i="51"/>
  <c r="G35" i="56"/>
  <c r="C32" i="56"/>
  <c r="G31" i="56"/>
  <c r="F35" i="56"/>
  <c r="Q35" i="56" s="1"/>
  <c r="F32" i="56"/>
  <c r="Q32" i="56" s="1"/>
  <c r="F31" i="56"/>
  <c r="D32" i="56"/>
  <c r="D31" i="56"/>
  <c r="G17" i="56"/>
  <c r="G16" i="56"/>
  <c r="G9" i="56"/>
  <c r="G10" i="56"/>
  <c r="G11" i="56"/>
  <c r="G12" i="56"/>
  <c r="G13" i="56"/>
  <c r="G14" i="56"/>
  <c r="G8" i="56"/>
  <c r="F17" i="56"/>
  <c r="Q17" i="56" s="1"/>
  <c r="F16" i="56"/>
  <c r="F9" i="56"/>
  <c r="F10" i="56"/>
  <c r="F11" i="56"/>
  <c r="F12" i="56"/>
  <c r="F13" i="56"/>
  <c r="F14" i="56"/>
  <c r="F8" i="56"/>
  <c r="E17" i="56"/>
  <c r="E16" i="56"/>
  <c r="E9" i="56"/>
  <c r="E10" i="56"/>
  <c r="E11" i="56"/>
  <c r="E12" i="56"/>
  <c r="E13" i="56"/>
  <c r="E14" i="56"/>
  <c r="E8" i="56"/>
  <c r="D20" i="56"/>
  <c r="D19" i="56"/>
  <c r="D18" i="56"/>
  <c r="D7" i="56"/>
  <c r="D15" i="56"/>
  <c r="D17" i="56"/>
  <c r="E37" i="56"/>
  <c r="D37" i="56"/>
  <c r="Q109" i="23"/>
  <c r="G108" i="23"/>
  <c r="G107" i="23"/>
  <c r="G106" i="23"/>
  <c r="B107" i="23"/>
  <c r="B114" i="31" s="1"/>
  <c r="B108" i="23"/>
  <c r="B115" i="31" s="1"/>
  <c r="B106" i="23"/>
  <c r="B113" i="31" s="1"/>
  <c r="Q92" i="52"/>
  <c r="D92" i="52"/>
  <c r="F41" i="56" s="1"/>
  <c r="Q41" i="56" s="1"/>
  <c r="B92" i="52"/>
  <c r="D82" i="52"/>
  <c r="D83" i="52"/>
  <c r="F27" i="56" s="1"/>
  <c r="Q27" i="56" s="1"/>
  <c r="D81" i="52"/>
  <c r="AO81" i="52" s="1"/>
  <c r="B82" i="52"/>
  <c r="B83" i="52"/>
  <c r="D27" i="56" s="1"/>
  <c r="B81" i="52"/>
  <c r="D75" i="52"/>
  <c r="D69" i="52"/>
  <c r="D58" i="52"/>
  <c r="AO58" i="52" s="1"/>
  <c r="D57" i="52"/>
  <c r="D95" i="52"/>
  <c r="D96" i="52"/>
  <c r="D94" i="52"/>
  <c r="C95" i="52"/>
  <c r="C96" i="52"/>
  <c r="C94" i="52"/>
  <c r="B55" i="52"/>
  <c r="D16" i="56" s="1"/>
  <c r="B48" i="52"/>
  <c r="D9" i="56" s="1"/>
  <c r="B49" i="52"/>
  <c r="D10" i="56" s="1"/>
  <c r="B50" i="52"/>
  <c r="D11" i="56" s="1"/>
  <c r="B51" i="52"/>
  <c r="B94" i="52" s="1"/>
  <c r="B52" i="52"/>
  <c r="B95" i="52" s="1"/>
  <c r="B53" i="52"/>
  <c r="B96" i="52" s="1"/>
  <c r="B47" i="52"/>
  <c r="D8" i="56" s="1"/>
  <c r="D43" i="52"/>
  <c r="AO43" i="52" s="1"/>
  <c r="C43" i="52"/>
  <c r="B43" i="52"/>
  <c r="AO42" i="52"/>
  <c r="C42" i="52"/>
  <c r="B42" i="52"/>
  <c r="AS33" i="52"/>
  <c r="C33" i="52"/>
  <c r="B33" i="52"/>
  <c r="B75" i="52" s="1"/>
  <c r="D21" i="56" s="1"/>
  <c r="D30" i="52"/>
  <c r="AK30" i="52" s="1"/>
  <c r="D29" i="52"/>
  <c r="AC29" i="52" s="1"/>
  <c r="C13" i="55"/>
  <c r="C15" i="55" s="1"/>
  <c r="B15" i="54"/>
  <c r="B11" i="54"/>
  <c r="B17" i="54" s="1"/>
  <c r="AC26" i="52"/>
  <c r="C26" i="52"/>
  <c r="B26" i="52"/>
  <c r="AD24" i="52"/>
  <c r="AJ23" i="52"/>
  <c r="C24" i="52"/>
  <c r="C23" i="52"/>
  <c r="B24" i="52"/>
  <c r="B71" i="52" s="1"/>
  <c r="B23" i="52"/>
  <c r="B70" i="52" s="1"/>
  <c r="AD21" i="52"/>
  <c r="C21" i="52"/>
  <c r="B21" i="52"/>
  <c r="B65" i="52" s="1"/>
  <c r="AE18" i="52"/>
  <c r="C18" i="52"/>
  <c r="B18" i="52"/>
  <c r="B69" i="52" s="1"/>
  <c r="AH15" i="52"/>
  <c r="C15" i="52"/>
  <c r="B15" i="52"/>
  <c r="B64" i="52" s="1"/>
  <c r="AK13" i="52"/>
  <c r="C13" i="52"/>
  <c r="B13" i="52"/>
  <c r="B63" i="52" s="1"/>
  <c r="AO98" i="52"/>
  <c r="Q96" i="52"/>
  <c r="Q95" i="52"/>
  <c r="Q94" i="52"/>
  <c r="AO93" i="52"/>
  <c r="AO91" i="52"/>
  <c r="AO90" i="52"/>
  <c r="AO89" i="52"/>
  <c r="AO87" i="52"/>
  <c r="AO86" i="52"/>
  <c r="AO85" i="52"/>
  <c r="Q83" i="52"/>
  <c r="AO83" i="52" s="1"/>
  <c r="AO82" i="52"/>
  <c r="AO80" i="52"/>
  <c r="AO79" i="52"/>
  <c r="AO78" i="52"/>
  <c r="Q76" i="52"/>
  <c r="AO75" i="52"/>
  <c r="AO74" i="52"/>
  <c r="AO68" i="52"/>
  <c r="AO62" i="52"/>
  <c r="AO61" i="52"/>
  <c r="AO60" i="52"/>
  <c r="AO59" i="52"/>
  <c r="AO57" i="52"/>
  <c r="AO56" i="52"/>
  <c r="AO55" i="52"/>
  <c r="AO54" i="52"/>
  <c r="AO53" i="52"/>
  <c r="AO52" i="52"/>
  <c r="AO51" i="52"/>
  <c r="AO50" i="52"/>
  <c r="AO49" i="52"/>
  <c r="AO48" i="52"/>
  <c r="AO47" i="52"/>
  <c r="AO46" i="52"/>
  <c r="AO44" i="52"/>
  <c r="AN40" i="52"/>
  <c r="AA40" i="52"/>
  <c r="Q40" i="52"/>
  <c r="AO40" i="52" s="1"/>
  <c r="AN39" i="52"/>
  <c r="AA39" i="52"/>
  <c r="Q39" i="52"/>
  <c r="AO39" i="52" s="1"/>
  <c r="AN38" i="52"/>
  <c r="AA38" i="52"/>
  <c r="Q38" i="52"/>
  <c r="AO38" i="52" s="1"/>
  <c r="AN37" i="52"/>
  <c r="AA37" i="52"/>
  <c r="Q37" i="52"/>
  <c r="AO37" i="52" s="1"/>
  <c r="AN36" i="52"/>
  <c r="AA36" i="52"/>
  <c r="Q36" i="52"/>
  <c r="AO36" i="52" s="1"/>
  <c r="AN35" i="52"/>
  <c r="AN101" i="52" s="1"/>
  <c r="AM34" i="52"/>
  <c r="AL34" i="52"/>
  <c r="AK34" i="52"/>
  <c r="AJ34" i="52"/>
  <c r="AI34" i="52"/>
  <c r="AH34" i="52"/>
  <c r="AG34" i="52"/>
  <c r="AF34" i="52"/>
  <c r="AE34" i="52"/>
  <c r="AD34" i="52"/>
  <c r="AC34" i="52"/>
  <c r="AB34" i="52"/>
  <c r="AA34" i="52"/>
  <c r="Q34" i="52"/>
  <c r="AO34" i="52" s="1"/>
  <c r="AM33" i="52"/>
  <c r="AL33" i="52"/>
  <c r="AK33" i="52"/>
  <c r="AJ33" i="52"/>
  <c r="AI33" i="52"/>
  <c r="AH33" i="52"/>
  <c r="AG33" i="52"/>
  <c r="AF33" i="52"/>
  <c r="AE33" i="52"/>
  <c r="AD33" i="52"/>
  <c r="AC33" i="52"/>
  <c r="AB33" i="52"/>
  <c r="AA33" i="52"/>
  <c r="Q33" i="52"/>
  <c r="AO33" i="52" s="1"/>
  <c r="AM30" i="52"/>
  <c r="AL30" i="52"/>
  <c r="AB30" i="52"/>
  <c r="AA30" i="52"/>
  <c r="Q30" i="52"/>
  <c r="AO30" i="52" s="1"/>
  <c r="Q29" i="52"/>
  <c r="AM28" i="52"/>
  <c r="AL28" i="52"/>
  <c r="AK28" i="52"/>
  <c r="AJ28" i="52"/>
  <c r="AI28" i="52"/>
  <c r="AH28" i="52"/>
  <c r="AG28" i="52"/>
  <c r="AF28" i="52"/>
  <c r="AE28" i="52"/>
  <c r="AD28" i="52"/>
  <c r="AC28" i="52"/>
  <c r="AB28" i="52"/>
  <c r="AA28" i="52"/>
  <c r="Q28" i="52"/>
  <c r="AO28" i="52" s="1"/>
  <c r="Q27" i="52"/>
  <c r="AO27" i="52" s="1"/>
  <c r="AF26" i="52"/>
  <c r="AE26" i="52"/>
  <c r="AD26" i="52"/>
  <c r="Q26" i="52"/>
  <c r="AM25" i="52"/>
  <c r="AL25" i="52"/>
  <c r="AK25" i="52"/>
  <c r="AJ25" i="52"/>
  <c r="AI25" i="52"/>
  <c r="AH25" i="52"/>
  <c r="AG25" i="52"/>
  <c r="AF25" i="52"/>
  <c r="AE25" i="52"/>
  <c r="AD25" i="52"/>
  <c r="AC25" i="52"/>
  <c r="AB25" i="52"/>
  <c r="AA25" i="52"/>
  <c r="Q25" i="52"/>
  <c r="AO25" i="52" s="1"/>
  <c r="AE24" i="52"/>
  <c r="Q24" i="52"/>
  <c r="Q23" i="52"/>
  <c r="AM22" i="52"/>
  <c r="AL22" i="52"/>
  <c r="AK22" i="52"/>
  <c r="AJ22" i="52"/>
  <c r="AI22" i="52"/>
  <c r="AH22" i="52"/>
  <c r="AG22" i="52"/>
  <c r="AF22" i="52"/>
  <c r="AE22" i="52"/>
  <c r="AD22" i="52"/>
  <c r="AC22" i="52"/>
  <c r="AB22" i="52"/>
  <c r="AA22" i="52"/>
  <c r="Q22" i="52"/>
  <c r="AO22" i="52" s="1"/>
  <c r="Q21" i="52"/>
  <c r="Q20" i="52"/>
  <c r="Q19" i="52"/>
  <c r="AH18" i="52"/>
  <c r="AG18" i="52"/>
  <c r="AF18" i="52"/>
  <c r="Q18" i="52"/>
  <c r="Q17" i="52"/>
  <c r="Q16" i="52"/>
  <c r="AI15" i="52"/>
  <c r="Q15" i="52"/>
  <c r="Q14" i="52"/>
  <c r="Q13" i="52"/>
  <c r="Q12" i="52"/>
  <c r="Q11" i="52"/>
  <c r="AM10" i="52"/>
  <c r="AL10" i="52"/>
  <c r="AK10" i="52"/>
  <c r="AJ10" i="52"/>
  <c r="AI10" i="52"/>
  <c r="AH10" i="52"/>
  <c r="AG10" i="52"/>
  <c r="AF10" i="52"/>
  <c r="AE10" i="52"/>
  <c r="AD10" i="52"/>
  <c r="AC10" i="52"/>
  <c r="AB10" i="52"/>
  <c r="AA10" i="52"/>
  <c r="Q10" i="52"/>
  <c r="AO10" i="52" s="1"/>
  <c r="I4" i="52"/>
  <c r="AE3" i="52"/>
  <c r="I3" i="52"/>
  <c r="D12" i="56" l="1"/>
  <c r="Q31" i="56"/>
  <c r="R31" i="56" s="1"/>
  <c r="AE21" i="52"/>
  <c r="D14" i="56"/>
  <c r="AO23" i="52"/>
  <c r="AA23" i="52"/>
  <c r="D13" i="56"/>
  <c r="F37" i="56"/>
  <c r="Q37" i="56" s="1"/>
  <c r="AB37" i="56" s="1"/>
  <c r="H16" i="59"/>
  <c r="H35" i="59"/>
  <c r="H34" i="59"/>
  <c r="Q10" i="56"/>
  <c r="Q9" i="56"/>
  <c r="R9" i="56" s="1"/>
  <c r="AB9" i="56" s="1"/>
  <c r="Q14" i="56"/>
  <c r="R14" i="56" s="1"/>
  <c r="AB14" i="56" s="1"/>
  <c r="Q8" i="56"/>
  <c r="R8" i="56" s="1"/>
  <c r="AB8" i="56" s="1"/>
  <c r="Q11" i="56"/>
  <c r="R11" i="56" s="1"/>
  <c r="AB11" i="56" s="1"/>
  <c r="Q16" i="56"/>
  <c r="R16" i="56" s="1"/>
  <c r="AB16" i="56" s="1"/>
  <c r="Q13" i="56"/>
  <c r="R13" i="56" s="1"/>
  <c r="AB13" i="56" s="1"/>
  <c r="Q12" i="56"/>
  <c r="R12" i="56" s="1"/>
  <c r="AB12" i="56" s="1"/>
  <c r="AB31" i="56"/>
  <c r="R17" i="56"/>
  <c r="AB17" i="56" s="1"/>
  <c r="R27" i="56"/>
  <c r="AB27" i="56" s="1"/>
  <c r="AB28" i="56" s="1"/>
  <c r="Q84" i="52" s="1"/>
  <c r="AO84" i="52" s="1"/>
  <c r="R41" i="56"/>
  <c r="AB41" i="56" s="1"/>
  <c r="AB42" i="56" s="1"/>
  <c r="Q97" i="52" s="1"/>
  <c r="AO97" i="52" s="1"/>
  <c r="R35" i="56"/>
  <c r="AB35" i="56" s="1"/>
  <c r="R10" i="56"/>
  <c r="AB10" i="56" s="1"/>
  <c r="R32" i="56"/>
  <c r="AB32" i="56" s="1"/>
  <c r="D70" i="52"/>
  <c r="AO70" i="52" s="1"/>
  <c r="D71" i="52"/>
  <c r="AO71" i="52" s="1"/>
  <c r="AO69" i="52"/>
  <c r="D76" i="52"/>
  <c r="AO76" i="52" s="1"/>
  <c r="AK23" i="52"/>
  <c r="AM23" i="52"/>
  <c r="AL23" i="52"/>
  <c r="AB23" i="52"/>
  <c r="AC23" i="52"/>
  <c r="AD23" i="52"/>
  <c r="AE23" i="52"/>
  <c r="D63" i="52"/>
  <c r="AF23" i="52"/>
  <c r="D64" i="52"/>
  <c r="AO64" i="52" s="1"/>
  <c r="AG23" i="52"/>
  <c r="D65" i="52"/>
  <c r="AO65" i="52" s="1"/>
  <c r="AH23" i="52"/>
  <c r="AI23" i="52"/>
  <c r="AJ15" i="52"/>
  <c r="AF24" i="52"/>
  <c r="AL15" i="52"/>
  <c r="AH24" i="52"/>
  <c r="AA15" i="52"/>
  <c r="AK15" i="52"/>
  <c r="AG24" i="52"/>
  <c r="AO15" i="52"/>
  <c r="AM15" i="52"/>
  <c r="AI24" i="52"/>
  <c r="AB15" i="52"/>
  <c r="AJ24" i="52"/>
  <c r="AC15" i="52"/>
  <c r="AD15" i="52"/>
  <c r="AO24" i="52"/>
  <c r="AL24" i="52"/>
  <c r="AE15" i="52"/>
  <c r="AM24" i="52"/>
  <c r="AB24" i="52"/>
  <c r="AF15" i="52"/>
  <c r="AG15" i="52"/>
  <c r="AC24" i="52"/>
  <c r="AC30" i="52"/>
  <c r="AK24" i="52"/>
  <c r="AA24" i="52"/>
  <c r="AD30" i="52"/>
  <c r="AI18" i="52"/>
  <c r="AG26" i="52"/>
  <c r="AH26" i="52"/>
  <c r="AK18" i="52"/>
  <c r="AI26" i="52"/>
  <c r="AO18" i="52"/>
  <c r="AL18" i="52"/>
  <c r="AJ26" i="52"/>
  <c r="AA18" i="52"/>
  <c r="AM18" i="52"/>
  <c r="AK26" i="52"/>
  <c r="AB18" i="52"/>
  <c r="AO26" i="52"/>
  <c r="AL26" i="52"/>
  <c r="AJ18" i="52"/>
  <c r="AC18" i="52"/>
  <c r="AA26" i="52"/>
  <c r="AM26" i="52"/>
  <c r="AD18" i="52"/>
  <c r="AB26" i="52"/>
  <c r="AF21" i="52"/>
  <c r="AG21" i="52"/>
  <c r="AI21" i="52"/>
  <c r="AJ21" i="52"/>
  <c r="AE30" i="52"/>
  <c r="AK21" i="52"/>
  <c r="AF30" i="52"/>
  <c r="AO21" i="52"/>
  <c r="AL21" i="52"/>
  <c r="AG30" i="52"/>
  <c r="AA21" i="52"/>
  <c r="AM21" i="52"/>
  <c r="AH30" i="52"/>
  <c r="AF13" i="52"/>
  <c r="AB21" i="52"/>
  <c r="AI30" i="52"/>
  <c r="AH21" i="52"/>
  <c r="AC21" i="52"/>
  <c r="AJ30" i="52"/>
  <c r="AI13" i="52"/>
  <c r="AL13" i="52"/>
  <c r="AM13" i="52"/>
  <c r="AO13" i="52"/>
  <c r="AG13" i="52"/>
  <c r="AA13" i="52"/>
  <c r="AB13" i="52"/>
  <c r="AC13" i="52"/>
  <c r="AH13" i="52"/>
  <c r="AD13" i="52"/>
  <c r="AE13" i="52"/>
  <c r="AO94" i="52"/>
  <c r="AH29" i="52"/>
  <c r="AJ29" i="52"/>
  <c r="AM29" i="52"/>
  <c r="AJ13" i="52"/>
  <c r="AL29" i="52"/>
  <c r="AO95" i="52"/>
  <c r="AO92" i="52"/>
  <c r="AO96" i="52"/>
  <c r="AA29" i="52"/>
  <c r="AD29" i="52"/>
  <c r="AE29" i="52"/>
  <c r="AF29" i="52"/>
  <c r="AG29" i="52"/>
  <c r="AO41" i="52"/>
  <c r="AO45" i="52"/>
  <c r="C11" i="51" s="1"/>
  <c r="AI29" i="52"/>
  <c r="AK29" i="52"/>
  <c r="AN100" i="52"/>
  <c r="AB29" i="52"/>
  <c r="AO29" i="52"/>
  <c r="AB38" i="56" l="1"/>
  <c r="Q88" i="52" s="1"/>
  <c r="AO88" i="52" s="1"/>
  <c r="D72" i="52"/>
  <c r="AO63" i="52"/>
  <c r="D66" i="52"/>
  <c r="AG35" i="52"/>
  <c r="AG101" i="52" s="1"/>
  <c r="AM35" i="52"/>
  <c r="AM100" i="52" s="1"/>
  <c r="AC35" i="52"/>
  <c r="AF35" i="52"/>
  <c r="AF100" i="52" s="1"/>
  <c r="AK35" i="52"/>
  <c r="AK101" i="52" s="1"/>
  <c r="AJ35" i="52"/>
  <c r="AJ100" i="52" s="1"/>
  <c r="AO35" i="52"/>
  <c r="AI35" i="52"/>
  <c r="AI101" i="52" s="1"/>
  <c r="AL35" i="52"/>
  <c r="AL100" i="52" s="1"/>
  <c r="AE35" i="52"/>
  <c r="AE100" i="52" s="1"/>
  <c r="AB35" i="52"/>
  <c r="AB101" i="52" s="1"/>
  <c r="AD35" i="52"/>
  <c r="AD100" i="52" s="1"/>
  <c r="AH35" i="52"/>
  <c r="AA35" i="52"/>
  <c r="AA101" i="52" s="1"/>
  <c r="AG100" i="52"/>
  <c r="AP44" i="52"/>
  <c r="AP42" i="52"/>
  <c r="AP43" i="52"/>
  <c r="AM101" i="52" l="1"/>
  <c r="AP28" i="52"/>
  <c r="C10" i="51"/>
  <c r="AP26" i="52"/>
  <c r="AO100" i="52"/>
  <c r="AQ29" i="52" s="1"/>
  <c r="AF101" i="52"/>
  <c r="AO72" i="52"/>
  <c r="D73" i="52"/>
  <c r="AP38" i="52"/>
  <c r="D67" i="52"/>
  <c r="AO66" i="52"/>
  <c r="AP33" i="52"/>
  <c r="AP29" i="52"/>
  <c r="AP13" i="52"/>
  <c r="AI100" i="52"/>
  <c r="AP27" i="52"/>
  <c r="AP37" i="52"/>
  <c r="AJ101" i="52"/>
  <c r="AP10" i="52"/>
  <c r="AP18" i="52"/>
  <c r="AP36" i="52"/>
  <c r="AP25" i="52"/>
  <c r="AL101" i="52"/>
  <c r="AP21" i="52"/>
  <c r="AP23" i="52"/>
  <c r="AP40" i="52"/>
  <c r="AP15" i="52"/>
  <c r="AP22" i="52"/>
  <c r="AP30" i="52"/>
  <c r="AK100" i="52"/>
  <c r="AP34" i="52"/>
  <c r="AP39" i="52"/>
  <c r="AP24" i="52"/>
  <c r="AD101" i="52"/>
  <c r="AB100" i="52"/>
  <c r="AE101" i="52"/>
  <c r="AA100" i="52"/>
  <c r="AP45" i="52"/>
  <c r="AQ43" i="52" l="1"/>
  <c r="AQ61" i="52"/>
  <c r="AQ75" i="52"/>
  <c r="AQ87" i="52"/>
  <c r="AQ39" i="52"/>
  <c r="AQ24" i="52"/>
  <c r="AQ58" i="52"/>
  <c r="AQ71" i="52"/>
  <c r="AQ19" i="52"/>
  <c r="AQ74" i="52"/>
  <c r="AQ79" i="52"/>
  <c r="AQ44" i="52"/>
  <c r="AQ20" i="52"/>
  <c r="AQ36" i="52"/>
  <c r="AQ48" i="52"/>
  <c r="AQ21" i="52"/>
  <c r="AQ92" i="52"/>
  <c r="AQ78" i="52"/>
  <c r="AQ33" i="52"/>
  <c r="AQ42" i="52"/>
  <c r="AQ53" i="52"/>
  <c r="AQ34" i="52"/>
  <c r="AQ97" i="52"/>
  <c r="AQ55" i="52"/>
  <c r="AQ90" i="52"/>
  <c r="AQ22" i="52"/>
  <c r="AQ54" i="52"/>
  <c r="AQ80" i="52"/>
  <c r="AQ66" i="52"/>
  <c r="AQ84" i="52"/>
  <c r="AQ91" i="52"/>
  <c r="AO67" i="52"/>
  <c r="F19" i="56"/>
  <c r="Q19" i="56" s="1"/>
  <c r="R19" i="56" s="1"/>
  <c r="AB19" i="56" s="1"/>
  <c r="AQ65" i="52"/>
  <c r="AQ57" i="52"/>
  <c r="AQ64" i="52"/>
  <c r="AQ38" i="52"/>
  <c r="AQ15" i="52"/>
  <c r="AQ70" i="52"/>
  <c r="AQ13" i="52"/>
  <c r="AQ27" i="52"/>
  <c r="AQ56" i="52"/>
  <c r="AQ76" i="52"/>
  <c r="AQ52" i="52"/>
  <c r="AQ96" i="52"/>
  <c r="AQ85" i="52"/>
  <c r="AQ26" i="52"/>
  <c r="AQ88" i="52"/>
  <c r="AQ69" i="52"/>
  <c r="AQ23" i="52"/>
  <c r="AQ25" i="52"/>
  <c r="AQ28" i="52"/>
  <c r="AQ95" i="52"/>
  <c r="AQ60" i="52"/>
  <c r="AQ47" i="52"/>
  <c r="AQ50" i="52"/>
  <c r="AQ30" i="52"/>
  <c r="AQ51" i="52"/>
  <c r="AQ14" i="52"/>
  <c r="AO73" i="52"/>
  <c r="AQ73" i="52" s="1"/>
  <c r="F20" i="56"/>
  <c r="Q20" i="56" s="1"/>
  <c r="R20" i="56" s="1"/>
  <c r="AB20" i="56" s="1"/>
  <c r="C14" i="51"/>
  <c r="D10" i="51" s="1"/>
  <c r="AQ10" i="52"/>
  <c r="AQ16" i="52"/>
  <c r="AQ93" i="52"/>
  <c r="AQ17" i="52"/>
  <c r="AQ82" i="52"/>
  <c r="AQ94" i="52"/>
  <c r="AQ98" i="52"/>
  <c r="AQ18" i="52"/>
  <c r="AQ59" i="52"/>
  <c r="AQ49" i="52"/>
  <c r="AQ63" i="52"/>
  <c r="AQ40" i="52"/>
  <c r="AQ83" i="52"/>
  <c r="AQ86" i="52"/>
  <c r="AQ89" i="52"/>
  <c r="AQ37" i="52"/>
  <c r="AQ62" i="52"/>
  <c r="AQ68" i="52"/>
  <c r="AQ32" i="52"/>
  <c r="AQ72" i="52"/>
  <c r="AQ67" i="52"/>
  <c r="AQ81" i="52"/>
  <c r="AP41" i="52"/>
  <c r="AP35" i="52"/>
  <c r="AQ100" i="52" l="1"/>
  <c r="D17" i="51"/>
  <c r="D11" i="51"/>
  <c r="D14" i="51" s="1"/>
  <c r="AB23" i="56"/>
  <c r="Q77" i="52" s="1"/>
  <c r="AO77" i="52" s="1"/>
  <c r="AO99" i="52" s="1"/>
  <c r="AP66" i="52" l="1"/>
  <c r="AP88" i="52"/>
  <c r="AP60" i="52"/>
  <c r="AP73" i="52"/>
  <c r="AP70" i="52"/>
  <c r="AP71" i="52"/>
  <c r="AP49" i="52"/>
  <c r="AP76" i="52"/>
  <c r="AP59" i="52"/>
  <c r="AP51" i="52"/>
  <c r="AP69" i="52"/>
  <c r="AP90" i="52"/>
  <c r="AP98" i="52"/>
  <c r="AP63" i="52"/>
  <c r="AP87" i="52"/>
  <c r="AP96" i="52"/>
  <c r="C12" i="51"/>
  <c r="AP80" i="52"/>
  <c r="AP58" i="52"/>
  <c r="AP67" i="52"/>
  <c r="AP91" i="52"/>
  <c r="AP82" i="52"/>
  <c r="AP85" i="52"/>
  <c r="AP93" i="52"/>
  <c r="AP48" i="52"/>
  <c r="AP78" i="52"/>
  <c r="AO101" i="52"/>
  <c r="AP53" i="52"/>
  <c r="AP79" i="52"/>
  <c r="AP74" i="52"/>
  <c r="AP68" i="52"/>
  <c r="AP94" i="52"/>
  <c r="AP84" i="52"/>
  <c r="AP86" i="52"/>
  <c r="AP50" i="52"/>
  <c r="AP83" i="52"/>
  <c r="AP65" i="52"/>
  <c r="AP92" i="52"/>
  <c r="AP56" i="52"/>
  <c r="AP61" i="52"/>
  <c r="AP97" i="52"/>
  <c r="AP47" i="52"/>
  <c r="AP55" i="52"/>
  <c r="AP81" i="52"/>
  <c r="AP72" i="52"/>
  <c r="AP62" i="52"/>
  <c r="AP57" i="52"/>
  <c r="AP89" i="52"/>
  <c r="AP75" i="52"/>
  <c r="AP54" i="52"/>
  <c r="AP52" i="52"/>
  <c r="AP64" i="52"/>
  <c r="AP95" i="52"/>
  <c r="AQ77" i="52"/>
  <c r="AP77" i="52"/>
  <c r="AP99" i="52" l="1"/>
  <c r="E12" i="51"/>
  <c r="E11" i="51"/>
  <c r="E10" i="51"/>
  <c r="E15" i="51" s="1"/>
  <c r="C15" i="51"/>
  <c r="D18" i="51" s="1"/>
  <c r="AR12" i="52"/>
  <c r="AR74" i="52"/>
  <c r="AR81" i="52"/>
  <c r="AR89" i="52"/>
  <c r="AR47" i="52"/>
  <c r="AR21" i="52"/>
  <c r="AR73" i="52"/>
  <c r="AR20" i="52"/>
  <c r="AR79" i="52"/>
  <c r="AR10" i="52"/>
  <c r="AR63" i="52"/>
  <c r="AR36" i="52"/>
  <c r="AR96" i="52"/>
  <c r="AR33" i="52"/>
  <c r="AR92" i="52"/>
  <c r="AR43" i="52"/>
  <c r="AR77" i="52"/>
  <c r="AR18" i="52"/>
  <c r="AR84" i="52"/>
  <c r="AR34" i="52"/>
  <c r="AR59" i="52"/>
  <c r="AR44" i="52"/>
  <c r="AR76" i="52"/>
  <c r="AR30" i="52"/>
  <c r="AR51" i="52"/>
  <c r="AR19" i="52"/>
  <c r="AR22" i="52"/>
  <c r="AR42" i="52"/>
  <c r="AR56" i="52"/>
  <c r="AR85" i="52"/>
  <c r="AR11" i="52"/>
  <c r="AR67" i="52"/>
  <c r="AR48" i="52"/>
  <c r="AR70" i="52"/>
  <c r="AR38" i="52"/>
  <c r="AR37" i="52"/>
  <c r="AR32" i="52"/>
  <c r="AR62" i="52"/>
  <c r="AR40" i="52"/>
  <c r="AR64" i="52"/>
  <c r="AR53" i="52"/>
  <c r="AR93" i="52"/>
  <c r="AR24" i="52"/>
  <c r="AR15" i="52"/>
  <c r="AR23" i="52"/>
  <c r="AR68" i="52"/>
  <c r="AR88" i="52"/>
  <c r="AR25" i="52"/>
  <c r="AR29" i="52"/>
  <c r="AR80" i="52"/>
  <c r="AR91" i="52"/>
  <c r="AR50" i="52"/>
  <c r="AR83" i="52"/>
  <c r="AR13" i="52"/>
  <c r="AR55" i="52"/>
  <c r="AR66" i="52"/>
  <c r="AR78" i="52"/>
  <c r="AR16" i="52"/>
  <c r="AR65" i="52"/>
  <c r="AR49" i="52"/>
  <c r="AR17" i="52"/>
  <c r="AR57" i="52"/>
  <c r="AR75" i="52"/>
  <c r="AR39" i="52"/>
  <c r="AR94" i="52"/>
  <c r="AR95" i="52"/>
  <c r="AR86" i="52"/>
  <c r="AR58" i="52"/>
  <c r="AR87" i="52"/>
  <c r="AR82" i="52"/>
  <c r="AR98" i="52"/>
  <c r="AR69" i="52"/>
  <c r="AR61" i="52"/>
  <c r="AR97" i="52"/>
  <c r="AR27" i="52"/>
  <c r="AR26" i="52"/>
  <c r="AR71" i="52"/>
  <c r="AR90" i="52"/>
  <c r="AR28" i="52"/>
  <c r="AR52" i="52"/>
  <c r="AR14" i="52"/>
  <c r="AR60" i="52"/>
  <c r="AR72" i="52"/>
  <c r="AR54" i="52"/>
  <c r="AR101" i="52" l="1"/>
  <c r="O95" i="31"/>
  <c r="O93" i="31"/>
  <c r="Z94" i="31"/>
  <c r="E95" i="31"/>
  <c r="E94" i="31"/>
  <c r="E93" i="31"/>
  <c r="C93" i="31"/>
  <c r="C94" i="31" s="1"/>
  <c r="C95" i="31" s="1"/>
  <c r="B95" i="31"/>
  <c r="B94" i="31"/>
  <c r="B93" i="31"/>
  <c r="O55" i="31"/>
  <c r="E55" i="31"/>
  <c r="O53" i="31"/>
  <c r="E53" i="31"/>
  <c r="D52" i="31"/>
  <c r="C53" i="31"/>
  <c r="C54" i="31"/>
  <c r="C84" i="31"/>
  <c r="B53" i="31"/>
  <c r="B54" i="31"/>
  <c r="O21" i="31"/>
  <c r="O22" i="31"/>
  <c r="O20" i="31"/>
  <c r="O17" i="31"/>
  <c r="O16" i="31"/>
  <c r="O13" i="31"/>
  <c r="E22" i="31"/>
  <c r="E17" i="31"/>
  <c r="E16" i="31"/>
  <c r="C20" i="31"/>
  <c r="G84" i="23"/>
  <c r="C73" i="23"/>
  <c r="C76" i="31" s="1"/>
  <c r="C84" i="23"/>
  <c r="C88" i="31" s="1"/>
  <c r="C83" i="23"/>
  <c r="C87" i="31" s="1"/>
  <c r="C80" i="23"/>
  <c r="C78" i="23"/>
  <c r="C81" i="31" s="1"/>
  <c r="C77" i="23"/>
  <c r="C105" i="23" s="1"/>
  <c r="C112" i="31" s="1"/>
  <c r="B78" i="23"/>
  <c r="C69" i="23"/>
  <c r="C70" i="23"/>
  <c r="C68" i="23"/>
  <c r="C63" i="23"/>
  <c r="C65" i="31" s="1"/>
  <c r="C62" i="23"/>
  <c r="C64" i="31" s="1"/>
  <c r="C57" i="23"/>
  <c r="C59" i="31" s="1"/>
  <c r="B62" i="23"/>
  <c r="B64" i="31" s="1"/>
  <c r="B57" i="23"/>
  <c r="B59" i="31" s="1"/>
  <c r="C48" i="23"/>
  <c r="C50" i="31" s="1"/>
  <c r="C49" i="23"/>
  <c r="C51" i="31" s="1"/>
  <c r="C50" i="23"/>
  <c r="C52" i="31" s="1"/>
  <c r="C53" i="23"/>
  <c r="C55" i="31" s="1"/>
  <c r="C47" i="23"/>
  <c r="C49" i="31" s="1"/>
  <c r="C44" i="23"/>
  <c r="C46" i="31" s="1"/>
  <c r="C43" i="23"/>
  <c r="C45" i="31" s="1"/>
  <c r="C34" i="23"/>
  <c r="C36" i="31" s="1"/>
  <c r="C30" i="23"/>
  <c r="C32" i="31" s="1"/>
  <c r="C27" i="23"/>
  <c r="C29" i="31" s="1"/>
  <c r="C20" i="23"/>
  <c r="C21" i="31" s="1"/>
  <c r="C21" i="23"/>
  <c r="C22" i="31" s="1"/>
  <c r="C19" i="23"/>
  <c r="C16" i="23"/>
  <c r="C17" i="31" s="1"/>
  <c r="C15" i="23"/>
  <c r="C16" i="31" s="1"/>
  <c r="C12" i="23"/>
  <c r="C13" i="31" s="1"/>
  <c r="AH23" i="39"/>
  <c r="AH17" i="39"/>
  <c r="D22" i="39"/>
  <c r="D17" i="39"/>
  <c r="D14" i="39"/>
  <c r="D13" i="39"/>
  <c r="D21" i="39" s="1"/>
  <c r="E21" i="39" s="1"/>
  <c r="C22" i="39"/>
  <c r="C17" i="39"/>
  <c r="C14" i="39"/>
  <c r="C13" i="39"/>
  <c r="C21" i="39" s="1"/>
  <c r="B22" i="39"/>
  <c r="B17" i="39"/>
  <c r="B14" i="39"/>
  <c r="B13" i="39"/>
  <c r="D80" i="50"/>
  <c r="D78" i="50"/>
  <c r="D76" i="50"/>
  <c r="D53" i="50"/>
  <c r="D38" i="50"/>
  <c r="D35" i="50"/>
  <c r="D23" i="50"/>
  <c r="D3" i="50"/>
  <c r="D51" i="19"/>
  <c r="D73" i="23" s="1"/>
  <c r="M51" i="19"/>
  <c r="D84" i="23" s="1"/>
  <c r="M50" i="19"/>
  <c r="D83" i="23" s="1"/>
  <c r="K51" i="19"/>
  <c r="B84" i="23" s="1"/>
  <c r="B88" i="31" s="1"/>
  <c r="K50" i="19"/>
  <c r="B83" i="23" s="1"/>
  <c r="B87" i="31" s="1"/>
  <c r="Q46" i="19"/>
  <c r="I55" i="19"/>
  <c r="P46" i="19" s="1"/>
  <c r="Q47" i="19"/>
  <c r="K46" i="19"/>
  <c r="P47" i="19" s="1"/>
  <c r="M35" i="19"/>
  <c r="D63" i="23" s="1"/>
  <c r="K35" i="19"/>
  <c r="B63" i="23" s="1"/>
  <c r="B65" i="31" s="1"/>
  <c r="B51" i="19"/>
  <c r="B73" i="23" s="1"/>
  <c r="B76" i="31" s="1"/>
  <c r="D69" i="23"/>
  <c r="D70" i="23"/>
  <c r="B47" i="19"/>
  <c r="B69" i="23" s="1"/>
  <c r="B72" i="31" s="1"/>
  <c r="B48" i="19"/>
  <c r="B21" i="23" s="1"/>
  <c r="B22" i="31" s="1"/>
  <c r="B46" i="19"/>
  <c r="B19" i="23" s="1"/>
  <c r="B20" i="31" s="1"/>
  <c r="D39" i="19"/>
  <c r="D53" i="23" s="1"/>
  <c r="D38" i="19"/>
  <c r="D50" i="23" s="1"/>
  <c r="D52" i="23" s="1"/>
  <c r="D49" i="23"/>
  <c r="D36" i="19"/>
  <c r="D47" i="23"/>
  <c r="B38" i="19"/>
  <c r="B50" i="23" s="1"/>
  <c r="B52" i="31" s="1"/>
  <c r="B39" i="19"/>
  <c r="B53" i="23" s="1"/>
  <c r="B55" i="31" s="1"/>
  <c r="B37" i="19"/>
  <c r="B49" i="23" s="1"/>
  <c r="B51" i="31" s="1"/>
  <c r="B36" i="19"/>
  <c r="B48" i="23" s="1"/>
  <c r="B50" i="31" s="1"/>
  <c r="B35" i="19"/>
  <c r="B47" i="23" s="1"/>
  <c r="B49" i="31" s="1"/>
  <c r="D44" i="23"/>
  <c r="B31" i="19"/>
  <c r="B16" i="23" s="1"/>
  <c r="B17" i="31" s="1"/>
  <c r="B30" i="19"/>
  <c r="B15" i="23" s="1"/>
  <c r="B16" i="31" s="1"/>
  <c r="J24" i="19"/>
  <c r="D19" i="19"/>
  <c r="D30" i="23" s="1"/>
  <c r="B19" i="19"/>
  <c r="B30" i="23" s="1"/>
  <c r="B32" i="31" s="1"/>
  <c r="K24" i="19"/>
  <c r="B14" i="19"/>
  <c r="D108" i="23" l="1"/>
  <c r="D43" i="23"/>
  <c r="M36" i="19"/>
  <c r="D64" i="23" s="1"/>
  <c r="E69" i="23"/>
  <c r="E73" i="23"/>
  <c r="B34" i="23"/>
  <c r="B36" i="31" s="1"/>
  <c r="B27" i="23"/>
  <c r="B29" i="31" s="1"/>
  <c r="D107" i="23"/>
  <c r="C72" i="31"/>
  <c r="C107" i="23"/>
  <c r="C114" i="31" s="1"/>
  <c r="C80" i="31"/>
  <c r="C73" i="31"/>
  <c r="C108" i="23"/>
  <c r="C115" i="31" s="1"/>
  <c r="C71" i="31"/>
  <c r="C106" i="23"/>
  <c r="C113" i="31" s="1"/>
  <c r="D80" i="23"/>
  <c r="D34" i="23"/>
  <c r="K41" i="19"/>
  <c r="D57" i="23" s="1"/>
  <c r="E14" i="39"/>
  <c r="E17" i="39"/>
  <c r="P17" i="39" s="1"/>
  <c r="AI17" i="39" s="1"/>
  <c r="K56" i="19"/>
  <c r="D78" i="23" s="1"/>
  <c r="E78" i="23" s="1"/>
  <c r="E22" i="39"/>
  <c r="B43" i="23"/>
  <c r="B45" i="31" s="1"/>
  <c r="B20" i="23"/>
  <c r="B21" i="31" s="1"/>
  <c r="D77" i="23"/>
  <c r="E53" i="23" s="1"/>
  <c r="D15" i="23"/>
  <c r="D16" i="23"/>
  <c r="B44" i="23"/>
  <c r="B46" i="31" s="1"/>
  <c r="D23" i="39"/>
  <c r="E23" i="39" s="1"/>
  <c r="P23" i="39" s="1"/>
  <c r="AI23" i="39" s="1"/>
  <c r="E13" i="39"/>
  <c r="M34" i="19"/>
  <c r="D62" i="23" s="1"/>
  <c r="E62" i="23" s="1"/>
  <c r="B70" i="23"/>
  <c r="B73" i="31" s="1"/>
  <c r="D27" i="23"/>
  <c r="E27" i="23" s="1"/>
  <c r="D68" i="23"/>
  <c r="D48" i="23"/>
  <c r="D51" i="23"/>
  <c r="B81" i="31"/>
  <c r="B80" i="23"/>
  <c r="B84" i="31" s="1"/>
  <c r="B77" i="23"/>
  <c r="B68" i="23"/>
  <c r="B71" i="31" s="1"/>
  <c r="B12" i="23"/>
  <c r="B13" i="31" s="1"/>
  <c r="D21" i="23"/>
  <c r="D20" i="23"/>
  <c r="Q48" i="19"/>
  <c r="R47" i="19" s="1"/>
  <c r="E44" i="23" l="1"/>
  <c r="E64" i="23"/>
  <c r="D66" i="31" s="1"/>
  <c r="E47" i="23"/>
  <c r="E43" i="23"/>
  <c r="E51" i="23"/>
  <c r="E48" i="23"/>
  <c r="D106" i="23"/>
  <c r="E68" i="23"/>
  <c r="E52" i="23"/>
  <c r="D54" i="31" s="1"/>
  <c r="E84" i="23"/>
  <c r="D88" i="31" s="1"/>
  <c r="M88" i="31" s="1"/>
  <c r="N88" i="31" s="1"/>
  <c r="AI25" i="39"/>
  <c r="G64" i="23" s="1"/>
  <c r="E57" i="23"/>
  <c r="D59" i="31" s="1"/>
  <c r="E49" i="23"/>
  <c r="E70" i="23"/>
  <c r="E34" i="23"/>
  <c r="D36" i="31" s="1"/>
  <c r="E63" i="23"/>
  <c r="D65" i="31" s="1"/>
  <c r="E80" i="23"/>
  <c r="D84" i="31" s="1"/>
  <c r="E30" i="23"/>
  <c r="E83" i="23"/>
  <c r="E77" i="23"/>
  <c r="D94" i="31" s="1"/>
  <c r="E107" i="23"/>
  <c r="D87" i="31"/>
  <c r="D50" i="31"/>
  <c r="D105" i="23"/>
  <c r="D81" i="31"/>
  <c r="D49" i="31"/>
  <c r="D53" i="31"/>
  <c r="M53" i="31" s="1"/>
  <c r="D45" i="31"/>
  <c r="D76" i="31"/>
  <c r="E16" i="23"/>
  <c r="D51" i="31"/>
  <c r="E108" i="23"/>
  <c r="G62" i="23"/>
  <c r="D19" i="23"/>
  <c r="D12" i="23"/>
  <c r="E12" i="23"/>
  <c r="AJ23" i="39"/>
  <c r="B80" i="31"/>
  <c r="B105" i="23"/>
  <c r="B112" i="31" s="1"/>
  <c r="R46" i="19"/>
  <c r="P64" i="23" s="1"/>
  <c r="Q64" i="23" s="1"/>
  <c r="D93" i="31" l="1"/>
  <c r="M93" i="31" s="1"/>
  <c r="N93" i="31" s="1"/>
  <c r="X93" i="31" s="1"/>
  <c r="AJ17" i="39"/>
  <c r="Q108" i="23"/>
  <c r="D115" i="31"/>
  <c r="M115" i="31" s="1"/>
  <c r="Q107" i="23"/>
  <c r="D114" i="31"/>
  <c r="M114" i="31" s="1"/>
  <c r="D72" i="31"/>
  <c r="E20" i="23"/>
  <c r="D21" i="31" s="1"/>
  <c r="M21" i="31" s="1"/>
  <c r="E19" i="23"/>
  <c r="D20" i="31" s="1"/>
  <c r="M20" i="31" s="1"/>
  <c r="N20" i="31" s="1"/>
  <c r="E106" i="23"/>
  <c r="D113" i="31" s="1"/>
  <c r="M113" i="31" s="1"/>
  <c r="D95" i="31"/>
  <c r="M95" i="31" s="1"/>
  <c r="N95" i="31" s="1"/>
  <c r="X95" i="31" s="1"/>
  <c r="D80" i="31"/>
  <c r="E105" i="23"/>
  <c r="D46" i="31"/>
  <c r="D71" i="31"/>
  <c r="E15" i="23"/>
  <c r="E21" i="23"/>
  <c r="D22" i="31" s="1"/>
  <c r="M22" i="31" s="1"/>
  <c r="N22" i="31" s="1"/>
  <c r="D73" i="31"/>
  <c r="D64" i="31"/>
  <c r="D55" i="31"/>
  <c r="M55" i="31" s="1"/>
  <c r="R48" i="19"/>
  <c r="P20" i="23"/>
  <c r="W21" i="31" s="1"/>
  <c r="P48" i="23"/>
  <c r="Q48" i="23" s="1"/>
  <c r="P78" i="23"/>
  <c r="P50" i="23"/>
  <c r="P21" i="23"/>
  <c r="P19" i="23"/>
  <c r="W20" i="31" s="1"/>
  <c r="P47" i="23"/>
  <c r="Q47" i="23" s="1"/>
  <c r="P77" i="23"/>
  <c r="P16" i="23"/>
  <c r="W17" i="31" s="1"/>
  <c r="P57" i="23"/>
  <c r="P68" i="23"/>
  <c r="P51" i="23"/>
  <c r="P15" i="23"/>
  <c r="W16" i="31" s="1"/>
  <c r="P63" i="23"/>
  <c r="Q63" i="23" s="1"/>
  <c r="P12" i="23"/>
  <c r="W13" i="31" s="1"/>
  <c r="P62" i="23"/>
  <c r="Q62" i="23" s="1"/>
  <c r="P30" i="23"/>
  <c r="Q30" i="23" s="1"/>
  <c r="P70" i="23"/>
  <c r="P49" i="23"/>
  <c r="P34" i="23"/>
  <c r="P69" i="23"/>
  <c r="P44" i="23"/>
  <c r="P84" i="23"/>
  <c r="P83" i="23"/>
  <c r="Q83" i="23" s="1"/>
  <c r="P43" i="23"/>
  <c r="P73" i="23"/>
  <c r="Q73" i="23" s="1"/>
  <c r="P52" i="23"/>
  <c r="Q52" i="23" s="1"/>
  <c r="P53" i="23"/>
  <c r="W55" i="31" s="1"/>
  <c r="P80" i="23"/>
  <c r="AJ25" i="39"/>
  <c r="D29" i="31"/>
  <c r="D32" i="31"/>
  <c r="D13" i="31"/>
  <c r="M13" i="31" s="1"/>
  <c r="N13" i="31" s="1"/>
  <c r="D17" i="31"/>
  <c r="M17" i="31" s="1"/>
  <c r="N53" i="31"/>
  <c r="F14" i="44"/>
  <c r="F15" i="44"/>
  <c r="F16" i="44"/>
  <c r="F17" i="44"/>
  <c r="F13" i="44"/>
  <c r="E14" i="44"/>
  <c r="E15" i="44"/>
  <c r="E16" i="44"/>
  <c r="E17" i="44"/>
  <c r="E13" i="44"/>
  <c r="D11" i="45"/>
  <c r="C19" i="44"/>
  <c r="D19" i="44"/>
  <c r="F19" i="44" s="1"/>
  <c r="F13" i="45"/>
  <c r="D13" i="45"/>
  <c r="B13" i="45"/>
  <c r="F21" i="44"/>
  <c r="D21" i="44"/>
  <c r="B21" i="44"/>
  <c r="Q30" i="40"/>
  <c r="K30" i="40"/>
  <c r="B30" i="40"/>
  <c r="K45" i="16"/>
  <c r="G45" i="16"/>
  <c r="B45" i="16"/>
  <c r="E32" i="4"/>
  <c r="R28" i="40"/>
  <c r="E18" i="44" s="1"/>
  <c r="F18" i="44" s="1"/>
  <c r="E19" i="41"/>
  <c r="D3" i="16"/>
  <c r="D3" i="19" s="1"/>
  <c r="D2" i="16"/>
  <c r="D2" i="19" s="1"/>
  <c r="X111" i="31"/>
  <c r="Q94" i="23"/>
  <c r="C16" i="41" s="1"/>
  <c r="Q104" i="23"/>
  <c r="C17" i="41" s="1"/>
  <c r="R94" i="23"/>
  <c r="R104" i="23"/>
  <c r="E19" i="44"/>
  <c r="D96" i="31" l="1"/>
  <c r="M96" i="31" s="1"/>
  <c r="X96" i="31" s="1"/>
  <c r="Q106" i="23"/>
  <c r="N113" i="31"/>
  <c r="X113" i="31" s="1"/>
  <c r="N114" i="31"/>
  <c r="X114" i="31" s="1"/>
  <c r="N115" i="31"/>
  <c r="X115" i="31" s="1"/>
  <c r="Q105" i="23"/>
  <c r="D112" i="31"/>
  <c r="M112" i="31" s="1"/>
  <c r="N112" i="31" s="1"/>
  <c r="X112" i="31" s="1"/>
  <c r="D17" i="41"/>
  <c r="E17" i="41" s="1"/>
  <c r="E23" i="23"/>
  <c r="Q15" i="23"/>
  <c r="D16" i="31"/>
  <c r="M16" i="31" s="1"/>
  <c r="N16" i="31" s="1"/>
  <c r="X16" i="31" s="1"/>
  <c r="X13" i="31"/>
  <c r="X20" i="31"/>
  <c r="Q19" i="23"/>
  <c r="Q16" i="23"/>
  <c r="X102" i="31"/>
  <c r="W22" i="31"/>
  <c r="X22" i="31" s="1"/>
  <c r="Q21" i="23"/>
  <c r="W88" i="31"/>
  <c r="X88" i="31" s="1"/>
  <c r="Q84" i="23"/>
  <c r="Q12" i="23"/>
  <c r="W53" i="31"/>
  <c r="X53" i="31" s="1"/>
  <c r="Q51" i="23"/>
  <c r="Q53" i="23"/>
  <c r="Q20" i="23"/>
  <c r="N55" i="31"/>
  <c r="X55" i="31" s="1"/>
  <c r="N17" i="31"/>
  <c r="X17" i="31" s="1"/>
  <c r="N21" i="31"/>
  <c r="X21" i="31" s="1"/>
  <c r="C3" i="23"/>
  <c r="D3" i="31"/>
  <c r="C2" i="23"/>
  <c r="D2" i="31"/>
  <c r="X117" i="31" l="1"/>
  <c r="Q111" i="23"/>
  <c r="D18" i="41"/>
  <c r="D16" i="41"/>
  <c r="E16" i="41" s="1"/>
  <c r="Q87" i="23"/>
  <c r="X92" i="31"/>
  <c r="Q23" i="23"/>
  <c r="X25" i="31"/>
  <c r="R109" i="23" l="1"/>
  <c r="C18" i="41"/>
  <c r="E18" i="41" s="1"/>
  <c r="R107" i="23"/>
  <c r="R106" i="23"/>
  <c r="R108" i="23"/>
  <c r="R105" i="23"/>
  <c r="R53" i="23"/>
  <c r="R64" i="23"/>
  <c r="R73" i="23"/>
  <c r="R62" i="23"/>
  <c r="R63" i="23"/>
  <c r="Q112" i="23"/>
  <c r="R83" i="23"/>
  <c r="D14" i="41"/>
  <c r="R51" i="23"/>
  <c r="R52" i="23"/>
  <c r="D15" i="41"/>
  <c r="R48" i="23"/>
  <c r="R84" i="23"/>
  <c r="R47" i="23"/>
  <c r="R30" i="23"/>
  <c r="C15" i="41"/>
  <c r="X118" i="31"/>
  <c r="R20" i="23"/>
  <c r="C14" i="41"/>
  <c r="R21" i="23"/>
  <c r="R15" i="23"/>
  <c r="R16" i="23"/>
  <c r="R19" i="23"/>
  <c r="R12" i="23"/>
  <c r="C20" i="41" l="1"/>
  <c r="R111" i="23"/>
  <c r="D20" i="41"/>
  <c r="E15" i="41"/>
  <c r="R87" i="23"/>
  <c r="E14" i="41"/>
  <c r="R23" i="23"/>
  <c r="E20" i="41" l="1"/>
  <c r="D32" i="4" s="1"/>
  <c r="F16" i="41" l="1"/>
  <c r="F19" i="41"/>
  <c r="F14" i="41"/>
  <c r="F18" i="41"/>
  <c r="F17" i="41"/>
  <c r="F15" i="41"/>
  <c r="F20" i="41" l="1"/>
  <c r="AV24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G1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หน่วยผลิตภัณฑ์:</t>
        </r>
        <r>
          <rPr>
            <sz val="8"/>
            <color indexed="81"/>
            <rFont val="Tahoma"/>
            <family val="2"/>
          </rPr>
          <t xml:space="preserve">
หน่วยผลิตภัณฑ์ที่ใช้ในการวิเคราะห์ และขอรับรองคาร์บอนฟุตพริ้นท์ </t>
        </r>
      </text>
    </comment>
  </commentList>
</comments>
</file>

<file path=xl/sharedStrings.xml><?xml version="1.0" encoding="utf-8"?>
<sst xmlns="http://schemas.openxmlformats.org/spreadsheetml/2006/main" count="2079" uniqueCount="785">
  <si>
    <t>ชื่อบริษัท</t>
  </si>
  <si>
    <t>ชื่อผลิตภัณฑ์</t>
  </si>
  <si>
    <t>เลขเอกสารควบคุม</t>
  </si>
  <si>
    <t>ชื่อเอกสารบันทึก</t>
  </si>
  <si>
    <t>ชื่อฟอร์ม</t>
  </si>
  <si>
    <t>จัดทำโดย</t>
  </si>
  <si>
    <t>คำอธิบาย :</t>
  </si>
  <si>
    <t>รายละเอียดของผลิตภัณฑ์</t>
  </si>
  <si>
    <t>แผนภาพวัฏจักรชีวิต</t>
  </si>
  <si>
    <t>ข้อมูลด้านเทคนิค</t>
  </si>
  <si>
    <t>อ้างอิง PCR</t>
  </si>
  <si>
    <t>วันที่ขอขึ้นทะเบียน</t>
  </si>
  <si>
    <t>กราฟแท่งแสดงการปล่อย GHG แต่ละเฟส</t>
  </si>
  <si>
    <t>การผลิต</t>
  </si>
  <si>
    <t>การใช้งาน</t>
  </si>
  <si>
    <t>การจัดการซาก</t>
  </si>
  <si>
    <t>หน่วย</t>
  </si>
  <si>
    <t>รายการ</t>
  </si>
  <si>
    <t>รวม</t>
  </si>
  <si>
    <t>คำอธิบายเพิ่มเติม</t>
  </si>
  <si>
    <t>ชนิดเชื้อเพลิง</t>
  </si>
  <si>
    <t>ช่วงวัฎจักรชีวิต</t>
  </si>
  <si>
    <t>การได้มาของวัตถุดิบ</t>
  </si>
  <si>
    <t>ที่มา</t>
  </si>
  <si>
    <t>Int. DB</t>
  </si>
  <si>
    <t>Supplier</t>
  </si>
  <si>
    <t>1st</t>
  </si>
  <si>
    <t>2nd</t>
  </si>
  <si>
    <t>ผลคูณ</t>
  </si>
  <si>
    <t>รวมทั้งหมด</t>
  </si>
  <si>
    <t>สำหรับเจ้าหน้าที่ อบก.</t>
  </si>
  <si>
    <r>
      <t>kgCO</t>
    </r>
    <r>
      <rPr>
        <b/>
        <vertAlign val="subscript"/>
        <sz val="8"/>
        <rFont val="Tahoma"/>
        <family val="2"/>
      </rPr>
      <t>2</t>
    </r>
    <r>
      <rPr>
        <b/>
        <sz val="8"/>
        <rFont val="Tahoma"/>
        <family val="2"/>
      </rPr>
      <t xml:space="preserve"> eq.</t>
    </r>
  </si>
  <si>
    <t>ก.) แบบการใช้เชื้อเพลิง</t>
  </si>
  <si>
    <t xml:space="preserve">PCR Gen. </t>
  </si>
  <si>
    <t>การกระจายสินค้า</t>
  </si>
  <si>
    <t xml:space="preserve">ขอบเขตของการประเมิน </t>
  </si>
  <si>
    <t xml:space="preserve"> B2B หรือ B2C </t>
  </si>
  <si>
    <r>
      <t>EF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eq./หน่วย)</t>
    </r>
  </si>
  <si>
    <t>พร้อมทั้งอ้างอิงข้อกำหนดเฉพาะของผลิตภัณฑ์</t>
  </si>
  <si>
    <t>Others</t>
  </si>
  <si>
    <t>Substitute</t>
  </si>
  <si>
    <t>Self collect</t>
  </si>
  <si>
    <t>ภายใต้ขอบเขตที่กำหนดไว้ โดยอ้างอิงตาม ข้อกำหนดเฉพาะของผลิตภัณฑ์</t>
  </si>
  <si>
    <t>การแสดงเครื่องหมายและข้อมูลเพิ่มเติม</t>
  </si>
  <si>
    <t>เสร็จสิ้นวันที่ออก</t>
  </si>
  <si>
    <t>สัดส่วนยอดขายผลิตภัณฑ์ในปีล่าสุด</t>
  </si>
  <si>
    <t>ชื่อผลิตภัณฑ์ และรุ่น (Thai)</t>
  </si>
  <si>
    <t>ชื่อผลิตภัณฑ์ และรุ่น (Eng)</t>
  </si>
  <si>
    <t>ให้จัดทำแผนผังการไหลของวัสดุ (ไม่ต้องระบุการไหลของพลังงาน) ที่เกี่ยวข้องกับผลิตภัณฑ์เป้าหมายตลอดทั้งวัฏจักรชีวิต โดยแบ่งเป็นขั้น ๆ</t>
  </si>
  <si>
    <t>Cut-off*</t>
  </si>
  <si>
    <t>รูปผลิตภัณฑ์ (ขนาด200X200)</t>
  </si>
  <si>
    <t>หน่วยการทำงาน (Thai)</t>
  </si>
  <si>
    <t>หน่วยการทำงาน  (Eng)</t>
  </si>
  <si>
    <t>ให้ระบุข้อมูลที่เกี่ยวข้องกับผลิตภัณฑ์ หน่วยการทำงาน ที่กำหนด และขอบเขตการประเมิน</t>
  </si>
  <si>
    <t xml:space="preserve">EF </t>
  </si>
  <si>
    <t>EF (kgCO2 eq. /tkm)</t>
  </si>
  <si>
    <t>EF (kgCO2 eq. /km)</t>
  </si>
  <si>
    <t>วัตถุดิบ</t>
  </si>
  <si>
    <t>l</t>
  </si>
  <si>
    <t>TGO EF</t>
  </si>
  <si>
    <t>การปล่อย GHG จากเปลี่ยนแปลงการใช้ประโยชน์ที่ดิน</t>
  </si>
  <si>
    <t>หากเป็นผลิตภัณฑ์ที่เข้าข่ายการประเมินในหัวข้อนี้ ให้คำนวณการปล่อย GHG จากการเปลี่ยนแปลงการใช้ประโยชน์ที่ดิน โดยใช้ข้อมูลที่สอดคล้องกับ Fr.04-1  แสดงหลักฐานประกอบและระบุแหล่งที่มาของข้อมูลที่ใช้อ้างอิง ทั้งที่เป็นข้อมูลปฐมภูมิและทุติยภูมิ</t>
  </si>
  <si>
    <t>ปริมาณต่อหน่วย จาก Fr-04.1</t>
  </si>
  <si>
    <t>ผลผลิต ต่อไร่ต่อปี</t>
  </si>
  <si>
    <t>ลักษณะการถือครอง</t>
  </si>
  <si>
    <t>อำเภอ</t>
  </si>
  <si>
    <t>จังหวัด</t>
  </si>
  <si>
    <t>พิกัด (ถ้ามี)</t>
  </si>
  <si>
    <t>ก่อนเปลี่ยนแปลง</t>
  </si>
  <si>
    <t>หลังเปลี่ยนแปลง</t>
  </si>
  <si>
    <t>EF</t>
  </si>
  <si>
    <t>ละติจูด</t>
  </si>
  <si>
    <t>ลองติจูด</t>
  </si>
  <si>
    <t>ปีพ.ศ.</t>
  </si>
  <si>
    <t>ลักษณะ</t>
  </si>
  <si>
    <t>หรือเอกสารอ้างอิง</t>
  </si>
  <si>
    <t>การเปลี่ยนแปลงการใช้ที่ดิน</t>
  </si>
  <si>
    <t>ที่ตั้ง</t>
  </si>
  <si>
    <t>Climate type 1 : Tropical Dry</t>
  </si>
  <si>
    <t xml:space="preserve">Regoin </t>
  </si>
  <si>
    <t>Northern</t>
  </si>
  <si>
    <t>Eastern</t>
  </si>
  <si>
    <t>Central</t>
  </si>
  <si>
    <t>North Eastern</t>
  </si>
  <si>
    <t>Climate type 2 : Tropical Moist</t>
  </si>
  <si>
    <t>Southern</t>
  </si>
  <si>
    <t>กระบี่</t>
  </si>
  <si>
    <t>ชุมพร</t>
  </si>
  <si>
    <t>ตรัง</t>
  </si>
  <si>
    <t>นครศรีธรรมราช</t>
  </si>
  <si>
    <t>นราธิวาส</t>
  </si>
  <si>
    <t>ปัตตานี</t>
  </si>
  <si>
    <t>พังงา</t>
  </si>
  <si>
    <t>พัทลุง</t>
  </si>
  <si>
    <t>ภูเก็ต</t>
  </si>
  <si>
    <t>ยะลา</t>
  </si>
  <si>
    <t>ระนอง</t>
  </si>
  <si>
    <t>สงขลา</t>
  </si>
  <si>
    <t>สตูล</t>
  </si>
  <si>
    <t>สุราษฎร์ธานี</t>
  </si>
  <si>
    <t>unit</t>
  </si>
  <si>
    <t>kgCO2/Rai/year</t>
  </si>
  <si>
    <t>ป่า</t>
  </si>
  <si>
    <t>พืชล้มลุก</t>
  </si>
  <si>
    <t>พืชยืนต้น</t>
  </si>
  <si>
    <t>ข้าว</t>
  </si>
  <si>
    <t>หลังการเปลี่ยนแปลง</t>
  </si>
  <si>
    <t>ก่อนการเปลี่ยนแปลง</t>
  </si>
  <si>
    <t>จังหวัดที่มีภูมิอากาศและพื้นที่ป่าแบบ Tropical Moist</t>
  </si>
  <si>
    <t>เสร็จสิ้นวันที่</t>
  </si>
  <si>
    <t>วันที่ผู้ทวนสอบตรวจเสร็จ</t>
  </si>
  <si>
    <t>กรณีที่ อบก. ให้แก้ไขเพิ่มเติม</t>
  </si>
  <si>
    <t>วันที่แก้ไข</t>
  </si>
  <si>
    <t>TGO/CFP-V02-2014</t>
  </si>
  <si>
    <t>ข้อมูลของปี (ช่วงเวลา)</t>
  </si>
  <si>
    <t>การเปรียบเทียบค่าคาร์บอนฟุตพริ้นท์กับค่าในปีฐาน</t>
  </si>
  <si>
    <t>การปล่อย GHG ในปีฐาน</t>
  </si>
  <si>
    <t>การปล่อย GHG ในปีปัจจุบัน</t>
  </si>
  <si>
    <t>ผลต่าง (เพิ่มขึ้น +)</t>
  </si>
  <si>
    <t>ร้อยละ (เพิ่มขึ้น +)</t>
  </si>
  <si>
    <t>ปี (ระบุ)</t>
  </si>
  <si>
    <t xml:space="preserve">ปี (ระบุ) </t>
  </si>
  <si>
    <t>(kgCO2 eq.)</t>
  </si>
  <si>
    <t>รายละเอียด</t>
  </si>
  <si>
    <t>ลำดับที่</t>
  </si>
  <si>
    <t>ผล</t>
  </si>
  <si>
    <t>เพิ่มประสิทธิภาพการผลิต</t>
  </si>
  <si>
    <t>เพิ่มประสิทธิภาพการขนส่ง</t>
  </si>
  <si>
    <t>เพิ่มสัดส่วนวัสดุรีไซเคิล</t>
  </si>
  <si>
    <t>เปลี่ยนกระบวนการผลิต</t>
  </si>
  <si>
    <t>เปลี่ยนวัตถุดิบ</t>
  </si>
  <si>
    <t>เปลี่ยนแหล่งพลังงาน</t>
  </si>
  <si>
    <t>เพิ่มประสิทธิภาพระบบพลังงาน</t>
  </si>
  <si>
    <t>เปลี่ยนการจัดการของเสียจากการผลิต</t>
  </si>
  <si>
    <t>เปลี่ยนแหล่งที่มาของวัตถุดิบ</t>
  </si>
  <si>
    <t>ลดการปล่อย GHG ช่วงการใช้งาน</t>
  </si>
  <si>
    <t>เปลี่ยนบรรจุภัณฑ์</t>
  </si>
  <si>
    <t>แสดงผลการเปรียบเทียบผลที่คำนวณได้จากปีฐานและปีปัจจุบัน และเสนอรายละเอียดของรายการที่มีผลการเปลี่ยนแปลงจากปีฐานมากกว่าหรือเท่ากับร้อยละ 2</t>
  </si>
  <si>
    <t>การเปรียบเทียบปริมาณคาร์บอนฟุตพริ้นท์กับเกณฑ์เปรียบเทียบสมรรถนะของกลุ่มผลิตภัณฑ์</t>
  </si>
  <si>
    <t>ที่มาของ เกณฑ์เปรียบเทียบ</t>
  </si>
  <si>
    <t>แสดงคาร์บอนฟุตพริ้นท์ของผลิตภัณฑ์กับเกณฑ์เปรียบเทียบ และเสนอที่มาของเกณฑ์เปรียบเทียบที่อ้างอิง</t>
  </si>
  <si>
    <t>ผลต่างเทียบกับเกณฑ์ (มากกว่า +)</t>
  </si>
  <si>
    <t>คาร์บอนฟุตพริ้นท์ของเกณฑ์เปรียบเทียบ (kgCO2 eq.)</t>
  </si>
  <si>
    <t>คาร์บอนฟุตพริ้นท์ของผลิตภัณฑ์  (kgCO2 eq.)</t>
  </si>
  <si>
    <t>[1] modified for carbon reduction scheme</t>
  </si>
  <si>
    <t>[3] revised LUC factor</t>
  </si>
  <si>
    <t xml:space="preserve">[2] inserted row of return trip distance in Fr. 4.3 </t>
  </si>
  <si>
    <t>Version remark</t>
  </si>
  <si>
    <t>Date</t>
  </si>
  <si>
    <t>Description</t>
  </si>
  <si>
    <t>ดักจับและกักเก็บก๊าซเรือนกระจก</t>
  </si>
  <si>
    <t>เปลี่ยนวิธีการจัดการซากผลิตภัณฑ์</t>
  </si>
  <si>
    <t>[4] rounding LUC factors</t>
  </si>
  <si>
    <t xml:space="preserve">หมายเหตุ </t>
  </si>
  <si>
    <t>* ให้ระบุประเภทของการแนวทางลดการปล่อยก๊าซเรือนกระจก ที่แสดงในตารางนั้นเป็นเพียงแค่ตัวอย่าง</t>
  </si>
  <si>
    <r>
      <t>ประเภท</t>
    </r>
    <r>
      <rPr>
        <b/>
        <sz val="10"/>
        <color indexed="10"/>
        <rFont val="Tahoma"/>
        <family val="2"/>
      </rPr>
      <t>*</t>
    </r>
  </si>
  <si>
    <t>หน่วยผลิตภัณฑ์  (Thai)</t>
  </si>
  <si>
    <t>หน่วยผลิตภัณฑ์  (Eng)</t>
  </si>
  <si>
    <t>(ที่ปรึกษา/ผู้คำนวณ)</t>
  </si>
  <si>
    <t>ลำดับ</t>
  </si>
  <si>
    <t>การขนส่ง</t>
  </si>
  <si>
    <t>รถกระบะบรรทุก 10 ล้อ 16 ตัน</t>
  </si>
  <si>
    <t>กก.</t>
  </si>
  <si>
    <t>COD in</t>
  </si>
  <si>
    <t>mg/l</t>
  </si>
  <si>
    <t>COD out</t>
  </si>
  <si>
    <t>kWh</t>
  </si>
  <si>
    <t>Sodium Hypochlorite</t>
  </si>
  <si>
    <t>Calcium Sterate</t>
  </si>
  <si>
    <t>น้ำมันหล่อลื่น</t>
  </si>
  <si>
    <t>รถกระบะบรรทุก 6 ล้อ 8.5 ตัน</t>
  </si>
  <si>
    <t>Latex</t>
  </si>
  <si>
    <t>kg</t>
  </si>
  <si>
    <t>น้ำเสีย</t>
  </si>
  <si>
    <t>m3</t>
  </si>
  <si>
    <t>kwh</t>
  </si>
  <si>
    <t>liter</t>
  </si>
  <si>
    <t>Ref</t>
  </si>
  <si>
    <t>Remark</t>
  </si>
  <si>
    <t>กระบวนการรับวัตถุดิบ</t>
  </si>
  <si>
    <t>ยางก้นถ้วย</t>
  </si>
  <si>
    <t>TGO_EF_UPDATE: กรกฎาคม 2565_ลำดับที่ 337_ยางก้อนถ้วย (DRC 55%)</t>
  </si>
  <si>
    <t>%DRC =63.84%</t>
  </si>
  <si>
    <t>ดีเซล</t>
  </si>
  <si>
    <t>TGO_EF_UPDATE: เมษายน 2565_ลำดับที่ 26_Gas/ Diesel Oil</t>
  </si>
  <si>
    <t>การเผาไหม้ - CFO</t>
  </si>
  <si>
    <t>TGO_EF_UPDATE: กรกฏาคม 2565_ลำดับที่ 55_Diesel (น้ำมันดีเซล / น้ำมันโซล่าร์)</t>
  </si>
  <si>
    <t>การได้มา - CFP</t>
  </si>
  <si>
    <t>เบนซิน</t>
  </si>
  <si>
    <t>TGO_EF_UPDATE: เมษายน 2565_ลำดับที่ 24_Motor Gasoline - oxydation catalyst</t>
  </si>
  <si>
    <t>TGO_EF_UPDATE: กรกฏาคม 2565_ลำดับที่ 52_Gasoline (แก๊สโซลีน)</t>
  </si>
  <si>
    <t>LPG-รถโฟร์คลิฟ</t>
  </si>
  <si>
    <t>TGO_EF_UPDATE: เมษายน 2565_ลำดับที่ 29_Liquified Petroleum Gas</t>
  </si>
  <si>
    <t>TGO_EF_UPDATE: กรกฏาคม 2565_ลำดับที่ 51_ก๊าซหุงต้ม</t>
  </si>
  <si>
    <t>อื่นๆ(น้ำยาดับกลิ่น)</t>
  </si>
  <si>
    <t>TGO_EF_UPDATE: กรกฎาคม 2565_ลำดับที่ 612_Ammonia</t>
  </si>
  <si>
    <t>กระบวนการตัด-ล้างยางก้นถ้วย (CCL+WIP)</t>
  </si>
  <si>
    <t>ไฟฟ้า (CCL)</t>
  </si>
  <si>
    <t>TGO_EF_UPDATE: กรกฎาคม 2565_ลำดับที่ 59_Electricity, grid mix (ไฟฟ้า)</t>
  </si>
  <si>
    <t>ดีเซล (รถ)</t>
  </si>
  <si>
    <t>น้ำรีไซเคิล</t>
  </si>
  <si>
    <t>แหล่งน้ำธรรมชาติ</t>
  </si>
  <si>
    <t>Calcium Oxide</t>
  </si>
  <si>
    <t>TGO_EF_UPDATE: กรกฎาคม 2565_ลำดับที่ 616_Calcium carbonate</t>
  </si>
  <si>
    <t>ตัวแทน</t>
  </si>
  <si>
    <t>น้ำมันรถแม๊คโคร (ดีเซล)</t>
  </si>
  <si>
    <t>Fr-04.3 การบำบัดน้ำเสีย</t>
  </si>
  <si>
    <t>กระบวนการบดผสม (STR)</t>
  </si>
  <si>
    <t>ไฟฟ้า(STR)</t>
  </si>
  <si>
    <t>ใบมีด</t>
  </si>
  <si>
    <t>TGO_EF_UPDATE: กรกฎาคม 2565_ลำดับที่ 684_Cast iron (เหล็กหล่อ)</t>
  </si>
  <si>
    <t>Hydrochloric Acid_35%</t>
  </si>
  <si>
    <t>TGO_EF_UPDATE: กรกฎาคม 2565_ลำดับที่ 667_Hydrochloric acid</t>
  </si>
  <si>
    <t>Sodium Hydroxide (ล้างสายพาน)</t>
  </si>
  <si>
    <t>TGO_EF_UPDATE: กรกฎาคม 2565_ลำดับที่ 645_Sodium hydroxide</t>
  </si>
  <si>
    <t>ใบมีด(ขาย)</t>
  </si>
  <si>
    <t>นำไปขาย</t>
  </si>
  <si>
    <t>กระบวนการอบยาง (DRY)</t>
  </si>
  <si>
    <t>ไฟฟ้า (DRY +BIO+BL)</t>
  </si>
  <si>
    <t>Woodchip</t>
  </si>
  <si>
    <t>TGO_EF_UPDATE: เมษายน 2565_ลำดับที่ 13_FUEL WOOD</t>
  </si>
  <si>
    <t>Sodium Hydroxide (ล้างเก๊ะ)</t>
  </si>
  <si>
    <t>LPG-ล้างเก๊ะ (แซะยาง)</t>
  </si>
  <si>
    <t>TGO_EF_UPDATE: กรกฏาคม 2565_ลำดับที่ 11_LPG</t>
  </si>
  <si>
    <t>เบนซิน-FL</t>
  </si>
  <si>
    <t>TGO_EF_UPDATE: เมษายน 2565_ลำดับที่ 36_Mobile Combustion (Off road)_Motor Gasoline - 4 stroke_Industry</t>
  </si>
  <si>
    <t>Diesel (รถ)</t>
  </si>
  <si>
    <t>ความชื้น</t>
  </si>
  <si>
    <t>ไม่มีผลกระทบ GWP</t>
  </si>
  <si>
    <t>กระบวนการบรรจุภัณฑ์ (PACK + LO)</t>
  </si>
  <si>
    <t>พลาสติก LLDPE</t>
  </si>
  <si>
    <t>TGO_EF_UPDATE: กรกฎาคม 2565_ลำดับที่ 6_Low Density Polyethylene + TGO_EF_UPDATE: กรกฎาคม 2565_ลำดับที่ 698_Extrusion, plastic film</t>
  </si>
  <si>
    <t>ไฟฟ้า (PACK + LO)</t>
  </si>
  <si>
    <t>LPG-ใช้แพ็คยาง</t>
  </si>
  <si>
    <t>Diesel-FL WIP</t>
  </si>
  <si>
    <t>TGO_EF_UPDATE: เมษายน 2565_ลำดับที่ 32_Mobile Combustion (Off road)_Diesel_Industry</t>
  </si>
  <si>
    <t>พลาสติกเสีย</t>
  </si>
  <si>
    <t>ขาย</t>
  </si>
  <si>
    <t>วัสดุเสริม (Auxiliary material)</t>
  </si>
  <si>
    <t>น้ำมันดีเซล (รถตัก EV,EN)</t>
  </si>
  <si>
    <t>จารบี</t>
  </si>
  <si>
    <t>TGO CFO EF (มิ.ย. 2555) จารบี, อ้างอิงจาก Grease ใน CFP EF Data v.2.01 ของประเทศญี่ปุ่น</t>
  </si>
  <si>
    <t>TGO_EF_UPDATE: กรกฎาคม 2565_ลำดับที่ 598 Lubricating oil (น้ามันหล่อลื่น)</t>
  </si>
  <si>
    <t>น้ำมันไฮดรอลิก</t>
  </si>
  <si>
    <t>น้ำบาดาล(หล่อเย็น,ล้างเก๊ะ)</t>
  </si>
  <si>
    <t>เบนซิน (FLงานซ่อม)</t>
  </si>
  <si>
    <t>LPG  (FLงานซ่อม)</t>
  </si>
  <si>
    <t>ใบ marking</t>
  </si>
  <si>
    <t>TGO_EF_UPDATE: กรกฎาคม 2565_ลำดับที่ 760_สติกเกอร์ปิดกล่อง</t>
  </si>
  <si>
    <t>สายรัด</t>
  </si>
  <si>
    <t>TGO_EF_UPDATE: กรกฎาคม 2565_ลำดับที่ 7_Polypropylene (PP) + TGO_EF_UPDATE: กรกฎาคม 2565_ลำดับที่ 698_Extrusion, plastic film</t>
  </si>
  <si>
    <t>พาเลท (พาเลทไม้)</t>
  </si>
  <si>
    <t>TGO_EF_UPDATE: กรกฎาคม 2565_ลำดับที่ 355_พาเลทไม้ยางพารา</t>
  </si>
  <si>
    <t>พาเลท (พาเลทพลาสติก)</t>
  </si>
  <si>
    <t>TGO_EF_UPDATE: กรกฎาคม 2565_ลำดับที่ 7_Polypropylene (PP) + TGO_EF_UPDATE: กรกฎาคม 2565_ลำดับที่ 694_Injection moulding</t>
  </si>
  <si>
    <t>กระดาษลัง</t>
  </si>
  <si>
    <t>TGO_EF_UPDATE: กรกฎาคม 2565_ลำดับที่ 595_กระดาษคราฟท์ ชนิดทาผิวกล่อง</t>
  </si>
  <si>
    <t>ถุงคลุม</t>
  </si>
  <si>
    <t>TGO_EF_UPDATE: กรกฎาคม 2565_ลำดับที่ 6_Low Density Polyethylene + TGO_EF_UPDATE: กรกฎาคม 2565_ลำดับที่ 693_Blow moulding</t>
  </si>
  <si>
    <t>Recycle</t>
  </si>
  <si>
    <t>กระดาษ</t>
  </si>
  <si>
    <t>%</t>
  </si>
  <si>
    <t>ข้อกำหนดในการคำนวณคาร์บอนฟุตพริ้นท์_อัตราการรีไซเคิลของเสียในภาคอุตสาหกรรม</t>
  </si>
  <si>
    <t>พลาสติก</t>
  </si>
  <si>
    <t>การกำจัด</t>
  </si>
  <si>
    <t>การฝังกลบ</t>
  </si>
  <si>
    <t>TGO_EF_UPDATE: กรกฎาคม 2565_ลำดับที่ 575 การฝังกลบขยะมูลฝอยชุมชนแบบถูกหลักสุขาภิบาล</t>
  </si>
  <si>
    <t>การฝังกลบกระดาษ</t>
  </si>
  <si>
    <t>TGO_EF_UPDATE: กรกฎาคม 2565_ลำดับที่ 726 กลุ่มการฝังกลบขยะ-กระดาษ / กระดาษกล่อง</t>
  </si>
  <si>
    <t>การฝังกลบของเสียอื่น ๆ ที่มีองค์ประกอบของคาร์บอน</t>
  </si>
  <si>
    <t>TGO_EF_UPDATE: กรกฎาคม 2565_การฝังกลบสำหรับของเสียที่เป็นวัสดุอื่น-IPCC Guideline for National Greenhouse Gas Inventories – Volume 5: Waste (2006).</t>
  </si>
  <si>
    <t>รถกระบะบรรทุกขนาดเล็ก 4 ล้อ</t>
  </si>
  <si>
    <t>รถกระบะบรรทุกขนาดเล็ก 4 ล้อ วิ่งแบบปกติ 0% Loading</t>
  </si>
  <si>
    <t>km</t>
  </si>
  <si>
    <t>TGO_EF_UPDATE: กรกฎาคม 2565_ลำดับที่ 82 รถกระบะบรรทุกขนาดเล็ก 4 ล้อ วิ่งแบบปกติ 0% Loading</t>
  </si>
  <si>
    <t>รถกระบะบรรทุกขนาดเล็ก 4 ล้อ วิ่งแบบปกติ 100% Loading</t>
  </si>
  <si>
    <t>tkm</t>
  </si>
  <si>
    <t>TGO_EF_UPDATE: กรกฎาคม 2565_ลำดับที่ 85 รถกระบะบรรทุกขนาดเล็ก 4 ล้อ วิ่งแบบปกติ 100% Loading</t>
  </si>
  <si>
    <t>รถกระบะบรรทุก 10 ล้อ 16 ตัน วิ่งแบบปกติ 0% Loading</t>
  </si>
  <si>
    <t>TGO_EF_UPDATE: กรกฎาคม 2565_ลำดับที่ 138 รถกระบะบรรทุก 10 ล้อ 16 ตัน วิ่งแบบปกติ 0% Loading</t>
  </si>
  <si>
    <t>รถกระบะบรรทุก 10 ล้อ 16 ตัน วิ่งแบบปกติ 100% Loading</t>
  </si>
  <si>
    <t>TGO_EF_UPDATE: กรกฎาคม 2565_ลำดับที่ 141 รถกระบะบรรทุก 10 ล้อ 16 ตัน วิ่งแบบปกติ 100% Loading</t>
  </si>
  <si>
    <t>รถกระบะบรรทุก 4 ล้อ 7 ตัน</t>
  </si>
  <si>
    <t>รถกระบะบรรทุก 4 ล้อ 7 ตัน วิ่งแบบปกติ 0% Loading</t>
  </si>
  <si>
    <t>TGO_EF_UPDATE: กรกฎาคม 2565_ลำดับที่ 74 รถกระบะบรรทุก 4 ล้อ 7 ตัน วิ่งแบบปกติ 0% Loading</t>
  </si>
  <si>
    <t>รถกระบะบรรทุก 4 ล้อ 7 ตัน วิ่งแบบปกติ 100% Loading</t>
  </si>
  <si>
    <t>TGO_EF_UPDATE: กรกฎาคม 2565_ลำดับที่ 77 รถกระบะบรรทุก 4 ล้อ 7 ตัน วิ่งแบบปกติ 100% Loading</t>
  </si>
  <si>
    <t>รถกระบะบรรทุก 6 ล้อ 11 ตัน</t>
  </si>
  <si>
    <t>รถกระบะบรรทุก 6 ล้อ 11 ตัน วิ่งแบบปกติ 0% Loading</t>
  </si>
  <si>
    <t>TGO_EF_UPDATE: กรกฎาคม 2565_ลำดับที่ 114 รถกระบะบรรทุก 6 ล้อ 11 ตัน วิ่งแบบปกติ 0% Loading</t>
  </si>
  <si>
    <t>รถกระบะบรรทุก 6 ล้อ 11 ตัน วิ่งแบบปกติ 100% Loading</t>
  </si>
  <si>
    <t>TGO_EF_UPDATE: กรกฎาคม 2565_ลำดับที่ 117 รถกระบะบรรทุก 6 ล้อ 11 ตัน วิ่งแบบปกติ 100% Loading</t>
  </si>
  <si>
    <t>รถกระบะบรรทุกกึ่งพ่วง 22 ล้อ 32 ตัน</t>
  </si>
  <si>
    <t>รถกระบะบรรทุกกึ่งพ่วง 22 ล้อ 32 ตัน วิ่งแบบปกติ 0% Loading</t>
  </si>
  <si>
    <t>TGO_EF_UPDATE: กรกฎาคม 2565_ลำดับที่ 186 รถกระบะบรรทุกกึ่งพ่วง 22 ล้อ 32 ตัน วิ่งแบบปกติ 0% Loading</t>
  </si>
  <si>
    <t>รถกระบะบรรทุกกึ่งพ่วง 22 ล้อ 32 ตัน วิ่งแบบปกติ 100% Loading</t>
  </si>
  <si>
    <t>TGO_EF_UPDATE: กรกฎาคม 2565_ลำดับที่ 189 รถกระบะบรรทุกกึ่งพ่วง 22 ล้อ 32 ตัน วิ่งแบบปกติ 100% Loading</t>
  </si>
  <si>
    <t>รถบรรทุกขยะ 6 ล้อ ขนาด 11 ตัน วิ่งปกติ</t>
  </si>
  <si>
    <t>รถบรรทุกขยะ 6 ล้อ ขนาด 11 ตัน วิ่งปกติ 0% Loading</t>
  </si>
  <si>
    <t>TGO_EF_UPDATE: กรกฎาคม 2565_ลำดับที่ 238 รถบรรทุกขยะ 6 ล้อ ขนาด 11 ตัน วิ่งปกติ 0% Loading</t>
  </si>
  <si>
    <t>รถบรรทุกขยะ 6 ล้อ ขนาด 11 ตัน วิ่งปกติ 100% Loading</t>
  </si>
  <si>
    <t>TGO_EF_UPDATE: กรกฎาคม 2565_ลำดับที่ 241 รถบรรทุกขยะ 6 ล้อ ขนาด 11 ตัน วิ่งปกติ 100% Loading</t>
  </si>
  <si>
    <t>เรือบรรทุก container</t>
  </si>
  <si>
    <t>TGO_EF_UPDATE: กรกฎาคม 2565_ลำดับที่ 255 เรือบรรทุก container</t>
  </si>
  <si>
    <t>https://www.searates.com/th/services/distances-time/</t>
  </si>
  <si>
    <t>รถกระบะบรรทุกกึ่งพ่วง 18 ล้อ</t>
  </si>
  <si>
    <t>รถกระบะบรรทุกกึ่งพ่วง 18 ล้อ 32 ตัน วิ่งแบบปกติ 0% Loading</t>
  </si>
  <si>
    <t>TGO_EF_UPDATE: กรกฎาคม 2565_ลำดับที่ 162 รถกระบะบรรทุกกึ่งพ่วง 18 ล้อ ขนาด 32 ตัน วิ่งแบบปกติ 0% Loading</t>
  </si>
  <si>
    <t>รถกระบะบรรทุกกึ่งพ่วง 18 ล้อ 32 ตัน วิ่งแบบปกติ 100% Loading</t>
  </si>
  <si>
    <t>TGO_EF_UPDATE: กรกฎาคม 2565_ลำดับที่ 165 รถกระบะบรรทุกกึ่งพ่วง 18 ล้อ ขนาด 32 ตัน วิ่งแบบปกติ 100% Loading</t>
  </si>
  <si>
    <t>รถกระบะบรรทุกกึ่งพ่วง 20 ล้อ</t>
  </si>
  <si>
    <t>รถกระบะบรรทุกกึ่งพ่วง 20 ล้อ 32 ตัน วิ่งแบบปกติ 0% Loading</t>
  </si>
  <si>
    <t>TGO_EF_UPDATE: กรกฎาคม 2565_ลำดับที่ 178 รถกระบะบรรทุกกึ่งพ่วง 20 ล้อขนาด 32 ตัน วิ่งแบบปกติ 0% Loading</t>
  </si>
  <si>
    <t>รถกระบะบรรทุกกึ่งพ่วง 20 ล้อ 32 ตัน วิ่งแบบปกติ 100% Loading</t>
  </si>
  <si>
    <t>TGO_EF_UPDATE: กรกฎาคม 2565_ลำดับที่ 181 รถกระบะบรรทุกกึ่งพ่วง 20 ล้อ ขนาด 32 ตัน วิ่งแบบปกติ 100% Loading</t>
  </si>
  <si>
    <t>รถกระบะบรรทุก 6 ล้อ 8.5 ตัน วิ่งแบบปกติ 0% Loading</t>
  </si>
  <si>
    <t>TGO_EF_UPDATE: กรกฎาคม 2565_ลำดับที่ 98 รถกระบะบรรทุก 6 ล้อ 8.5 ตัน วิ่งแบบปกติ 0% Loading</t>
  </si>
  <si>
    <t>รถกระบะบรรทุก 6 ล้อ 8.5 ตัน วิ่งแบบปกติ 100% Loading</t>
  </si>
  <si>
    <t>TGO_EF_UPDATE: กรกฎาคม 2565_ลำดับที่ 101 รถกระบะบรรทุก 6 ล้อ 8.5 ตัน วิ่งแบบปกติ 100% Loading</t>
  </si>
  <si>
    <t>CH4</t>
  </si>
  <si>
    <t>IPCC, AR5</t>
  </si>
  <si>
    <t xml:space="preserve">Calculate from EF of LDPE and Extrusion to film Process, TGO CFP EF (กรกฎาคม 2565): ลำดับที่ 6 Low Density Polyethylene, TGO CFP EF (กรกฎาคม 2565): ลำดับที่ 698 Extrusion, plastic film </t>
  </si>
  <si>
    <t>●</t>
  </si>
  <si>
    <t>บัญชีรายการก๊าซเรือนกระจก</t>
  </si>
  <si>
    <r>
      <rPr>
        <b/>
        <sz val="10"/>
        <rFont val="Tahoma"/>
        <family val="2"/>
      </rPr>
      <t>TCFO_R_01</t>
    </r>
    <r>
      <rPr>
        <sz val="10"/>
        <rFont val="Tahoma"/>
        <family val="2"/>
      </rPr>
      <t xml:space="preserve">
Version 04 : 21/2/2020</t>
    </r>
  </si>
  <si>
    <t>องค์กร</t>
  </si>
  <si>
    <t>ปีที่เก็บข้อมูล</t>
  </si>
  <si>
    <t xml:space="preserve">หน้าที่ </t>
  </si>
  <si>
    <t>รหัสฟอร์ม</t>
  </si>
  <si>
    <t>Fr-04.1</t>
  </si>
  <si>
    <t>ผู้จัดทำ</t>
  </si>
  <si>
    <t>วันที่</t>
  </si>
  <si>
    <t>Total (kgCO2e/หน่วย)</t>
  </si>
  <si>
    <t>Subsitute</t>
  </si>
  <si>
    <t>Total GHG</t>
  </si>
  <si>
    <r>
      <t>GWP</t>
    </r>
    <r>
      <rPr>
        <b/>
        <vertAlign val="subscript"/>
        <sz val="11"/>
        <color theme="0"/>
        <rFont val="Calibri"/>
        <family val="2"/>
        <scheme val="minor"/>
      </rPr>
      <t>100</t>
    </r>
  </si>
  <si>
    <t>Other</t>
  </si>
  <si>
    <r>
      <t>GWP</t>
    </r>
    <r>
      <rPr>
        <b/>
        <vertAlign val="subscript"/>
        <sz val="8"/>
        <color theme="0"/>
        <rFont val="Tahoma"/>
        <family val="2"/>
      </rPr>
      <t>100</t>
    </r>
  </si>
  <si>
    <t>Self collct</t>
  </si>
  <si>
    <t>TH LCI DB</t>
  </si>
  <si>
    <t>Thai Res.</t>
  </si>
  <si>
    <t xml:space="preserve"> (TonCO2e)</t>
  </si>
  <si>
    <t>CO2</t>
  </si>
  <si>
    <r>
      <t>CO</t>
    </r>
    <r>
      <rPr>
        <b/>
        <vertAlign val="subscript"/>
        <sz val="8"/>
        <color theme="0"/>
        <rFont val="Tahoma"/>
        <family val="2"/>
      </rPr>
      <t>2</t>
    </r>
  </si>
  <si>
    <t xml:space="preserve">Fossil CH4 </t>
  </si>
  <si>
    <r>
      <t>CH</t>
    </r>
    <r>
      <rPr>
        <b/>
        <vertAlign val="subscript"/>
        <sz val="8"/>
        <color theme="0"/>
        <rFont val="Tahoma"/>
        <family val="2"/>
      </rPr>
      <t>4</t>
    </r>
  </si>
  <si>
    <r>
      <t>N</t>
    </r>
    <r>
      <rPr>
        <b/>
        <vertAlign val="subscript"/>
        <sz val="8"/>
        <color theme="0"/>
        <rFont val="Tahoma"/>
        <family val="2"/>
      </rPr>
      <t>2</t>
    </r>
    <r>
      <rPr>
        <b/>
        <sz val="8"/>
        <color theme="0"/>
        <rFont val="Tahoma"/>
        <family val="2"/>
      </rPr>
      <t>O</t>
    </r>
  </si>
  <si>
    <r>
      <t>SF</t>
    </r>
    <r>
      <rPr>
        <b/>
        <vertAlign val="subscript"/>
        <sz val="8"/>
        <color theme="0"/>
        <rFont val="Tahoma"/>
        <family val="2"/>
      </rPr>
      <t>6</t>
    </r>
  </si>
  <si>
    <r>
      <t>NF</t>
    </r>
    <r>
      <rPr>
        <b/>
        <vertAlign val="subscript"/>
        <sz val="8"/>
        <color theme="0"/>
        <rFont val="Tahoma"/>
        <family val="2"/>
      </rPr>
      <t>3</t>
    </r>
  </si>
  <si>
    <t>HFCs</t>
  </si>
  <si>
    <t>PFCs</t>
  </si>
  <si>
    <t>N2O</t>
  </si>
  <si>
    <t>SF6</t>
  </si>
  <si>
    <t>NF3</t>
  </si>
  <si>
    <t>Mobile Combustion</t>
  </si>
  <si>
    <t>On Road</t>
  </si>
  <si>
    <t>X</t>
  </si>
  <si>
    <t>Off Road</t>
  </si>
  <si>
    <t>Stationary Combustion</t>
  </si>
  <si>
    <t>Fugitive</t>
  </si>
  <si>
    <t>kg CH4</t>
  </si>
  <si>
    <t>Packaging</t>
  </si>
  <si>
    <t>Total</t>
  </si>
  <si>
    <t>Density = 0.73</t>
  </si>
  <si>
    <t>Density = 0.85</t>
  </si>
  <si>
    <t>Scope 1+2</t>
  </si>
  <si>
    <t>Scope 1+2+3</t>
  </si>
  <si>
    <t>P =</t>
  </si>
  <si>
    <t>BOD =</t>
  </si>
  <si>
    <t>TOW =</t>
  </si>
  <si>
    <t>kg BOD/y</t>
  </si>
  <si>
    <t>Bo =</t>
  </si>
  <si>
    <t>MCF =</t>
  </si>
  <si>
    <t>EF =</t>
  </si>
  <si>
    <t>kg CH4 / kg BOD</t>
  </si>
  <si>
    <t>CH4 =</t>
  </si>
  <si>
    <t>COD Loading</t>
  </si>
  <si>
    <t>M3</t>
  </si>
  <si>
    <t>CH4 emission</t>
  </si>
  <si>
    <r>
      <rPr>
        <b/>
        <sz val="12"/>
        <rFont val="Calibri"/>
        <family val="2"/>
      </rPr>
      <t>TCFO_R_01</t>
    </r>
    <r>
      <rPr>
        <sz val="11"/>
        <rFont val="Calibri"/>
        <family val="2"/>
      </rPr>
      <t xml:space="preserve">
</t>
    </r>
    <r>
      <rPr>
        <sz val="8"/>
        <rFont val="Calibri"/>
        <family val="2"/>
      </rPr>
      <t>Version 04 : 21/2/2020</t>
    </r>
  </si>
  <si>
    <t>Fr-05</t>
  </si>
  <si>
    <t>Carbon intensity (Scope 1+2)</t>
  </si>
  <si>
    <t>TonCO2eq/</t>
  </si>
  <si>
    <t>Carbon intensity (Scope 1+2+3)</t>
  </si>
  <si>
    <r>
      <t>EF การได้มา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eq./kg)</t>
    </r>
  </si>
  <si>
    <r>
      <t>EF การเผาไหม้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eq./L)</t>
    </r>
  </si>
  <si>
    <t>อัตราการสิ้นเปลือง (km/L)</t>
  </si>
  <si>
    <t>ปริมาณที่ใช้ (L)</t>
  </si>
  <si>
    <t>ปริมาณที่ใช้ (kg)</t>
  </si>
  <si>
    <t>Density of Gasolene</t>
  </si>
  <si>
    <t>Cat 4 TR</t>
  </si>
  <si>
    <t>Density of Diesel</t>
  </si>
  <si>
    <t>Cat 5 TR</t>
  </si>
  <si>
    <t>Cat 9 TR</t>
  </si>
  <si>
    <t>กก</t>
  </si>
  <si>
    <t>Cat 12 TR</t>
  </si>
  <si>
    <t>Item</t>
  </si>
  <si>
    <t>Units</t>
  </si>
  <si>
    <t>EMISSION FACTORS</t>
  </si>
  <si>
    <r>
      <t>CO</t>
    </r>
    <r>
      <rPr>
        <b/>
        <vertAlign val="subscript"/>
        <sz val="10"/>
        <color theme="0"/>
        <rFont val="Arial"/>
        <family val="2"/>
      </rPr>
      <t>2</t>
    </r>
  </si>
  <si>
    <r>
      <t>Fossil CH</t>
    </r>
    <r>
      <rPr>
        <b/>
        <vertAlign val="subscript"/>
        <sz val="10"/>
        <color theme="0"/>
        <rFont val="Arial"/>
        <family val="2"/>
      </rPr>
      <t xml:space="preserve">4 </t>
    </r>
  </si>
  <si>
    <r>
      <t>CH</t>
    </r>
    <r>
      <rPr>
        <b/>
        <vertAlign val="subscript"/>
        <sz val="10"/>
        <color theme="0"/>
        <rFont val="Arial"/>
        <family val="2"/>
      </rPr>
      <t xml:space="preserve">4 </t>
    </r>
  </si>
  <si>
    <r>
      <t>N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O</t>
    </r>
  </si>
  <si>
    <r>
      <t>[kg CO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/unit]</t>
    </r>
  </si>
  <si>
    <r>
      <t>[kg CH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/unit]</t>
    </r>
  </si>
  <si>
    <r>
      <t>[kg N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O/unit]</t>
    </r>
  </si>
  <si>
    <r>
      <t>[kg CO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eq/unit]</t>
    </r>
  </si>
  <si>
    <t>Natural gas</t>
  </si>
  <si>
    <t>scf</t>
  </si>
  <si>
    <t>IPCC Vol.2 table 2.2, DEDE</t>
  </si>
  <si>
    <t>MJ</t>
  </si>
  <si>
    <t>Lignite</t>
  </si>
  <si>
    <t>Fuel oil A</t>
  </si>
  <si>
    <t>litre</t>
  </si>
  <si>
    <t>IPCC Vol.2 table 2.2, PTT</t>
  </si>
  <si>
    <t>Fuel oil C</t>
  </si>
  <si>
    <t>PASS: 12345678</t>
  </si>
  <si>
    <t>Gas/Diesel oil</t>
  </si>
  <si>
    <t>Anthracite</t>
  </si>
  <si>
    <t>Sub-bituminous coal</t>
  </si>
  <si>
    <t>Jet Kerosene</t>
  </si>
  <si>
    <t>LPG</t>
  </si>
  <si>
    <t>IPCC Vol.2 table 2.2, DEDE LPG 1 litre = 0.54 kg</t>
  </si>
  <si>
    <t>Motor gasoline</t>
  </si>
  <si>
    <t>FUEL WOOD</t>
  </si>
  <si>
    <t>Bagasse</t>
  </si>
  <si>
    <t xml:space="preserve">Palm kernel shell </t>
  </si>
  <si>
    <t>Cob</t>
  </si>
  <si>
    <t>Biogas</t>
  </si>
  <si>
    <t>FUEL WOOD (CO2only)</t>
  </si>
  <si>
    <t>Bagasse (CO2only)</t>
  </si>
  <si>
    <t>Palm kernel shell (CO2only)</t>
  </si>
  <si>
    <t>Cob (CO2only)</t>
  </si>
  <si>
    <t>Biogas (CO2only)</t>
  </si>
  <si>
    <t>Mobile Combustion (On road)</t>
  </si>
  <si>
    <t xml:space="preserve">Motor Gasoline - uncontrolled </t>
  </si>
  <si>
    <t>IPCC Vol.2 table 3.2.1, 3.2.2, DEDE</t>
  </si>
  <si>
    <t>Motor Gasoline - oxydation catalyst</t>
  </si>
  <si>
    <t>Motor Gasoline - low mileage light duty vihicle vintage 1995 or later</t>
  </si>
  <si>
    <t>Gas/ Diesel Oil</t>
  </si>
  <si>
    <t>Compressed Natural Gas</t>
  </si>
  <si>
    <t>IPCC Vol.2 table 3.2.1, 3.2.2, PTT</t>
  </si>
  <si>
    <t>Liquified Petroleum Gas</t>
  </si>
  <si>
    <t>IPCC Vol.2 table 3.2.1, 3.2.2, DEDE LPG 1 litre = 0.54 kg</t>
  </si>
  <si>
    <t>Mobile Combustion (Off road)</t>
  </si>
  <si>
    <t>Diesel</t>
  </si>
  <si>
    <t>- Agriculture</t>
  </si>
  <si>
    <t>IPCC Vol.2 table 3.3.1, DEDE</t>
  </si>
  <si>
    <t xml:space="preserve">- Forestry </t>
  </si>
  <si>
    <t xml:space="preserve">- Industry </t>
  </si>
  <si>
    <t>- Household</t>
  </si>
  <si>
    <t>Motor Gasoline - 4 stroke</t>
  </si>
  <si>
    <t>Motor Gasoline - 2 stroke</t>
  </si>
  <si>
    <t xml:space="preserve"> -</t>
  </si>
  <si>
    <t>Thai National LCI Database,
TIISMTEC-NSTDA, AR5
(with TGO electricity 2016-2018)</t>
  </si>
  <si>
    <t>R-22 (HCFC-22)</t>
  </si>
  <si>
    <t>IPCC 2013, AR5</t>
  </si>
  <si>
    <t>R-32</t>
  </si>
  <si>
    <t>R-125</t>
  </si>
  <si>
    <t>R-134</t>
  </si>
  <si>
    <t>R-134a</t>
  </si>
  <si>
    <t>R-143</t>
  </si>
  <si>
    <t>R-143a</t>
  </si>
  <si>
    <t>http://thaicarbonlabel.tgo.or.th/products_emission/products_emission.pnc</t>
  </si>
  <si>
    <t>IPCC</t>
  </si>
  <si>
    <t>DEDE</t>
  </si>
  <si>
    <t>[kg/TJ]</t>
  </si>
  <si>
    <t>[MJ/unit]</t>
  </si>
  <si>
    <t>NCV</t>
  </si>
  <si>
    <t>dry basis</t>
  </si>
  <si>
    <t>Residual fuel oil (Fuel oil A)</t>
  </si>
  <si>
    <t>*ref. from PTT</t>
  </si>
  <si>
    <t>Residual fuel oil (Fuel oil C)</t>
  </si>
  <si>
    <t>Wood / Wood Waste (FUEL WOOD)</t>
  </si>
  <si>
    <t>Other Primary Solid
Biomass</t>
  </si>
  <si>
    <r>
      <t>m</t>
    </r>
    <r>
      <rPr>
        <vertAlign val="superscript"/>
        <sz val="11"/>
        <rFont val="Calibri"/>
        <family val="2"/>
        <scheme val="minor"/>
      </rPr>
      <t>3</t>
    </r>
  </si>
  <si>
    <t>gasoline</t>
  </si>
  <si>
    <t>Motor Gasoline -oxydation catalyst</t>
  </si>
  <si>
    <t xml:space="preserve">Mobile Combustion (Off road) </t>
  </si>
  <si>
    <t>Billet</t>
  </si>
  <si>
    <t>Data for Carbon Footprint Assessment</t>
  </si>
  <si>
    <t>The organization orders oil from the same supplier with an in-house oil storage tank to determine the SP.GR of diesel. = 0.73
Nominal SP.GR of diesel = 0.73</t>
  </si>
  <si>
    <t>List</t>
  </si>
  <si>
    <t>Order</t>
  </si>
  <si>
    <t>Unit</t>
  </si>
  <si>
    <t>Volume per year</t>
  </si>
  <si>
    <t>Transportation</t>
  </si>
  <si>
    <t>More details</t>
  </si>
  <si>
    <t>Diesel oil</t>
  </si>
  <si>
    <t>Manufacturing Machinery</t>
  </si>
  <si>
    <t>Forklift</t>
  </si>
  <si>
    <t>Staff shuttle</t>
  </si>
  <si>
    <t>Vehicle Type</t>
  </si>
  <si>
    <t>10-wheeler 16-ton pickup truck</t>
  </si>
  <si>
    <t>Transportation Distance (km)</t>
  </si>
  <si>
    <t>The organization orders oil from the same supplier with an in-house oil storage tank to determine the SP.GR of diesel. = 0.85
Nominal SP.GR of diesel = 0.73</t>
  </si>
  <si>
    <t>The company's public transportation</t>
  </si>
  <si>
    <t>Gasohol Oil</t>
  </si>
  <si>
    <t>Registration car KAT 8888</t>
  </si>
  <si>
    <t>Pumps</t>
  </si>
  <si>
    <t>Fire drill</t>
  </si>
  <si>
    <t>Wastewater treatment system</t>
  </si>
  <si>
    <t>Non-aeration system</t>
  </si>
  <si>
    <t>Wastewater volume</t>
  </si>
  <si>
    <t>Wastewater treatment at a well 2.8 meters deep</t>
  </si>
  <si>
    <t>Meter Number : 13579</t>
  </si>
  <si>
    <t>Electricity</t>
  </si>
  <si>
    <t>Raw material receipt procedure</t>
  </si>
  <si>
    <t>Production Process</t>
  </si>
  <si>
    <t>Packing Procedure</t>
  </si>
  <si>
    <t>Wastewater Treatment Procedures</t>
  </si>
  <si>
    <t>Meter Number: 24680 (Office)</t>
  </si>
  <si>
    <t>Employee Information</t>
  </si>
  <si>
    <t>Number of Employees</t>
  </si>
  <si>
    <t>Workday</t>
  </si>
  <si>
    <t>person</t>
  </si>
  <si>
    <t>days per year</t>
  </si>
  <si>
    <t>R134a Refrigerant</t>
  </si>
  <si>
    <t>Chemical Fire Extinguishing Agent</t>
  </si>
  <si>
    <t>LPG Canteen</t>
  </si>
  <si>
    <t>kg.</t>
  </si>
  <si>
    <t>Water use</t>
  </si>
  <si>
    <t>Water Supply (Factory)</t>
  </si>
  <si>
    <t>Water Supply (Canteen)</t>
  </si>
  <si>
    <t>Groundwater (Factory)</t>
  </si>
  <si>
    <t>Charging gas fees from canteen traders</t>
  </si>
  <si>
    <t>4 Wheel 7 Ton Mini Truck Pickup Truck</t>
  </si>
  <si>
    <t>Waste during production and handling</t>
  </si>
  <si>
    <t>Scrap from production</t>
  </si>
  <si>
    <t>Sticker scraps and paper crates</t>
  </si>
  <si>
    <t>Plastic Scrap</t>
  </si>
  <si>
    <t>Sent for recycling in the company</t>
  </si>
  <si>
    <t>Sold as scrap materials</t>
  </si>
  <si>
    <t>Collected by municipal garbage trucks.</t>
  </si>
  <si>
    <t>List of raw materials</t>
  </si>
  <si>
    <t>Quantity</t>
  </si>
  <si>
    <t>Domestic transport</t>
  </si>
  <si>
    <t>Production Procedure</t>
  </si>
  <si>
    <t>6-wheel truck 8.5 tons</t>
  </si>
  <si>
    <t>Scrap for Billet Manufacturing</t>
  </si>
  <si>
    <t>Lubricants</t>
  </si>
  <si>
    <t>Sticker</t>
  </si>
  <si>
    <t>Carton Box</t>
  </si>
  <si>
    <t>LDPE Wrapping Film</t>
  </si>
  <si>
    <t>Distribution List</t>
  </si>
  <si>
    <t>Ordet</t>
  </si>
  <si>
    <t>Note</t>
  </si>
  <si>
    <t>Internaitonal transport</t>
  </si>
  <si>
    <t>Demestic</t>
  </si>
  <si>
    <t>Domestic Customer 1</t>
  </si>
  <si>
    <t>Domestic Customer 2</t>
  </si>
  <si>
    <t>18 Wheel 32 Ton Semi Trailer Van</t>
  </si>
  <si>
    <t>Transport organization to customers</t>
  </si>
  <si>
    <t>The customer picks up at the factory</t>
  </si>
  <si>
    <t>International</t>
  </si>
  <si>
    <t>International Customer 1</t>
  </si>
  <si>
    <t>18-wheel, 32-ton semi-trailer pickup truck</t>
  </si>
  <si>
    <t>Laem Chabang Port</t>
  </si>
  <si>
    <t>Container ship</t>
  </si>
  <si>
    <t>Product Wreck Management</t>
  </si>
  <si>
    <t>Consider assessing greenhouse gas emissions from product waste management as appropriate and explain the accompanying assumptions</t>
  </si>
  <si>
    <t>Product List</t>
  </si>
  <si>
    <t>Wire 5.5 mm</t>
  </si>
  <si>
    <t>Other Wire Gauge</t>
  </si>
  <si>
    <t>Explanation</t>
  </si>
  <si>
    <t>Form Name</t>
  </si>
  <si>
    <t>Company Name</t>
  </si>
  <si>
    <t>Product Name</t>
  </si>
  <si>
    <t>Preparation of production process diagrams and identification of incoming and outgoing substances of energy consumption, resources, and waste generated from the production process</t>
  </si>
  <si>
    <t>It shows the numbers that have passed the Mass Balance and Energy Balance</t>
  </si>
  <si>
    <t>Ration</t>
  </si>
  <si>
    <t>Weight</t>
  </si>
  <si>
    <t>%Ratio</t>
  </si>
  <si>
    <t>Production Process Diagram</t>
  </si>
  <si>
    <t>Data for the year (period)</t>
  </si>
  <si>
    <t>Record Document Name</t>
  </si>
  <si>
    <t>Control Document Number</t>
  </si>
  <si>
    <t>For the staff of the Office of the Inspector General.</t>
  </si>
  <si>
    <t>Incoming substances</t>
  </si>
  <si>
    <t>Products on the way</t>
  </si>
  <si>
    <t>Outgoing substances</t>
  </si>
  <si>
    <t>Raw material</t>
  </si>
  <si>
    <t>Resources and materials to help with production</t>
  </si>
  <si>
    <t>Receiving raw materials</t>
  </si>
  <si>
    <t>Joint Products</t>
  </si>
  <si>
    <t>Waste</t>
  </si>
  <si>
    <t>Product</t>
  </si>
  <si>
    <t>Wire rod production</t>
  </si>
  <si>
    <t>Polluted water</t>
  </si>
  <si>
    <t>Chemical wastewater</t>
  </si>
  <si>
    <t>Improved steel wire</t>
  </si>
  <si>
    <t>Packing</t>
  </si>
  <si>
    <t>Raw Material</t>
  </si>
  <si>
    <t>Package</t>
  </si>
  <si>
    <t>(Consultant/Calculator)</t>
  </si>
  <si>
    <t>Finish Date</t>
  </si>
  <si>
    <t>The date the inspector completed the inspection</t>
  </si>
  <si>
    <t>Modified Date</t>
  </si>
  <si>
    <t>In the case of the Administrative Office of the Ministry of Health, the amendment shall be amended</t>
  </si>
  <si>
    <t>Explanation:</t>
  </si>
  <si>
    <t>This is indicated in the further explanation and the sum of the carbon footprint is calculated at the end of the table.</t>
  </si>
  <si>
    <t>Specify the EF value of the environmental account, providing the source type of EF value and can be referenced.</t>
  </si>
  <si>
    <t>Assessing greenhouse gas emissions from raw materials</t>
  </si>
  <si>
    <t>Life cycle</t>
  </si>
  <si>
    <t>Acquisition of raw materials</t>
  </si>
  <si>
    <t>Production</t>
  </si>
  <si>
    <t xml:space="preserve">LCI </t>
  </si>
  <si>
    <t>Quantity/EU</t>
  </si>
  <si>
    <t>LCI Value Source</t>
  </si>
  <si>
    <t>EF (kgCO2 eq./unit)</t>
  </si>
  <si>
    <t>Source</t>
  </si>
  <si>
    <t>EF Reference</t>
  </si>
  <si>
    <t>Ration (%)</t>
  </si>
  <si>
    <t>Steel Product Group Specific Requirements_Appendix_Product-Related Greenhouse Gas Emissions (Emission factor)_Scrap obtained from waste collection shall be considered to have zero impact</t>
  </si>
  <si>
    <t>Additional Description</t>
  </si>
  <si>
    <t>Proportion (%)</t>
  </si>
  <si>
    <t>Multiple</t>
  </si>
  <si>
    <t>TGO_EF_UPDATE: July 2022_No. 59_Electricity, Grid Mix (Electricity)</t>
  </si>
  <si>
    <t>January 2023 - December 2023</t>
  </si>
  <si>
    <t>Acquisition</t>
  </si>
  <si>
    <t>Combustion</t>
  </si>
  <si>
    <t>Distribution</t>
  </si>
  <si>
    <t>Usability</t>
  </si>
  <si>
    <t>Wreck Management</t>
  </si>
  <si>
    <t>Prepared by</t>
  </si>
  <si>
    <t>TGO CFP EF (July 2022): No. 646, Sodium Hypochlorite</t>
  </si>
  <si>
    <t>TGO CFP EF (July 2022): No. 619, Calcium Chloride</t>
  </si>
  <si>
    <t>TGO CFP EF (July 2022): No. 760 Boxing Sticker</t>
  </si>
  <si>
    <t>TGO CFP EF (July 2022): No. 597 White Coated Flour Box/Grey Back Flour Box Paper</t>
  </si>
  <si>
    <t xml:space="preserve">Calculate from EF of LDPE and Extrusion to film Process, TGO CFP EF (July 2022): No. 6 Low Density Polyethylene, TGO CFP EF (July 2022): No. 698 Extrusion, plastic film </t>
  </si>
  <si>
    <t>TGO_EF_UPDATE: July 2022_No. 59_Electricity, grid mix (electricity)</t>
  </si>
  <si>
    <t>TGO CFP EF (July 2022): No. 61 Provincial Water Supply Authority</t>
  </si>
  <si>
    <t>TGO_EF_UPDATE: July 2022_No. 55_Diesel (Diesel / Solar Oil)</t>
  </si>
  <si>
    <t>TGO_EF_UPDATE: April 2022_Rank 26_Gas/ Diesel Oil</t>
  </si>
  <si>
    <t>TGO_EF_UPDATE: July 2022_No. 598 Lubricating oil</t>
  </si>
  <si>
    <t>FR-04.3_Wastewater Treatment</t>
  </si>
  <si>
    <t>CFP GUideline (Dec 2020): Table 3, page 40 (Other carbon-containing wastes)+TGO CFP EF (Jul 2022): No. 575 Sanitary Municipal Solid Waste Landfill</t>
  </si>
  <si>
    <t>CFP GUideline (Dec 2020): Table 3, page 40 paper)+TGO CFP EF (Jul 2022): No. 575 Sanitary Landfill of Community Solid Waste</t>
  </si>
  <si>
    <t>SP.GR. of diesel = 0.73 kg/L</t>
  </si>
  <si>
    <t>Send Disposal</t>
  </si>
  <si>
    <t>Inventory Information, Transportation of Raw Materials Energy and resources are divided into 2 forms: 1. Know the fuel consumption information, use the form A. 2.</t>
  </si>
  <si>
    <t>The EF value used must include the production and combustion of the fuel.</t>
  </si>
  <si>
    <t>Assessing Greenhouse Gas Emissions from Transportation</t>
  </si>
  <si>
    <t>List of things transported</t>
  </si>
  <si>
    <t>Quantity/ FU</t>
  </si>
  <si>
    <t>Distance/km</t>
  </si>
  <si>
    <t>Transportation Data Sources</t>
  </si>
  <si>
    <t>a) Fuel consumption</t>
  </si>
  <si>
    <t>Fuel Type</t>
  </si>
  <si>
    <t>EF (kgCO2 eq./หน่วย)</t>
  </si>
  <si>
    <t>Outbound Load (tkm)</t>
  </si>
  <si>
    <t>Return load (km)</t>
  </si>
  <si>
    <t>b) Distance Usage</t>
  </si>
  <si>
    <t>Productionn</t>
  </si>
  <si>
    <t>product</t>
  </si>
  <si>
    <t>Vehicle</t>
  </si>
  <si>
    <t>% Return</t>
  </si>
  <si>
    <t>% Outbound</t>
  </si>
  <si>
    <t>Outbound</t>
  </si>
  <si>
    <t>Return</t>
  </si>
  <si>
    <t>6-wheeled garbage truck with a size of 11 tons, running normally</t>
  </si>
  <si>
    <t>TGO_EF_UPDATE: July 2022_No. 138 10-wheeled 16-ton pickup truck running normally</t>
  </si>
  <si>
    <t>TGO CFP EF (Jul 2022): 4-wheel, 7-ton light pickup truck, normal running</t>
  </si>
  <si>
    <t>TGO_EF_UPDATE: July 2022_No. 98 6-wheeled 8.5-ton pickup truck running normally</t>
  </si>
  <si>
    <t>Source : EF</t>
  </si>
  <si>
    <t>TGO CFP EF (Jul 2022): 6-wheeled garbage truck with a size of 11 tons, normal operation</t>
  </si>
  <si>
    <t>TGO CFP EF (Jul 2022): No. 149 18-wheel semi-trailer van, 100% loading No. 146 18-wheel semi-trailer van, 0% loading</t>
  </si>
  <si>
    <t>TGO_EF_UPDATE: July 2022_No. 255 Container Ship</t>
  </si>
  <si>
    <t>Ratio (%)</t>
  </si>
  <si>
    <t>TGO CFP EF (July 2022): No. 760 Close-of-the-box sticker</t>
  </si>
  <si>
    <t>TGO CFP EF (July 2022): No. 597 Powder-coated white box paper/Grey-backed powder box paper</t>
  </si>
  <si>
    <t>TGO_EF_UPDATE: July 2022_10-wheeler 16-ton pickup truck running 100% normal</t>
  </si>
  <si>
    <t>TGO_EF_UPDATE: July 2022_10-wheeler 16-ton pickup truck running 0% normal</t>
  </si>
  <si>
    <t>TGO_EF_UPDATE: July 2022_4-wheeler 7-ton light pickup truck running normally 0%</t>
  </si>
  <si>
    <t>TGO_EF_UPDATE: July 2022_4-wheel, 7-ton small pickup truck, 100% normal</t>
  </si>
  <si>
    <t>TGO_EF_UPDATE: July 2022_6-wheel 8.5-ton pickup truck running 100% normal</t>
  </si>
  <si>
    <t>TGO_EF_UPDATE: July 2022_6-wheel pickup truck 8.5 tons, normal running 0%</t>
  </si>
  <si>
    <t>TGO_EF_UPDATE: July 2022_18-wheeler, 32-ton semi-trailer pickup truck, running normally 0%</t>
  </si>
  <si>
    <t>TGO_EF_UPDATE: July 2022_6-wheel garbage truck with a size of 11 tons, running 100% normally</t>
  </si>
  <si>
    <t>TGO_EF_UPDATE: July 2022_6-wheel garbage truck with a size of 11 tons, running normally 0%</t>
  </si>
  <si>
    <t>TGO_EF_UPDATE: July 2022_18-wheeler, 32-ton semi-trailer pickup truck, 100% normal</t>
  </si>
  <si>
    <t>electricity</t>
  </si>
  <si>
    <t>Diesel Oil</t>
  </si>
  <si>
    <t>Plastic Molding</t>
  </si>
  <si>
    <t>Chemial wastewater</t>
  </si>
  <si>
    <t>6-wheel garbage truck with a size of 11 tons</t>
  </si>
  <si>
    <t>Scope</t>
  </si>
  <si>
    <t>Scope 1</t>
  </si>
  <si>
    <t>GHGs to be reported according to the requirements</t>
  </si>
  <si>
    <t>EF Value (kg GHG/Unit)</t>
  </si>
  <si>
    <t>diesel oil</t>
  </si>
  <si>
    <t>methane</t>
  </si>
  <si>
    <t>From waterwater treatment</t>
  </si>
  <si>
    <t>From using the toilet</t>
  </si>
  <si>
    <t>Direct GHG emissions reported separately</t>
  </si>
  <si>
    <t>Scope 2</t>
  </si>
  <si>
    <t>1. Acquisition of raw materials</t>
  </si>
  <si>
    <t>Groundwater (factory)</t>
  </si>
  <si>
    <t>3. Acquisition of fuel and energy</t>
  </si>
  <si>
    <t>Scope 3</t>
  </si>
  <si>
    <t>4. Transportation of raw materials and resources</t>
  </si>
  <si>
    <t>5. Waste Management</t>
  </si>
  <si>
    <t>Waste Transportation</t>
  </si>
  <si>
    <t>7.Employees' commute to work</t>
  </si>
  <si>
    <t>9. Transportation and Distribution</t>
  </si>
  <si>
    <t>12. Product Wreck Management</t>
  </si>
  <si>
    <t>Transportation of product remains</t>
  </si>
  <si>
    <t>GHGs that are out of specification</t>
  </si>
  <si>
    <t>References</t>
  </si>
  <si>
    <t>Multiple (Ton GHG)</t>
  </si>
  <si>
    <t>TGO CFO EF (April 2022): No. 10, LPG</t>
  </si>
  <si>
    <t>TGO CFO EF (April 2022): No. 12, Motor Gasoline</t>
  </si>
  <si>
    <t>TGO CFO EF (April 2022): No. 26, Gas/Diesel oil</t>
  </si>
  <si>
    <t>TGO CFO EF (April 2022): No. 32, Gas/Diesel oil (Off road)_Industry</t>
  </si>
  <si>
    <t>TGO CFO EF (April 2022): No. 24, Motor Gasoline - oxydation catalyst</t>
  </si>
  <si>
    <t>TGO CFO EF (April 2022): No. 6, Gas/Diesel oil</t>
  </si>
  <si>
    <t>TGO CFP EF (July 2022): No. 55 Diesel</t>
  </si>
  <si>
    <t>Natural water bodies</t>
  </si>
  <si>
    <t>TGO CFP EF (July 2022): 49th LPG</t>
  </si>
  <si>
    <t>TGO CFP EF (July 2022): No. 52 Gasoline</t>
  </si>
  <si>
    <t>TGO CFP EF (Aug 2020): Table 2, page 24 (Rubber and leather</t>
  </si>
  <si>
    <t>Calculated in Sheet Transport</t>
  </si>
  <si>
    <t>TGO CFO EF (April 2022): No. 42, grid mix electricity 2016-2018; LCIA method IPCC 2013 GWP 100a V1.03</t>
  </si>
  <si>
    <t>TGO CFP EF (July 20220): No. 619, Calcium Chloride</t>
  </si>
  <si>
    <t>TGO CFP EF (July 2022): No. 670 Refrogerant R134a</t>
  </si>
  <si>
    <t>TGO CFP EF (July 2022): No. 59 Electricity, grid mix , TGO CFO EF (April 2022): No. 33 grid mix electricity 2016-2018; LCIA method IPCC 2013 GWP 100a V1.03 "</t>
  </si>
  <si>
    <t>Multiple (TonCO2e)</t>
  </si>
  <si>
    <t>Proportion (%) (SCOPE 1+2)</t>
  </si>
  <si>
    <t>Proportion (%) (SCOPE 1+2+3)</t>
  </si>
  <si>
    <t>Send for Recycling</t>
  </si>
  <si>
    <t>Supplier address</t>
  </si>
  <si>
    <t>5. Transportation of production waste</t>
  </si>
  <si>
    <t>Domestic customers</t>
  </si>
  <si>
    <t>International Customers</t>
  </si>
  <si>
    <t>Transportation by car</t>
  </si>
  <si>
    <t>Barge</t>
  </si>
  <si>
    <t>12. Transportation of product remains</t>
  </si>
  <si>
    <t>Think about including the transportation of all kinds of products.</t>
  </si>
  <si>
    <t>6-wheel garbage truck with a payload of 11 tons</t>
  </si>
  <si>
    <t>TGO_EF_UPDATE: July 2022_No. 238 6-wheel garbage truck with a size of 11 tons, running normally</t>
  </si>
  <si>
    <t>TGO CFP EF (Jul 2022): No. 255 Container Carrier</t>
  </si>
  <si>
    <t>TGO CFP EF (Jul 2022): No. 237 6-Wheel Garbage Truck 100% Loading No. 234 6-Wheel Garbage Truck 0% Loading</t>
  </si>
  <si>
    <t>Multiple 
(ton CO2 eq.)</t>
  </si>
  <si>
    <t>The GHG emission calculation of each production support unit, related to or associated with the main production unit, as shown in FR-03, shall be calculated per unit of production or process, and/or shall be displayed</t>
  </si>
  <si>
    <t>Calculate GHG emissions for the given upstream and downstream segments and link these calculated EF values to the calculation in Fr-04.1. If there are additional calculation details, they can be prepared as supporting documents for verification.</t>
  </si>
  <si>
    <t>Production Support Unit Name or Related Product System Name</t>
  </si>
  <si>
    <t>Wastewater Treatment</t>
  </si>
  <si>
    <t>Multiplier (excluding transport)[1]</t>
  </si>
  <si>
    <t>Outgoging substances</t>
  </si>
  <si>
    <t>Treated water</t>
  </si>
  <si>
    <t>Distance (km)</t>
  </si>
  <si>
    <t>Source: EF</t>
  </si>
  <si>
    <t>Multiplier (transport only)[2]</t>
  </si>
  <si>
    <r>
      <t xml:space="preserve">Total </t>
    </r>
    <r>
      <rPr>
        <b/>
        <sz val="10"/>
        <color indexed="13"/>
        <rFont val="Tahoma"/>
        <family val="2"/>
      </rPr>
      <t>[1]+[2]</t>
    </r>
  </si>
  <si>
    <t>Waste treatment 1 cubic meter. Carbon footprint</t>
  </si>
  <si>
    <t>Displays a diagram of the proportion of greenhouse gas emissions of products according to the established scope.</t>
  </si>
  <si>
    <t xml:space="preserve">
สรุปการปล่อยก๊าซเรือนกระจกของผลิตภัณฑ์
Summary of the product's greenhouse gas emissions</t>
  </si>
  <si>
    <t>GHG emissions of acquisition and utilization of raw materials Energy &amp; Resources (kgCO2 eq.)</t>
  </si>
  <si>
    <t>GHG emissions of transportation raw materials Energy &amp; Resources (kgCO2 eq.)</t>
  </si>
  <si>
    <t>Total (kgCO2 eq.)</t>
  </si>
  <si>
    <t>Ratio</t>
  </si>
  <si>
    <t>Land use change</t>
  </si>
  <si>
    <t>Summary of corporate greenhouse gas emissions</t>
  </si>
  <si>
    <t>Form ID</t>
  </si>
  <si>
    <t>Current Year</t>
  </si>
  <si>
    <t>Greenhouse Gas List</t>
  </si>
  <si>
    <t>Organization</t>
  </si>
  <si>
    <t>Organizer</t>
  </si>
  <si>
    <t>page</t>
  </si>
  <si>
    <t>date</t>
  </si>
  <si>
    <t>Type 1</t>
  </si>
  <si>
    <t>Type 2</t>
  </si>
  <si>
    <t>Type 3</t>
  </si>
  <si>
    <t>Total Scope 1 &amp; 2</t>
  </si>
  <si>
    <t>Total Scope 1 &amp; 2 &amp; 3</t>
  </si>
  <si>
    <t>Corporate greenhouse gas emissions</t>
  </si>
  <si>
    <t>Proportions compared to Scope 1 and 2</t>
  </si>
  <si>
    <t>Proportions compared to scopes 1, 2 and 3</t>
  </si>
  <si>
    <t>Base Year</t>
  </si>
  <si>
    <t>Methane from the use of the toilet</t>
  </si>
  <si>
    <t>Name</t>
  </si>
  <si>
    <t>Electricity, grid mix</t>
  </si>
  <si>
    <t>Refrigerants</t>
  </si>
  <si>
    <t>grid mix electricity 2016-2018; LCIA
method IPCC 2013 GWP 100a V1.03</t>
  </si>
  <si>
    <t>For Emission Factors in Scope 3, you can find it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</si>
</sst>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000"/>
    <numFmt numFmtId="170" formatCode="0.000"/>
    <numFmt numFmtId="171" formatCode="#,##0.000"/>
    <numFmt numFmtId="172" formatCode="#,##0.0000"/>
    <numFmt numFmtId="173" formatCode="_(* #,##0.000_);_(* \(#,##0.000\);_(* &quot;-&quot;??_);_(@_)"/>
    <numFmt numFmtId="174" formatCode="_(* #,##0.0000_);_(* \(#,##0.0000\);_(* &quot;-&quot;??_);_(@_)"/>
    <numFmt numFmtId="175" formatCode="#,##0.00_ ;\-#,##0.00\ "/>
    <numFmt numFmtId="176" formatCode="_-* #,##0.0000_-;\-* #,##0.0000_-;_-* &quot;-&quot;??_-;_-@_-"/>
    <numFmt numFmtId="177" formatCode="_-* #,##0_-;\-* #,##0_-;_-* &quot;-&quot;??_-;_-@_-"/>
    <numFmt numFmtId="178" formatCode="_(* #,##0_);_(* \(#,##0\);_(* &quot;-&quot;??_);_(@_)"/>
    <numFmt numFmtId="179" formatCode="_(* #,##0.000000_);_(* \(#,##0.000000\);_(* &quot;-&quot;??_);_(@_)"/>
    <numFmt numFmtId="180" formatCode="&quot;True&quot;;&quot;True&quot;;&quot;False&quot;"/>
    <numFmt numFmtId="181" formatCode="\t&quot;฿&quot;#,##0_);[Red]\(\t&quot;฿&quot;#,##0\)"/>
    <numFmt numFmtId="182" formatCode="\t&quot;$&quot;#,##0.00_);[Red]\(\t&quot;$&quot;#,##0.00\)"/>
    <numFmt numFmtId="183" formatCode="_-* #,##0.00\ &quot;F&quot;_-;\-* #,##0.00\ &quot;F&quot;_-;_-* &quot;-&quot;??\ &quot;F&quot;_-;_-@_-"/>
    <numFmt numFmtId="184" formatCode="0.00_)"/>
    <numFmt numFmtId="185" formatCode="#,##0\ &quot;F&quot;;[Red]\-#,##0\ &quot;F&quot;"/>
    <numFmt numFmtId="186" formatCode="#,##0\ &quot;FB&quot;;\-#,##0\ &quot;FB&quot;"/>
    <numFmt numFmtId="187" formatCode="0.0000000000000000"/>
    <numFmt numFmtId="188" formatCode="0.000000"/>
  </numFmts>
  <fonts count="1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i/>
      <sz val="10"/>
      <color indexed="12"/>
      <name val="Tahoma"/>
      <family val="2"/>
    </font>
    <font>
      <b/>
      <vertAlign val="subscript"/>
      <sz val="8"/>
      <name val="Tahoma"/>
      <family val="2"/>
    </font>
    <font>
      <b/>
      <u val="double"/>
      <sz val="8"/>
      <name val="Tahoma"/>
      <family val="2"/>
    </font>
    <font>
      <b/>
      <i/>
      <sz val="10"/>
      <color indexed="12"/>
      <name val="Tahoma"/>
      <family val="2"/>
    </font>
    <font>
      <u/>
      <sz val="8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Tahoma"/>
      <family val="2"/>
    </font>
    <font>
      <b/>
      <sz val="8"/>
      <color indexed="9"/>
      <name val="Tahoma"/>
      <family val="2"/>
    </font>
    <font>
      <b/>
      <vertAlign val="subscript"/>
      <sz val="8"/>
      <color indexed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1"/>
      <color indexed="12"/>
      <name val="Tahoma"/>
      <family val="2"/>
    </font>
    <font>
      <b/>
      <sz val="10"/>
      <color indexed="13"/>
      <name val="Tahoma"/>
      <family val="2"/>
    </font>
    <font>
      <sz val="9"/>
      <name val="Calibri"/>
      <family val="2"/>
    </font>
    <font>
      <sz val="9"/>
      <color indexed="10"/>
      <name val="Calibri"/>
      <family val="2"/>
    </font>
    <font>
      <b/>
      <sz val="9"/>
      <name val="Calibri"/>
      <family val="2"/>
    </font>
    <font>
      <b/>
      <sz val="9"/>
      <color indexed="10"/>
      <name val="Calibri"/>
      <family val="2"/>
    </font>
    <font>
      <sz val="8"/>
      <name val="Wingdings"/>
      <charset val="2"/>
    </font>
    <font>
      <sz val="8"/>
      <color indexed="8"/>
      <name val="Tahoma"/>
      <family val="2"/>
    </font>
    <font>
      <b/>
      <sz val="10"/>
      <color indexed="10"/>
      <name val="Tahoma"/>
      <family val="2"/>
    </font>
    <font>
      <i/>
      <sz val="20"/>
      <color indexed="12"/>
      <name val="Tahom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i/>
      <sz val="10"/>
      <color rgb="FF3333CC"/>
      <name val="Tahoma"/>
      <family val="2"/>
    </font>
    <font>
      <b/>
      <sz val="10"/>
      <color rgb="FFFF000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0"/>
      <name val="Tahoma"/>
      <family val="2"/>
    </font>
    <font>
      <b/>
      <i/>
      <sz val="10"/>
      <color theme="0"/>
      <name val="Tahoma"/>
      <family val="2"/>
    </font>
    <font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Tahoma"/>
      <family val="2"/>
    </font>
    <font>
      <b/>
      <sz val="10"/>
      <color theme="1"/>
      <name val="Arial"/>
      <family val="2"/>
    </font>
    <font>
      <sz val="10"/>
      <color rgb="FFFF0000"/>
      <name val="Tahoma"/>
      <family val="2"/>
    </font>
    <font>
      <b/>
      <sz val="10"/>
      <color rgb="FFFFFF00"/>
      <name val="Tahoma"/>
      <family val="2"/>
    </font>
    <font>
      <sz val="10"/>
      <color theme="0" tint="-0.14999847407452621"/>
      <name val="Tahoma"/>
      <family val="2"/>
    </font>
    <font>
      <sz val="10"/>
      <color theme="0"/>
      <name val="Arial"/>
      <family val="2"/>
    </font>
    <font>
      <b/>
      <sz val="10"/>
      <color theme="1"/>
      <name val="Tahoma"/>
      <family val="2"/>
    </font>
    <font>
      <b/>
      <sz val="8"/>
      <color rgb="FFFFFF00"/>
      <name val="Tahoma"/>
      <family val="2"/>
    </font>
    <font>
      <sz val="10"/>
      <color rgb="FFFFFF00"/>
      <name val="Arial"/>
      <family val="2"/>
    </font>
    <font>
      <b/>
      <sz val="9"/>
      <color rgb="FFFF0000"/>
      <name val="Tahoma"/>
      <family val="2"/>
    </font>
    <font>
      <b/>
      <sz val="16"/>
      <color theme="0"/>
      <name val="BrowalliaUPC"/>
      <family val="2"/>
    </font>
    <font>
      <sz val="16"/>
      <color theme="0"/>
      <name val="BrowalliaUPC"/>
      <family val="2"/>
    </font>
    <font>
      <b/>
      <sz val="16"/>
      <color theme="1"/>
      <name val="BrowalliaUPC"/>
      <family val="2"/>
    </font>
    <font>
      <sz val="16"/>
      <color theme="1"/>
      <name val="BrowalliaUPC"/>
      <family val="2"/>
    </font>
    <font>
      <sz val="10"/>
      <name val="Calibri"/>
      <family val="2"/>
      <charset val="222"/>
      <scheme val="minor"/>
    </font>
    <font>
      <b/>
      <sz val="10"/>
      <name val="Calibri"/>
      <family val="2"/>
      <charset val="222"/>
      <scheme val="minor"/>
    </font>
    <font>
      <sz val="10"/>
      <name val="BrowalliaUPC"/>
      <family val="2"/>
    </font>
    <font>
      <sz val="9"/>
      <name val="BrowalliaUPC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b/>
      <i/>
      <sz val="8"/>
      <color rgb="FFFF0000"/>
      <name val="Tahoma"/>
      <family val="2"/>
    </font>
    <font>
      <b/>
      <i/>
      <sz val="8"/>
      <name val="Tahoma"/>
      <family val="2"/>
    </font>
    <font>
      <sz val="8"/>
      <color rgb="FFFF0000"/>
      <name val="Tahoma"/>
      <family val="2"/>
    </font>
    <font>
      <sz val="8"/>
      <color rgb="FFFF0000"/>
      <name val="Wingdings"/>
      <charset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Tahoma"/>
      <family val="2"/>
    </font>
    <font>
      <b/>
      <sz val="22"/>
      <name val="BrowalliaUPC"/>
      <family val="2"/>
    </font>
    <font>
      <u/>
      <sz val="11"/>
      <color theme="10"/>
      <name val="Calibri"/>
      <family val="2"/>
      <scheme val="minor"/>
    </font>
    <font>
      <b/>
      <sz val="18"/>
      <name val="Tahoma"/>
      <family val="2"/>
    </font>
    <font>
      <b/>
      <sz val="10"/>
      <color rgb="FF0070C0"/>
      <name val="Tahoma"/>
      <family val="2"/>
    </font>
    <font>
      <sz val="10"/>
      <color rgb="FF0070C0"/>
      <name val="Tahoma"/>
      <family val="2"/>
    </font>
    <font>
      <b/>
      <i/>
      <sz val="10"/>
      <color theme="3" tint="0.39997558519241921"/>
      <name val="Tahoma"/>
      <family val="2"/>
    </font>
    <font>
      <b/>
      <vertAlign val="subscript"/>
      <sz val="11"/>
      <color theme="0"/>
      <name val="Calibri"/>
      <family val="2"/>
      <scheme val="minor"/>
    </font>
    <font>
      <b/>
      <vertAlign val="subscript"/>
      <sz val="8"/>
      <color theme="0"/>
      <name val="Tahoma"/>
      <family val="2"/>
    </font>
    <font>
      <sz val="8"/>
      <color theme="1"/>
      <name val="Calibri"/>
      <family val="2"/>
      <scheme val="minor"/>
    </font>
    <font>
      <sz val="9"/>
      <name val="Tahoma"/>
      <family val="2"/>
    </font>
    <font>
      <b/>
      <u/>
      <sz val="8"/>
      <name val="Tahoma"/>
      <family val="2"/>
    </font>
    <font>
      <sz val="14"/>
      <color theme="1"/>
      <name val="FreesiaUPC"/>
      <family val="2"/>
    </font>
    <font>
      <b/>
      <sz val="8"/>
      <color rgb="FFFF0000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Tahoma"/>
      <family val="2"/>
    </font>
    <font>
      <sz val="11"/>
      <name val="Tahoma"/>
      <family val="2"/>
    </font>
    <font>
      <sz val="8"/>
      <color theme="9" tint="-0.249977111117893"/>
      <name val="Tahoma"/>
      <family val="2"/>
    </font>
    <font>
      <sz val="11"/>
      <name val="EucrosiaUPC"/>
      <family val="1"/>
    </font>
    <font>
      <b/>
      <sz val="18"/>
      <name val="EucrosiaUPC"/>
      <family val="1"/>
    </font>
    <font>
      <sz val="11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sz val="18"/>
      <name val="EucrosiaUPC"/>
      <family val="1"/>
    </font>
    <font>
      <b/>
      <sz val="11"/>
      <name val="EucrosiaUPC"/>
      <family val="1"/>
    </font>
    <font>
      <b/>
      <sz val="11"/>
      <color rgb="FF0070C0"/>
      <name val="EucrosiaUPC"/>
      <family val="1"/>
    </font>
    <font>
      <sz val="11"/>
      <color rgb="FF0070C0"/>
      <name val="EucrosiaUPC"/>
      <family val="1"/>
    </font>
    <font>
      <i/>
      <sz val="11"/>
      <color rgb="FF0000FF"/>
      <name val="Calibri"/>
      <family val="2"/>
      <scheme val="minor"/>
    </font>
    <font>
      <b/>
      <sz val="9"/>
      <name val="Tahoma"/>
      <family val="2"/>
    </font>
    <font>
      <i/>
      <sz val="9"/>
      <color indexed="12"/>
      <name val="Tahoma"/>
      <family val="2"/>
    </font>
    <font>
      <b/>
      <sz val="9"/>
      <color theme="0"/>
      <name val="Tahoma"/>
      <family val="2"/>
    </font>
    <font>
      <b/>
      <i/>
      <sz val="9"/>
      <color theme="0"/>
      <name val="Tahoma"/>
      <family val="2"/>
    </font>
    <font>
      <b/>
      <sz val="11"/>
      <color rgb="FF0000FF"/>
      <name val="Calibri"/>
      <family val="2"/>
      <scheme val="minor"/>
    </font>
    <font>
      <b/>
      <sz val="8"/>
      <color theme="5" tint="-0.249977111117893"/>
      <name val="Tahoma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sz val="14"/>
      <name val="Cordia New"/>
      <family val="2"/>
    </font>
    <font>
      <sz val="11"/>
      <color indexed="8"/>
      <name val="Calibri"/>
      <family val="2"/>
      <charset val="22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indexed="8"/>
      <name val="Tahoma"/>
      <family val="2"/>
      <charset val="222"/>
    </font>
    <font>
      <sz val="14"/>
      <name val="CordiaUPC"/>
      <family val="2"/>
    </font>
    <font>
      <b/>
      <sz val="12"/>
      <color indexed="63"/>
      <name val="Arial"/>
      <family val="2"/>
    </font>
    <font>
      <sz val="10"/>
      <name val="MS Sans Serif"/>
      <family val="2"/>
      <charset val="222"/>
    </font>
    <font>
      <b/>
      <sz val="18"/>
      <color indexed="56"/>
      <name val="Cambria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charset val="222"/>
    </font>
    <font>
      <sz val="11"/>
      <color indexed="62"/>
      <name val="Tahoma"/>
      <family val="2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Letter Gothic"/>
      <family val="3"/>
    </font>
    <font>
      <sz val="14"/>
      <name val="AngsanaUPC"/>
      <family val="1"/>
    </font>
    <font>
      <b/>
      <sz val="11"/>
      <color indexed="16"/>
      <name val="Arial Narrow"/>
      <family val="2"/>
    </font>
    <font>
      <b/>
      <sz val="10"/>
      <color indexed="18"/>
      <name val="Arial"/>
      <family val="2"/>
      <charset val="222"/>
    </font>
    <font>
      <sz val="7"/>
      <name val="Small Fonts"/>
      <family val="2"/>
    </font>
    <font>
      <sz val="10"/>
      <name val="Arial"/>
      <family val="2"/>
      <charset val="222"/>
    </font>
    <font>
      <b/>
      <sz val="11"/>
      <color theme="5" tint="-0.249977111117893"/>
      <name val="Calibri"/>
      <family val="2"/>
      <scheme val="minor"/>
    </font>
    <font>
      <b/>
      <i/>
      <sz val="10"/>
      <color rgb="FFFF000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vertAlign val="subscript"/>
      <sz val="10"/>
      <color theme="0"/>
      <name val="Arial"/>
      <family val="2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CCFFCC"/>
      <name val="Calibri"/>
      <family val="2"/>
    </font>
    <font>
      <sz val="10"/>
      <color rgb="FF000000"/>
      <name val="Segoe UI"/>
      <family val="2"/>
    </font>
    <font>
      <b/>
      <sz val="15"/>
      <color theme="1"/>
      <name val="BrowalliaUPC"/>
      <family val="2"/>
    </font>
    <font>
      <sz val="14"/>
      <color theme="1"/>
      <name val="BrowalliaUPC"/>
      <family val="2"/>
    </font>
    <font>
      <sz val="11"/>
      <color theme="1"/>
      <name val="BrowalliaUPC"/>
      <family val="2"/>
    </font>
    <font>
      <sz val="15"/>
      <color theme="1"/>
      <name val="BrowalliaUPC"/>
      <family val="2"/>
    </font>
    <font>
      <b/>
      <sz val="14"/>
      <color theme="1"/>
      <name val="BrowalliaUPC"/>
      <family val="2"/>
    </font>
    <font>
      <sz val="9"/>
      <color theme="0"/>
      <name val="Arial"/>
      <family val="2"/>
    </font>
    <font>
      <sz val="5.5"/>
      <name val="Tahoma"/>
      <family val="2"/>
    </font>
    <font>
      <sz val="5.5"/>
      <name val="Arial"/>
      <family val="2"/>
    </font>
    <font>
      <b/>
      <sz val="7.5"/>
      <color theme="0"/>
      <name val="Tahoma"/>
      <family val="2"/>
    </font>
    <font>
      <sz val="6"/>
      <color theme="1"/>
      <name val="Tahoma"/>
      <family val="2"/>
    </font>
    <font>
      <sz val="7"/>
      <color theme="1"/>
      <name val="Tahoma"/>
      <family val="2"/>
    </font>
  </fonts>
  <fills count="7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FF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29">
    <xf numFmtId="0" fontId="0" fillId="0" borderId="0"/>
    <xf numFmtId="168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5" fillId="0" borderId="0"/>
    <xf numFmtId="0" fontId="8" fillId="0" borderId="0"/>
    <xf numFmtId="9" fontId="34" fillId="0" borderId="0" applyFont="0" applyFill="0" applyBorder="0" applyAlignment="0" applyProtection="0"/>
    <xf numFmtId="0" fontId="4" fillId="0" borderId="0"/>
    <xf numFmtId="0" fontId="35" fillId="0" borderId="0"/>
    <xf numFmtId="43" fontId="35" fillId="0" borderId="0" applyFont="0" applyFill="0" applyBorder="0" applyAlignment="0" applyProtection="0"/>
    <xf numFmtId="0" fontId="4" fillId="0" borderId="0"/>
    <xf numFmtId="9" fontId="35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168" fontId="3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91" fillId="0" borderId="0"/>
    <xf numFmtId="0" fontId="4" fillId="0" borderId="0"/>
    <xf numFmtId="0" fontId="110" fillId="45" borderId="0" applyNumberFormat="0" applyBorder="0" applyAlignment="0" applyProtection="0"/>
    <xf numFmtId="0" fontId="110" fillId="46" borderId="0" applyNumberFormat="0" applyBorder="0" applyAlignment="0" applyProtection="0"/>
    <xf numFmtId="0" fontId="110" fillId="47" borderId="0" applyNumberFormat="0" applyBorder="0" applyAlignment="0" applyProtection="0"/>
    <xf numFmtId="0" fontId="110" fillId="48" borderId="0" applyNumberFormat="0" applyBorder="0" applyAlignment="0" applyProtection="0"/>
    <xf numFmtId="0" fontId="110" fillId="49" borderId="0" applyNumberFormat="0" applyBorder="0" applyAlignment="0" applyProtection="0"/>
    <xf numFmtId="0" fontId="110" fillId="50" borderId="0" applyNumberFormat="0" applyBorder="0" applyAlignment="0" applyProtection="0"/>
    <xf numFmtId="0" fontId="110" fillId="51" borderId="0" applyNumberFormat="0" applyBorder="0" applyAlignment="0" applyProtection="0"/>
    <xf numFmtId="0" fontId="110" fillId="52" borderId="0" applyNumberFormat="0" applyBorder="0" applyAlignment="0" applyProtection="0"/>
    <xf numFmtId="0" fontId="110" fillId="53" borderId="0" applyNumberFormat="0" applyBorder="0" applyAlignment="0" applyProtection="0"/>
    <xf numFmtId="0" fontId="110" fillId="48" borderId="0" applyNumberFormat="0" applyBorder="0" applyAlignment="0" applyProtection="0"/>
    <xf numFmtId="0" fontId="110" fillId="51" borderId="0" applyNumberFormat="0" applyBorder="0" applyAlignment="0" applyProtection="0"/>
    <xf numFmtId="0" fontId="110" fillId="54" borderId="0" applyNumberFormat="0" applyBorder="0" applyAlignment="0" applyProtection="0"/>
    <xf numFmtId="0" fontId="111" fillId="55" borderId="0" applyNumberFormat="0" applyBorder="0" applyAlignment="0" applyProtection="0"/>
    <xf numFmtId="0" fontId="111" fillId="52" borderId="0" applyNumberFormat="0" applyBorder="0" applyAlignment="0" applyProtection="0"/>
    <xf numFmtId="0" fontId="111" fillId="53" borderId="0" applyNumberFormat="0" applyBorder="0" applyAlignment="0" applyProtection="0"/>
    <xf numFmtId="0" fontId="111" fillId="56" borderId="0" applyNumberFormat="0" applyBorder="0" applyAlignment="0" applyProtection="0"/>
    <xf numFmtId="0" fontId="111" fillId="57" borderId="0" applyNumberFormat="0" applyBorder="0" applyAlignment="0" applyProtection="0"/>
    <xf numFmtId="0" fontId="111" fillId="58" borderId="0" applyNumberFormat="0" applyBorder="0" applyAlignment="0" applyProtection="0"/>
    <xf numFmtId="0" fontId="111" fillId="59" borderId="0" applyNumberFormat="0" applyBorder="0" applyAlignment="0" applyProtection="0"/>
    <xf numFmtId="0" fontId="111" fillId="60" borderId="0" applyNumberFormat="0" applyBorder="0" applyAlignment="0" applyProtection="0"/>
    <xf numFmtId="0" fontId="111" fillId="61" borderId="0" applyNumberFormat="0" applyBorder="0" applyAlignment="0" applyProtection="0"/>
    <xf numFmtId="0" fontId="111" fillId="56" borderId="0" applyNumberFormat="0" applyBorder="0" applyAlignment="0" applyProtection="0"/>
    <xf numFmtId="0" fontId="111" fillId="57" borderId="0" applyNumberFormat="0" applyBorder="0" applyAlignment="0" applyProtection="0"/>
    <xf numFmtId="0" fontId="111" fillId="62" borderId="0" applyNumberFormat="0" applyBorder="0" applyAlignment="0" applyProtection="0"/>
    <xf numFmtId="0" fontId="112" fillId="46" borderId="0" applyNumberFormat="0" applyBorder="0" applyAlignment="0" applyProtection="0"/>
    <xf numFmtId="0" fontId="113" fillId="63" borderId="101" applyNumberFormat="0" applyAlignment="0" applyProtection="0"/>
    <xf numFmtId="0" fontId="114" fillId="64" borderId="102" applyNumberFormat="0" applyAlignment="0" applyProtection="0"/>
    <xf numFmtId="43" fontId="115" fillId="0" borderId="0" applyFont="0" applyFill="0" applyBorder="0" applyAlignment="0" applyProtection="0"/>
    <xf numFmtId="168" fontId="1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0" fontId="115" fillId="0" borderId="0" applyFont="0" applyFill="0" applyBorder="0" applyAlignment="0" applyProtection="0"/>
    <xf numFmtId="43" fontId="116" fillId="0" borderId="0" applyFont="0" applyFill="0" applyBorder="0" applyAlignment="0" applyProtection="0"/>
    <xf numFmtId="180" fontId="115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4" fillId="3" borderId="0" applyNumberFormat="0" applyFont="0" applyBorder="0" applyAlignment="0"/>
    <xf numFmtId="0" fontId="115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8" fillId="47" borderId="0" applyNumberFormat="0" applyBorder="0" applyAlignment="0" applyProtection="0"/>
    <xf numFmtId="0" fontId="119" fillId="0" borderId="103" applyNumberFormat="0" applyFill="0" applyAlignment="0" applyProtection="0"/>
    <xf numFmtId="0" fontId="120" fillId="0" borderId="104" applyNumberFormat="0" applyFill="0" applyAlignment="0" applyProtection="0"/>
    <xf numFmtId="0" fontId="121" fillId="0" borderId="105" applyNumberFormat="0" applyFill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123" fillId="50" borderId="101" applyNumberFormat="0" applyAlignment="0" applyProtection="0"/>
    <xf numFmtId="0" fontId="124" fillId="50" borderId="101" applyNumberFormat="0" applyAlignment="0" applyProtection="0"/>
    <xf numFmtId="0" fontId="125" fillId="0" borderId="106" applyNumberFormat="0" applyFill="0" applyAlignment="0" applyProtection="0"/>
    <xf numFmtId="0" fontId="4" fillId="5" borderId="0" applyNumberFormat="0" applyFont="0" applyBorder="0" applyAlignment="0"/>
    <xf numFmtId="0" fontId="126" fillId="65" borderId="0" applyNumberFormat="0" applyBorder="0" applyAlignment="0" applyProtection="0"/>
    <xf numFmtId="0" fontId="127" fillId="0" borderId="0"/>
    <xf numFmtId="0" fontId="128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29" fillId="0" borderId="0"/>
    <xf numFmtId="0" fontId="115" fillId="0" borderId="0"/>
    <xf numFmtId="0" fontId="4" fillId="0" borderId="0"/>
    <xf numFmtId="0" fontId="35" fillId="0" borderId="0"/>
    <xf numFmtId="0" fontId="130" fillId="0" borderId="0"/>
    <xf numFmtId="0" fontId="35" fillId="0" borderId="0"/>
    <xf numFmtId="0" fontId="116" fillId="0" borderId="0"/>
    <xf numFmtId="0" fontId="35" fillId="0" borderId="0"/>
    <xf numFmtId="0" fontId="115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110" fillId="66" borderId="107" applyNumberFormat="0" applyFont="0" applyAlignment="0" applyProtection="0"/>
    <xf numFmtId="0" fontId="131" fillId="63" borderId="108" applyNumberFormat="0" applyAlignment="0" applyProtection="0"/>
    <xf numFmtId="9" fontId="4" fillId="0" borderId="0" applyFont="0" applyFill="0" applyBorder="0" applyAlignment="0" applyProtection="0"/>
    <xf numFmtId="4" fontId="5" fillId="65" borderId="109" applyNumberFormat="0" applyProtection="0">
      <alignment vertical="center"/>
    </xf>
    <xf numFmtId="4" fontId="5" fillId="3" borderId="109" applyNumberFormat="0" applyProtection="0">
      <alignment horizontal="left" vertical="center" indent="1"/>
    </xf>
    <xf numFmtId="4" fontId="5" fillId="57" borderId="109" applyNumberFormat="0" applyProtection="0">
      <alignment horizontal="left" vertical="center" indent="1"/>
    </xf>
    <xf numFmtId="4" fontId="5" fillId="67" borderId="109" applyNumberFormat="0" applyProtection="0">
      <alignment horizontal="right" vertical="center"/>
    </xf>
    <xf numFmtId="4" fontId="5" fillId="0" borderId="109" applyNumberFormat="0" applyProtection="0">
      <alignment horizontal="right" vertical="center"/>
    </xf>
    <xf numFmtId="4" fontId="5" fillId="57" borderId="109" applyNumberFormat="0" applyProtection="0">
      <alignment horizontal="left" vertical="center" indent="1"/>
    </xf>
    <xf numFmtId="0" fontId="132" fillId="0" borderId="0"/>
    <xf numFmtId="0" fontId="133" fillId="0" borderId="0" applyNumberFormat="0" applyFill="0" applyBorder="0" applyAlignment="0" applyProtection="0"/>
    <xf numFmtId="0" fontId="134" fillId="0" borderId="110" applyNumberFormat="0" applyFill="0" applyAlignment="0" applyProtection="0"/>
    <xf numFmtId="0" fontId="135" fillId="0" borderId="0" applyNumberFormat="0" applyFill="0" applyBorder="0" applyAlignment="0" applyProtection="0"/>
    <xf numFmtId="0" fontId="136" fillId="3" borderId="0">
      <alignment horizontal="left" vertical="center" indent="1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5" fillId="0" borderId="0" applyFont="0" applyFill="0" applyBorder="0" applyAlignment="0" applyProtection="0"/>
    <xf numFmtId="168" fontId="116" fillId="0" borderId="0" applyFont="0" applyFill="0" applyBorder="0" applyAlignment="0" applyProtection="0"/>
    <xf numFmtId="0" fontId="4" fillId="0" borderId="0"/>
    <xf numFmtId="0" fontId="115" fillId="0" borderId="0"/>
    <xf numFmtId="0" fontId="4" fillId="0" borderId="0"/>
    <xf numFmtId="0" fontId="137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50" borderId="101" applyNumberFormat="0" applyAlignment="0" applyProtection="0"/>
    <xf numFmtId="40" fontId="139" fillId="0" borderId="0" applyFont="0" applyFill="0" applyBorder="0" applyAlignment="0" applyProtection="0"/>
    <xf numFmtId="38" fontId="139" fillId="0" borderId="0" applyFont="0" applyFill="0" applyBorder="0" applyAlignment="0" applyProtection="0"/>
    <xf numFmtId="0" fontId="140" fillId="0" borderId="0"/>
    <xf numFmtId="181" fontId="115" fillId="0" borderId="0" applyFont="0" applyFill="0" applyBorder="0" applyAlignment="0" applyProtection="0"/>
    <xf numFmtId="182" fontId="115" fillId="0" borderId="0" applyFont="0" applyFill="0" applyBorder="0" applyAlignment="0" applyProtection="0"/>
    <xf numFmtId="183" fontId="141" fillId="0" borderId="0"/>
    <xf numFmtId="184" fontId="142" fillId="0" borderId="0"/>
    <xf numFmtId="185" fontId="142" fillId="0" borderId="0"/>
    <xf numFmtId="38" fontId="5" fillId="68" borderId="0" applyNumberFormat="0" applyBorder="0" applyAlignment="0" applyProtection="0"/>
    <xf numFmtId="0" fontId="143" fillId="0" borderId="0"/>
    <xf numFmtId="0" fontId="144" fillId="0" borderId="0"/>
    <xf numFmtId="10" fontId="5" fillId="69" borderId="9" applyNumberFormat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37" fontId="145" fillId="0" borderId="0"/>
    <xf numFmtId="186" fontId="142" fillId="0" borderId="0"/>
    <xf numFmtId="0" fontId="4" fillId="0" borderId="0"/>
    <xf numFmtId="10" fontId="4" fillId="0" borderId="0" applyFont="0" applyFill="0" applyBorder="0" applyAlignment="0" applyProtection="0"/>
    <xf numFmtId="1" fontId="4" fillId="0" borderId="3" applyNumberFormat="0" applyFill="0" applyAlignment="0" applyProtection="0">
      <alignment horizontal="center" vertical="center"/>
    </xf>
    <xf numFmtId="187" fontId="142" fillId="0" borderId="14"/>
    <xf numFmtId="164" fontId="132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168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4" fillId="0" borderId="0"/>
    <xf numFmtId="0" fontId="137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168" fontId="3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6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137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1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168" fontId="2" fillId="0" borderId="0" applyFont="0" applyFill="0" applyBorder="0" applyAlignment="0" applyProtection="0"/>
  </cellStyleXfs>
  <cellXfs count="1650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2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/>
    <xf numFmtId="0" fontId="10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9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2" fontId="10" fillId="0" borderId="6" xfId="0" applyNumberFormat="1" applyFont="1" applyBorder="1"/>
    <xf numFmtId="0" fontId="9" fillId="0" borderId="3" xfId="0" applyFont="1" applyBorder="1" applyAlignment="1">
      <alignment horizontal="center" vertical="center" textRotation="90" wrapText="1"/>
    </xf>
    <xf numFmtId="0" fontId="36" fillId="6" borderId="9" xfId="0" applyFont="1" applyFill="1" applyBorder="1" applyAlignment="1">
      <alignment vertical="center"/>
    </xf>
    <xf numFmtId="0" fontId="36" fillId="7" borderId="9" xfId="0" applyFont="1" applyFill="1" applyBorder="1" applyAlignment="1">
      <alignment vertical="center"/>
    </xf>
    <xf numFmtId="0" fontId="36" fillId="7" borderId="9" xfId="0" applyFont="1" applyFill="1" applyBorder="1" applyAlignment="1">
      <alignment horizontal="center" vertical="center"/>
    </xf>
    <xf numFmtId="0" fontId="36" fillId="7" borderId="10" xfId="0" applyFont="1" applyFill="1" applyBorder="1" applyAlignment="1">
      <alignment vertical="center"/>
    </xf>
    <xf numFmtId="4" fontId="13" fillId="0" borderId="11" xfId="0" applyNumberFormat="1" applyFont="1" applyBorder="1" applyAlignment="1">
      <alignment horizontal="right" vertical="center"/>
    </xf>
    <xf numFmtId="0" fontId="37" fillId="8" borderId="9" xfId="0" applyFont="1" applyFill="1" applyBorder="1" applyAlignment="1">
      <alignment horizontal="center" vertical="center"/>
    </xf>
    <xf numFmtId="0" fontId="10" fillId="0" borderId="10" xfId="0" applyFont="1" applyBorder="1"/>
    <xf numFmtId="0" fontId="15" fillId="0" borderId="2" xfId="0" applyFont="1" applyBorder="1"/>
    <xf numFmtId="0" fontId="38" fillId="0" borderId="6" xfId="0" applyFont="1" applyBorder="1" applyAlignment="1">
      <alignment horizontal="center" vertical="center" textRotation="90" wrapText="1"/>
    </xf>
    <xf numFmtId="0" fontId="39" fillId="0" borderId="5" xfId="0" applyFont="1" applyBorder="1"/>
    <xf numFmtId="0" fontId="39" fillId="0" borderId="6" xfId="0" applyFont="1" applyBorder="1"/>
    <xf numFmtId="0" fontId="39" fillId="0" borderId="0" xfId="0" applyFont="1"/>
    <xf numFmtId="0" fontId="39" fillId="0" borderId="1" xfId="0" applyFont="1" applyBorder="1"/>
    <xf numFmtId="0" fontId="39" fillId="0" borderId="7" xfId="0" applyFont="1" applyBorder="1"/>
    <xf numFmtId="0" fontId="39" fillId="0" borderId="3" xfId="0" applyFont="1" applyBorder="1"/>
    <xf numFmtId="0" fontId="6" fillId="0" borderId="7" xfId="0" applyFont="1" applyBorder="1"/>
    <xf numFmtId="0" fontId="0" fillId="0" borderId="12" xfId="0" applyBorder="1"/>
    <xf numFmtId="0" fontId="40" fillId="9" borderId="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41" fillId="10" borderId="15" xfId="0" applyFont="1" applyFill="1" applyBorder="1" applyAlignment="1">
      <alignment horizontal="center" vertical="center"/>
    </xf>
    <xf numFmtId="4" fontId="13" fillId="0" borderId="16" xfId="0" applyNumberFormat="1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2" fontId="10" fillId="0" borderId="3" xfId="0" applyNumberFormat="1" applyFont="1" applyBorder="1"/>
    <xf numFmtId="2" fontId="25" fillId="0" borderId="0" xfId="4" applyNumberFormat="1" applyFont="1"/>
    <xf numFmtId="2" fontId="26" fillId="0" borderId="0" xfId="4" applyNumberFormat="1" applyFont="1" applyAlignment="1">
      <alignment horizontal="left"/>
    </xf>
    <xf numFmtId="2" fontId="25" fillId="0" borderId="0" xfId="4" applyNumberFormat="1" applyFont="1" applyAlignment="1">
      <alignment horizontal="center"/>
    </xf>
    <xf numFmtId="2" fontId="25" fillId="0" borderId="0" xfId="2" applyNumberFormat="1" applyFont="1"/>
    <xf numFmtId="2" fontId="27" fillId="0" borderId="0" xfId="4" applyNumberFormat="1" applyFont="1"/>
    <xf numFmtId="2" fontId="27" fillId="0" borderId="0" xfId="2" applyNumberFormat="1" applyFont="1"/>
    <xf numFmtId="2" fontId="28" fillId="0" borderId="0" xfId="4" applyNumberFormat="1" applyFont="1" applyAlignment="1">
      <alignment horizontal="left"/>
    </xf>
    <xf numFmtId="2" fontId="27" fillId="0" borderId="0" xfId="4" applyNumberFormat="1" applyFont="1" applyAlignment="1">
      <alignment horizontal="center"/>
    </xf>
    <xf numFmtId="2" fontId="10" fillId="0" borderId="0" xfId="0" applyNumberFormat="1" applyFont="1"/>
    <xf numFmtId="2" fontId="6" fillId="0" borderId="0" xfId="0" applyNumberFormat="1" applyFont="1"/>
    <xf numFmtId="169" fontId="6" fillId="0" borderId="0" xfId="0" applyNumberFormat="1" applyFont="1"/>
    <xf numFmtId="169" fontId="42" fillId="15" borderId="4" xfId="0" applyNumberFormat="1" applyFont="1" applyFill="1" applyBorder="1" applyAlignment="1">
      <alignment horizontal="center" vertical="center"/>
    </xf>
    <xf numFmtId="169" fontId="10" fillId="0" borderId="6" xfId="0" applyNumberFormat="1" applyFont="1" applyBorder="1"/>
    <xf numFmtId="169" fontId="10" fillId="0" borderId="3" xfId="0" applyNumberFormat="1" applyFont="1" applyBorder="1"/>
    <xf numFmtId="169" fontId="10" fillId="0" borderId="10" xfId="0" applyNumberFormat="1" applyFont="1" applyBorder="1"/>
    <xf numFmtId="169" fontId="10" fillId="0" borderId="19" xfId="0" applyNumberFormat="1" applyFont="1" applyBorder="1"/>
    <xf numFmtId="169" fontId="10" fillId="0" borderId="0" xfId="0" applyNumberFormat="1" applyFont="1"/>
    <xf numFmtId="2" fontId="10" fillId="0" borderId="1" xfId="0" applyNumberFormat="1" applyFont="1" applyBorder="1"/>
    <xf numFmtId="169" fontId="10" fillId="0" borderId="8" xfId="0" applyNumberFormat="1" applyFont="1" applyBorder="1"/>
    <xf numFmtId="169" fontId="10" fillId="0" borderId="2" xfId="0" applyNumberFormat="1" applyFont="1" applyBorder="1"/>
    <xf numFmtId="169" fontId="10" fillId="0" borderId="13" xfId="0" applyNumberFormat="1" applyFont="1" applyBorder="1"/>
    <xf numFmtId="0" fontId="6" fillId="0" borderId="3" xfId="0" applyFont="1" applyBorder="1"/>
    <xf numFmtId="169" fontId="42" fillId="15" borderId="4" xfId="0" applyNumberFormat="1" applyFont="1" applyFill="1" applyBorder="1" applyAlignment="1">
      <alignment horizontal="center" vertical="center" wrapText="1"/>
    </xf>
    <xf numFmtId="2" fontId="10" fillId="0" borderId="9" xfId="0" applyNumberFormat="1" applyFont="1" applyBorder="1"/>
    <xf numFmtId="2" fontId="15" fillId="0" borderId="3" xfId="0" applyNumberFormat="1" applyFont="1" applyBorder="1"/>
    <xf numFmtId="2" fontId="13" fillId="0" borderId="13" xfId="0" applyNumberFormat="1" applyFont="1" applyBorder="1" applyAlignment="1">
      <alignment horizontal="right" vertical="center"/>
    </xf>
    <xf numFmtId="2" fontId="10" fillId="0" borderId="5" xfId="0" applyNumberFormat="1" applyFont="1" applyBorder="1"/>
    <xf numFmtId="170" fontId="10" fillId="0" borderId="1" xfId="0" applyNumberFormat="1" applyFont="1" applyBorder="1"/>
    <xf numFmtId="169" fontId="10" fillId="0" borderId="5" xfId="0" applyNumberFormat="1" applyFont="1" applyBorder="1"/>
    <xf numFmtId="169" fontId="10" fillId="0" borderId="1" xfId="0" applyNumberFormat="1" applyFont="1" applyBorder="1"/>
    <xf numFmtId="0" fontId="39" fillId="0" borderId="3" xfId="0" applyFont="1" applyBorder="1" applyAlignment="1">
      <alignment horizontal="left" vertical="top" wrapText="1"/>
    </xf>
    <xf numFmtId="2" fontId="39" fillId="0" borderId="3" xfId="0" applyNumberFormat="1" applyFont="1" applyBorder="1" applyAlignment="1">
      <alignment horizontal="left" vertical="top" wrapText="1"/>
    </xf>
    <xf numFmtId="169" fontId="39" fillId="0" borderId="5" xfId="0" applyNumberFormat="1" applyFont="1" applyBorder="1"/>
    <xf numFmtId="169" fontId="39" fillId="0" borderId="1" xfId="0" applyNumberFormat="1" applyFont="1" applyBorder="1"/>
    <xf numFmtId="172" fontId="10" fillId="0" borderId="3" xfId="0" applyNumberFormat="1" applyFont="1" applyBorder="1"/>
    <xf numFmtId="172" fontId="9" fillId="0" borderId="19" xfId="0" applyNumberFormat="1" applyFont="1" applyBorder="1"/>
    <xf numFmtId="170" fontId="29" fillId="0" borderId="1" xfId="0" applyNumberFormat="1" applyFont="1" applyBorder="1"/>
    <xf numFmtId="2" fontId="0" fillId="16" borderId="20" xfId="0" applyNumberFormat="1" applyFill="1" applyBorder="1"/>
    <xf numFmtId="2" fontId="0" fillId="16" borderId="21" xfId="0" applyNumberFormat="1" applyFill="1" applyBorder="1"/>
    <xf numFmtId="2" fontId="41" fillId="10" borderId="22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vertical="center"/>
    </xf>
    <xf numFmtId="2" fontId="10" fillId="0" borderId="3" xfId="0" applyNumberFormat="1" applyFont="1" applyBorder="1" applyAlignment="1">
      <alignment vertical="center"/>
    </xf>
    <xf numFmtId="169" fontId="10" fillId="0" borderId="3" xfId="0" applyNumberFormat="1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9" fontId="10" fillId="0" borderId="1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170" fontId="29" fillId="0" borderId="1" xfId="0" applyNumberFormat="1" applyFont="1" applyBorder="1" applyAlignment="1">
      <alignment vertical="center"/>
    </xf>
    <xf numFmtId="170" fontId="10" fillId="0" borderId="1" xfId="0" applyNumberFormat="1" applyFont="1" applyBorder="1" applyAlignment="1">
      <alignment vertical="center"/>
    </xf>
    <xf numFmtId="170" fontId="10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/>
    </xf>
    <xf numFmtId="172" fontId="10" fillId="0" borderId="3" xfId="0" applyNumberFormat="1" applyFont="1" applyBorder="1" applyAlignment="1">
      <alignment vertical="center"/>
    </xf>
    <xf numFmtId="0" fontId="39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9" fontId="39" fillId="0" borderId="1" xfId="0" applyNumberFormat="1" applyFont="1" applyBorder="1" applyAlignment="1">
      <alignment vertical="center"/>
    </xf>
    <xf numFmtId="2" fontId="39" fillId="0" borderId="3" xfId="0" applyNumberFormat="1" applyFont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9" fontId="39" fillId="0" borderId="3" xfId="0" applyNumberFormat="1" applyFont="1" applyBorder="1" applyAlignment="1">
      <alignment horizontal="right" vertical="center" wrapText="1"/>
    </xf>
    <xf numFmtId="0" fontId="36" fillId="6" borderId="23" xfId="0" applyFont="1" applyFill="1" applyBorder="1" applyAlignment="1">
      <alignment vertical="center"/>
    </xf>
    <xf numFmtId="0" fontId="10" fillId="0" borderId="24" xfId="0" applyFont="1" applyBorder="1"/>
    <xf numFmtId="0" fontId="10" fillId="0" borderId="25" xfId="0" applyFont="1" applyBorder="1"/>
    <xf numFmtId="0" fontId="10" fillId="16" borderId="21" xfId="0" applyFont="1" applyFill="1" applyBorder="1"/>
    <xf numFmtId="0" fontId="10" fillId="0" borderId="25" xfId="0" applyFont="1" applyBorder="1" applyAlignment="1">
      <alignment vertical="center"/>
    </xf>
    <xf numFmtId="0" fontId="9" fillId="0" borderId="26" xfId="0" applyFont="1" applyBorder="1" applyAlignment="1">
      <alignment horizontal="center" vertical="center" textRotation="90"/>
    </xf>
    <xf numFmtId="0" fontId="9" fillId="0" borderId="27" xfId="0" applyFont="1" applyBorder="1" applyAlignment="1">
      <alignment horizontal="center" vertical="center"/>
    </xf>
    <xf numFmtId="0" fontId="6" fillId="0" borderId="26" xfId="0" applyFont="1" applyBorder="1"/>
    <xf numFmtId="0" fontId="6" fillId="0" borderId="25" xfId="0" applyFont="1" applyBorder="1"/>
    <xf numFmtId="0" fontId="36" fillId="7" borderId="28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36" fillId="7" borderId="29" xfId="0" applyFont="1" applyFill="1" applyBorder="1" applyAlignment="1">
      <alignment horizontal="left" vertical="center"/>
    </xf>
    <xf numFmtId="0" fontId="30" fillId="0" borderId="3" xfId="0" applyFont="1" applyBorder="1"/>
    <xf numFmtId="0" fontId="30" fillId="0" borderId="3" xfId="0" applyFont="1" applyBorder="1" applyAlignment="1">
      <alignment horizontal="center"/>
    </xf>
    <xf numFmtId="169" fontId="30" fillId="0" borderId="3" xfId="0" applyNumberFormat="1" applyFont="1" applyBorder="1"/>
    <xf numFmtId="172" fontId="10" fillId="0" borderId="0" xfId="0" applyNumberFormat="1" applyFont="1" applyAlignment="1">
      <alignment vertical="center"/>
    </xf>
    <xf numFmtId="172" fontId="39" fillId="0" borderId="7" xfId="0" applyNumberFormat="1" applyFont="1" applyBorder="1"/>
    <xf numFmtId="172" fontId="39" fillId="0" borderId="0" xfId="0" applyNumberFormat="1" applyFont="1"/>
    <xf numFmtId="172" fontId="9" fillId="0" borderId="11" xfId="0" applyNumberFormat="1" applyFont="1" applyBorder="1"/>
    <xf numFmtId="172" fontId="10" fillId="0" borderId="0" xfId="0" applyNumberFormat="1" applyFont="1"/>
    <xf numFmtId="1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/>
    </xf>
    <xf numFmtId="170" fontId="39" fillId="0" borderId="3" xfId="0" applyNumberFormat="1" applyFont="1" applyBorder="1"/>
    <xf numFmtId="174" fontId="11" fillId="17" borderId="17" xfId="0" applyNumberFormat="1" applyFont="1" applyFill="1" applyBorder="1" applyAlignment="1">
      <alignment horizontal="center" vertical="center"/>
    </xf>
    <xf numFmtId="174" fontId="11" fillId="9" borderId="17" xfId="0" applyNumberFormat="1" applyFont="1" applyFill="1" applyBorder="1" applyAlignment="1">
      <alignment horizontal="center" vertical="center"/>
    </xf>
    <xf numFmtId="174" fontId="11" fillId="18" borderId="9" xfId="0" applyNumberFormat="1" applyFont="1" applyFill="1" applyBorder="1" applyAlignment="1">
      <alignment horizontal="center" vertical="center"/>
    </xf>
    <xf numFmtId="174" fontId="11" fillId="18" borderId="6" xfId="0" applyNumberFormat="1" applyFont="1" applyFill="1" applyBorder="1" applyAlignment="1">
      <alignment horizontal="center" vertical="center"/>
    </xf>
    <xf numFmtId="170" fontId="10" fillId="0" borderId="3" xfId="0" applyNumberFormat="1" applyFont="1" applyBorder="1"/>
    <xf numFmtId="1" fontId="10" fillId="0" borderId="0" xfId="0" applyNumberFormat="1" applyFont="1"/>
    <xf numFmtId="0" fontId="6" fillId="0" borderId="0" xfId="0" applyFont="1" applyAlignment="1">
      <alignment horizontal="left" vertical="center" wrapText="1"/>
    </xf>
    <xf numFmtId="171" fontId="10" fillId="0" borderId="1" xfId="0" applyNumberFormat="1" applyFont="1" applyBorder="1"/>
    <xf numFmtId="0" fontId="10" fillId="0" borderId="1" xfId="0" applyFont="1" applyBorder="1" applyAlignment="1">
      <alignment vertical="center" wrapText="1"/>
    </xf>
    <xf numFmtId="0" fontId="40" fillId="9" borderId="17" xfId="0" applyFont="1" applyFill="1" applyBorder="1" applyAlignment="1">
      <alignment horizontal="left" vertical="center"/>
    </xf>
    <xf numFmtId="170" fontId="6" fillId="0" borderId="0" xfId="0" applyNumberFormat="1" applyFont="1" applyAlignment="1">
      <alignment horizontal="right" vertical="center"/>
    </xf>
    <xf numFmtId="0" fontId="16" fillId="0" borderId="14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37" fillId="0" borderId="14" xfId="0" applyFont="1" applyBorder="1" applyAlignment="1">
      <alignment vertical="center"/>
    </xf>
    <xf numFmtId="0" fontId="36" fillId="7" borderId="18" xfId="0" applyFont="1" applyFill="1" applyBorder="1" applyAlignment="1">
      <alignment vertical="center"/>
    </xf>
    <xf numFmtId="0" fontId="36" fillId="7" borderId="12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14" xfId="0" applyFont="1" applyBorder="1"/>
    <xf numFmtId="0" fontId="36" fillId="7" borderId="5" xfId="0" applyFont="1" applyFill="1" applyBorder="1" applyAlignment="1">
      <alignment vertical="center"/>
    </xf>
    <xf numFmtId="0" fontId="36" fillId="7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3" fillId="7" borderId="8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6" fillId="19" borderId="0" xfId="0" applyFont="1" applyFill="1"/>
    <xf numFmtId="0" fontId="36" fillId="0" borderId="0" xfId="0" applyFont="1" applyAlignment="1">
      <alignment horizontal="center" vertical="center"/>
    </xf>
    <xf numFmtId="0" fontId="36" fillId="15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9" xfId="0" applyFont="1" applyBorder="1"/>
    <xf numFmtId="169" fontId="10" fillId="0" borderId="9" xfId="0" applyNumberFormat="1" applyFont="1" applyBorder="1"/>
    <xf numFmtId="0" fontId="10" fillId="0" borderId="9" xfId="0" applyFont="1" applyBorder="1" applyAlignment="1">
      <alignment horizontal="center"/>
    </xf>
    <xf numFmtId="0" fontId="41" fillId="10" borderId="17" xfId="0" applyFont="1" applyFill="1" applyBorder="1" applyAlignment="1">
      <alignment horizontal="left" vertical="center"/>
    </xf>
    <xf numFmtId="4" fontId="13" fillId="0" borderId="30" xfId="0" applyNumberFormat="1" applyFont="1" applyBorder="1" applyAlignment="1">
      <alignment horizontal="right" vertical="center"/>
    </xf>
    <xf numFmtId="174" fontId="11" fillId="17" borderId="5" xfId="0" applyNumberFormat="1" applyFont="1" applyFill="1" applyBorder="1" applyAlignment="1">
      <alignment horizontal="center" vertical="center"/>
    </xf>
    <xf numFmtId="174" fontId="11" fillId="9" borderId="5" xfId="0" applyNumberFormat="1" applyFont="1" applyFill="1" applyBorder="1" applyAlignment="1">
      <alignment horizontal="center" vertical="center"/>
    </xf>
    <xf numFmtId="174" fontId="11" fillId="20" borderId="9" xfId="0" applyNumberFormat="1" applyFont="1" applyFill="1" applyBorder="1" applyAlignment="1">
      <alignment horizontal="center" vertical="center"/>
    </xf>
    <xf numFmtId="0" fontId="36" fillId="7" borderId="17" xfId="0" applyFont="1" applyFill="1" applyBorder="1" applyAlignment="1">
      <alignment vertical="center"/>
    </xf>
    <xf numFmtId="0" fontId="10" fillId="16" borderId="17" xfId="0" applyFont="1" applyFill="1" applyBorder="1"/>
    <xf numFmtId="0" fontId="0" fillId="16" borderId="14" xfId="0" applyFill="1" applyBorder="1"/>
    <xf numFmtId="0" fontId="0" fillId="16" borderId="21" xfId="0" applyFill="1" applyBorder="1"/>
    <xf numFmtId="0" fontId="0" fillId="16" borderId="4" xfId="0" applyFill="1" applyBorder="1"/>
    <xf numFmtId="0" fontId="42" fillId="21" borderId="6" xfId="0" applyFont="1" applyFill="1" applyBorder="1" applyAlignment="1">
      <alignment horizontal="center" vertical="center" wrapText="1"/>
    </xf>
    <xf numFmtId="0" fontId="42" fillId="21" borderId="3" xfId="0" applyFont="1" applyFill="1" applyBorder="1" applyAlignment="1">
      <alignment horizontal="center" vertical="center" wrapText="1"/>
    </xf>
    <xf numFmtId="0" fontId="42" fillId="15" borderId="9" xfId="0" applyFont="1" applyFill="1" applyBorder="1" applyAlignment="1">
      <alignment horizontal="center" vertical="center"/>
    </xf>
    <xf numFmtId="0" fontId="46" fillId="15" borderId="6" xfId="0" applyFont="1" applyFill="1" applyBorder="1" applyAlignment="1">
      <alignment horizontal="center" vertical="center" textRotation="90"/>
    </xf>
    <xf numFmtId="0" fontId="10" fillId="16" borderId="14" xfId="0" applyFont="1" applyFill="1" applyBorder="1"/>
    <xf numFmtId="0" fontId="0" fillId="16" borderId="32" xfId="0" applyFill="1" applyBorder="1"/>
    <xf numFmtId="172" fontId="10" fillId="0" borderId="1" xfId="0" applyNumberFormat="1" applyFont="1" applyBorder="1"/>
    <xf numFmtId="170" fontId="39" fillId="0" borderId="2" xfId="0" applyNumberFormat="1" applyFont="1" applyBorder="1"/>
    <xf numFmtId="0" fontId="39" fillId="0" borderId="2" xfId="0" applyFont="1" applyBorder="1"/>
    <xf numFmtId="2" fontId="10" fillId="0" borderId="8" xfId="0" applyNumberFormat="1" applyFont="1" applyBorder="1"/>
    <xf numFmtId="2" fontId="10" fillId="0" borderId="2" xfId="0" applyNumberFormat="1" applyFont="1" applyBorder="1"/>
    <xf numFmtId="169" fontId="30" fillId="10" borderId="14" xfId="0" applyNumberFormat="1" applyFont="1" applyFill="1" applyBorder="1"/>
    <xf numFmtId="0" fontId="39" fillId="10" borderId="14" xfId="0" applyFont="1" applyFill="1" applyBorder="1"/>
    <xf numFmtId="170" fontId="10" fillId="10" borderId="14" xfId="0" applyNumberFormat="1" applyFont="1" applyFill="1" applyBorder="1"/>
    <xf numFmtId="0" fontId="43" fillId="7" borderId="32" xfId="0" applyFont="1" applyFill="1" applyBorder="1" applyAlignment="1">
      <alignment vertical="center"/>
    </xf>
    <xf numFmtId="0" fontId="36" fillId="7" borderId="33" xfId="0" applyFont="1" applyFill="1" applyBorder="1" applyAlignment="1">
      <alignment horizontal="center" vertical="center"/>
    </xf>
    <xf numFmtId="0" fontId="7" fillId="0" borderId="34" xfId="0" applyFont="1" applyBorder="1"/>
    <xf numFmtId="0" fontId="7" fillId="0" borderId="35" xfId="0" applyFont="1" applyBorder="1"/>
    <xf numFmtId="0" fontId="6" fillId="0" borderId="25" xfId="0" applyFont="1" applyBorder="1" applyAlignment="1">
      <alignment vertical="center"/>
    </xf>
    <xf numFmtId="0" fontId="0" fillId="16" borderId="36" xfId="0" applyFill="1" applyBorder="1"/>
    <xf numFmtId="172" fontId="39" fillId="0" borderId="3" xfId="0" applyNumberFormat="1" applyFont="1" applyBorder="1"/>
    <xf numFmtId="0" fontId="0" fillId="16" borderId="9" xfId="0" applyFill="1" applyBorder="1"/>
    <xf numFmtId="172" fontId="39" fillId="10" borderId="14" xfId="0" applyNumberFormat="1" applyFont="1" applyFill="1" applyBorder="1"/>
    <xf numFmtId="172" fontId="9" fillId="0" borderId="9" xfId="0" applyNumberFormat="1" applyFont="1" applyBorder="1"/>
    <xf numFmtId="0" fontId="47" fillId="0" borderId="0" xfId="3" applyFont="1"/>
    <xf numFmtId="0" fontId="35" fillId="0" borderId="0" xfId="3"/>
    <xf numFmtId="0" fontId="35" fillId="0" borderId="37" xfId="3" applyBorder="1" applyAlignment="1">
      <alignment horizontal="center" vertical="center"/>
    </xf>
    <xf numFmtId="0" fontId="35" fillId="0" borderId="38" xfId="3" applyBorder="1" applyAlignment="1">
      <alignment horizontal="center" vertical="center"/>
    </xf>
    <xf numFmtId="0" fontId="35" fillId="0" borderId="0" xfId="3" applyAlignment="1">
      <alignment horizontal="center"/>
    </xf>
    <xf numFmtId="0" fontId="35" fillId="0" borderId="10" xfId="3" applyBorder="1" applyAlignment="1">
      <alignment horizontal="center" vertical="center"/>
    </xf>
    <xf numFmtId="0" fontId="35" fillId="0" borderId="39" xfId="3" applyBorder="1" applyAlignment="1">
      <alignment horizontal="center" vertical="center"/>
    </xf>
    <xf numFmtId="0" fontId="35" fillId="0" borderId="9" xfId="3" applyBorder="1" applyAlignment="1">
      <alignment horizontal="center" vertical="center"/>
    </xf>
    <xf numFmtId="0" fontId="35" fillId="0" borderId="20" xfId="3" applyBorder="1" applyAlignment="1">
      <alignment horizontal="center" vertical="center"/>
    </xf>
    <xf numFmtId="0" fontId="35" fillId="0" borderId="40" xfId="3" applyBorder="1" applyAlignment="1">
      <alignment horizontal="center" vertical="center"/>
    </xf>
    <xf numFmtId="0" fontId="35" fillId="0" borderId="41" xfId="3" applyBorder="1" applyAlignment="1">
      <alignment horizontal="center" vertical="center"/>
    </xf>
    <xf numFmtId="0" fontId="35" fillId="0" borderId="30" xfId="3" applyBorder="1" applyAlignment="1">
      <alignment horizontal="center" vertical="center"/>
    </xf>
    <xf numFmtId="0" fontId="35" fillId="0" borderId="42" xfId="3" applyBorder="1" applyAlignment="1">
      <alignment horizontal="center" vertical="center"/>
    </xf>
    <xf numFmtId="0" fontId="35" fillId="0" borderId="43" xfId="3" applyBorder="1" applyAlignment="1">
      <alignment horizontal="center" vertical="center"/>
    </xf>
    <xf numFmtId="0" fontId="35" fillId="0" borderId="13" xfId="3" applyBorder="1" applyAlignment="1">
      <alignment horizontal="center" vertical="center"/>
    </xf>
    <xf numFmtId="0" fontId="35" fillId="0" borderId="19" xfId="3" applyBorder="1" applyAlignment="1">
      <alignment horizontal="center" vertical="center"/>
    </xf>
    <xf numFmtId="0" fontId="35" fillId="0" borderId="4" xfId="3" applyBorder="1" applyAlignment="1">
      <alignment horizontal="center" vertical="center"/>
    </xf>
    <xf numFmtId="0" fontId="35" fillId="0" borderId="44" xfId="3" applyBorder="1" applyAlignment="1">
      <alignment horizontal="center" vertical="center"/>
    </xf>
    <xf numFmtId="0" fontId="35" fillId="0" borderId="29" xfId="3" applyBorder="1" applyAlignment="1">
      <alignment horizontal="center" vertical="center"/>
    </xf>
    <xf numFmtId="4" fontId="10" fillId="0" borderId="9" xfId="0" applyNumberFormat="1" applyFont="1" applyBorder="1"/>
    <xf numFmtId="0" fontId="35" fillId="11" borderId="40" xfId="3" applyFill="1" applyBorder="1" applyAlignment="1">
      <alignment horizontal="center" vertical="center"/>
    </xf>
    <xf numFmtId="0" fontId="48" fillId="8" borderId="4" xfId="0" applyFont="1" applyFill="1" applyBorder="1" applyAlignment="1">
      <alignment horizontal="center" vertical="center"/>
    </xf>
    <xf numFmtId="0" fontId="36" fillId="7" borderId="17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right"/>
    </xf>
    <xf numFmtId="0" fontId="6" fillId="19" borderId="12" xfId="0" applyFont="1" applyFill="1" applyBorder="1"/>
    <xf numFmtId="0" fontId="36" fillId="7" borderId="14" xfId="0" applyFont="1" applyFill="1" applyBorder="1" applyAlignment="1">
      <alignment horizontal="center" vertical="center"/>
    </xf>
    <xf numFmtId="0" fontId="36" fillId="7" borderId="14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center" vertical="center"/>
    </xf>
    <xf numFmtId="0" fontId="49" fillId="9" borderId="17" xfId="0" applyFont="1" applyFill="1" applyBorder="1" applyAlignment="1">
      <alignment horizontal="center" vertical="center"/>
    </xf>
    <xf numFmtId="0" fontId="49" fillId="9" borderId="4" xfId="0" applyFont="1" applyFill="1" applyBorder="1" applyAlignment="1">
      <alignment horizontal="center" vertical="center"/>
    </xf>
    <xf numFmtId="0" fontId="37" fillId="8" borderId="45" xfId="0" applyFont="1" applyFill="1" applyBorder="1" applyAlignment="1">
      <alignment horizontal="center" vertical="center"/>
    </xf>
    <xf numFmtId="0" fontId="48" fillId="8" borderId="32" xfId="0" applyFont="1" applyFill="1" applyBorder="1" applyAlignment="1">
      <alignment horizontal="center" vertical="center"/>
    </xf>
    <xf numFmtId="0" fontId="43" fillId="7" borderId="14" xfId="0" applyFont="1" applyFill="1" applyBorder="1" applyAlignment="1">
      <alignment vertical="center"/>
    </xf>
    <xf numFmtId="0" fontId="42" fillId="15" borderId="3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/>
    </xf>
    <xf numFmtId="0" fontId="36" fillId="22" borderId="9" xfId="0" applyFont="1" applyFill="1" applyBorder="1" applyAlignment="1">
      <alignment horizontal="center" vertical="center"/>
    </xf>
    <xf numFmtId="0" fontId="36" fillId="15" borderId="6" xfId="0" applyFont="1" applyFill="1" applyBorder="1" applyAlignment="1">
      <alignment horizontal="center" vertical="center"/>
    </xf>
    <xf numFmtId="0" fontId="50" fillId="0" borderId="34" xfId="0" applyFont="1" applyBorder="1"/>
    <xf numFmtId="0" fontId="40" fillId="9" borderId="14" xfId="0" applyFont="1" applyFill="1" applyBorder="1" applyAlignment="1">
      <alignment horizontal="left" vertical="center"/>
    </xf>
    <xf numFmtId="0" fontId="6" fillId="9" borderId="9" xfId="0" applyFont="1" applyFill="1" applyBorder="1" applyAlignment="1">
      <alignment horizontal="center" vertical="center"/>
    </xf>
    <xf numFmtId="0" fontId="43" fillId="7" borderId="9" xfId="0" applyFont="1" applyFill="1" applyBorder="1" applyAlignment="1">
      <alignment vertical="center"/>
    </xf>
    <xf numFmtId="0" fontId="37" fillId="0" borderId="24" xfId="0" applyFont="1" applyBorder="1"/>
    <xf numFmtId="0" fontId="37" fillId="0" borderId="25" xfId="0" applyFont="1" applyBorder="1"/>
    <xf numFmtId="0" fontId="7" fillId="0" borderId="25" xfId="0" applyFont="1" applyBorder="1" applyAlignment="1">
      <alignment horizontal="center" vertical="center"/>
    </xf>
    <xf numFmtId="0" fontId="6" fillId="0" borderId="24" xfId="0" applyFont="1" applyBorder="1"/>
    <xf numFmtId="0" fontId="36" fillId="6" borderId="46" xfId="0" applyFont="1" applyFill="1" applyBorder="1" applyAlignment="1">
      <alignment vertical="center"/>
    </xf>
    <xf numFmtId="0" fontId="36" fillId="6" borderId="47" xfId="0" applyFont="1" applyFill="1" applyBorder="1" applyAlignment="1">
      <alignment vertical="center"/>
    </xf>
    <xf numFmtId="0" fontId="36" fillId="6" borderId="48" xfId="0" applyFont="1" applyFill="1" applyBorder="1" applyAlignment="1">
      <alignment vertical="center"/>
    </xf>
    <xf numFmtId="0" fontId="37" fillId="0" borderId="47" xfId="0" applyFont="1" applyBorder="1" applyAlignment="1">
      <alignment vertical="center"/>
    </xf>
    <xf numFmtId="0" fontId="37" fillId="0" borderId="34" xfId="0" applyFont="1" applyBorder="1" applyAlignment="1">
      <alignment vertical="center"/>
    </xf>
    <xf numFmtId="0" fontId="48" fillId="0" borderId="34" xfId="0" applyFont="1" applyBorder="1"/>
    <xf numFmtId="0" fontId="16" fillId="0" borderId="47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7" fillId="0" borderId="47" xfId="0" applyFont="1" applyBorder="1"/>
    <xf numFmtId="0" fontId="7" fillId="0" borderId="49" xfId="0" applyFont="1" applyBorder="1"/>
    <xf numFmtId="0" fontId="7" fillId="0" borderId="21" xfId="0" applyFont="1" applyBorder="1"/>
    <xf numFmtId="0" fontId="7" fillId="0" borderId="25" xfId="0" applyFont="1" applyBorder="1"/>
    <xf numFmtId="0" fontId="7" fillId="19" borderId="26" xfId="0" applyFont="1" applyFill="1" applyBorder="1"/>
    <xf numFmtId="0" fontId="6" fillId="19" borderId="25" xfId="0" applyFont="1" applyFill="1" applyBorder="1"/>
    <xf numFmtId="0" fontId="36" fillId="23" borderId="50" xfId="0" applyFont="1" applyFill="1" applyBorder="1" applyAlignment="1">
      <alignment horizontal="center" vertical="center"/>
    </xf>
    <xf numFmtId="0" fontId="36" fillId="23" borderId="39" xfId="0" applyFont="1" applyFill="1" applyBorder="1" applyAlignment="1">
      <alignment horizontal="center" vertical="center"/>
    </xf>
    <xf numFmtId="0" fontId="10" fillId="0" borderId="51" xfId="0" applyFont="1" applyBorder="1"/>
    <xf numFmtId="0" fontId="10" fillId="0" borderId="20" xfId="0" applyFont="1" applyBorder="1"/>
    <xf numFmtId="0" fontId="6" fillId="19" borderId="26" xfId="0" applyFont="1" applyFill="1" applyBorder="1"/>
    <xf numFmtId="0" fontId="9" fillId="19" borderId="26" xfId="0" applyFont="1" applyFill="1" applyBorder="1"/>
    <xf numFmtId="0" fontId="36" fillId="7" borderId="29" xfId="0" applyFont="1" applyFill="1" applyBorder="1" applyAlignment="1">
      <alignment horizontal="center" vertical="center"/>
    </xf>
    <xf numFmtId="0" fontId="36" fillId="7" borderId="45" xfId="0" applyFont="1" applyFill="1" applyBorder="1" applyAlignment="1">
      <alignment horizontal="center" vertical="center"/>
    </xf>
    <xf numFmtId="168" fontId="11" fillId="8" borderId="21" xfId="1" applyFont="1" applyFill="1" applyBorder="1" applyAlignment="1">
      <alignment horizontal="center" vertical="center"/>
    </xf>
    <xf numFmtId="168" fontId="11" fillId="8" borderId="24" xfId="1" applyFont="1" applyFill="1" applyBorder="1" applyAlignment="1">
      <alignment horizontal="center" vertical="center"/>
    </xf>
    <xf numFmtId="168" fontId="11" fillId="20" borderId="20" xfId="1" applyFont="1" applyFill="1" applyBorder="1" applyAlignment="1">
      <alignment horizontal="center" vertical="center"/>
    </xf>
    <xf numFmtId="168" fontId="14" fillId="8" borderId="31" xfId="0" applyNumberFormat="1" applyFont="1" applyFill="1" applyBorder="1" applyAlignment="1">
      <alignment horizontal="center" vertical="center"/>
    </xf>
    <xf numFmtId="0" fontId="43" fillId="7" borderId="29" xfId="0" applyFont="1" applyFill="1" applyBorder="1" applyAlignment="1">
      <alignment horizontal="center" vertical="center"/>
    </xf>
    <xf numFmtId="0" fontId="37" fillId="8" borderId="40" xfId="0" applyFont="1" applyFill="1" applyBorder="1" applyAlignment="1">
      <alignment horizontal="center" vertical="center"/>
    </xf>
    <xf numFmtId="0" fontId="36" fillId="7" borderId="40" xfId="0" applyFont="1" applyFill="1" applyBorder="1" applyAlignment="1">
      <alignment horizontal="center" vertical="center"/>
    </xf>
    <xf numFmtId="0" fontId="37" fillId="8" borderId="41" xfId="0" applyFont="1" applyFill="1" applyBorder="1" applyAlignment="1">
      <alignment horizontal="center" vertical="center"/>
    </xf>
    <xf numFmtId="0" fontId="41" fillId="0" borderId="46" xfId="0" applyFont="1" applyBorder="1" applyAlignment="1">
      <alignment vertical="center"/>
    </xf>
    <xf numFmtId="0" fontId="49" fillId="9" borderId="14" xfId="0" applyFont="1" applyFill="1" applyBorder="1" applyAlignment="1">
      <alignment horizontal="center" vertical="center"/>
    </xf>
    <xf numFmtId="10" fontId="11" fillId="8" borderId="27" xfId="1" applyNumberFormat="1" applyFont="1" applyFill="1" applyBorder="1" applyAlignment="1">
      <alignment horizontal="center" vertical="center"/>
    </xf>
    <xf numFmtId="168" fontId="44" fillId="16" borderId="52" xfId="0" applyNumberFormat="1" applyFont="1" applyFill="1" applyBorder="1" applyAlignment="1">
      <alignment horizontal="center" vertical="center"/>
    </xf>
    <xf numFmtId="173" fontId="44" fillId="16" borderId="52" xfId="0" applyNumberFormat="1" applyFont="1" applyFill="1" applyBorder="1" applyAlignment="1">
      <alignment horizontal="center" vertical="center"/>
    </xf>
    <xf numFmtId="10" fontId="14" fillId="8" borderId="30" xfId="0" applyNumberFormat="1" applyFont="1" applyFill="1" applyBorder="1" applyAlignment="1">
      <alignment horizontal="center" vertical="center"/>
    </xf>
    <xf numFmtId="0" fontId="36" fillId="15" borderId="30" xfId="0" applyFont="1" applyFill="1" applyBorder="1" applyAlignment="1">
      <alignment horizontal="center" vertical="center" wrapText="1"/>
    </xf>
    <xf numFmtId="0" fontId="36" fillId="22" borderId="30" xfId="0" applyFont="1" applyFill="1" applyBorder="1" applyAlignment="1">
      <alignment horizontal="center" vertical="center" wrapText="1"/>
    </xf>
    <xf numFmtId="0" fontId="42" fillId="22" borderId="3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top"/>
    </xf>
    <xf numFmtId="0" fontId="10" fillId="0" borderId="53" xfId="0" applyFont="1" applyBorder="1"/>
    <xf numFmtId="0" fontId="10" fillId="0" borderId="53" xfId="0" applyFont="1" applyBorder="1" applyAlignment="1">
      <alignment vertical="top"/>
    </xf>
    <xf numFmtId="0" fontId="10" fillId="0" borderId="28" xfId="0" applyFont="1" applyBorder="1"/>
    <xf numFmtId="0" fontId="10" fillId="0" borderId="40" xfId="0" applyFont="1" applyBorder="1"/>
    <xf numFmtId="0" fontId="10" fillId="0" borderId="54" xfId="0" applyFont="1" applyBorder="1"/>
    <xf numFmtId="0" fontId="7" fillId="0" borderId="5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42" fillId="19" borderId="0" xfId="0" applyFont="1" applyFill="1" applyAlignment="1">
      <alignment vertical="center"/>
    </xf>
    <xf numFmtId="0" fontId="9" fillId="19" borderId="0" xfId="0" applyFont="1" applyFill="1" applyAlignment="1">
      <alignment vertical="center"/>
    </xf>
    <xf numFmtId="168" fontId="32" fillId="17" borderId="28" xfId="0" applyNumberFormat="1" applyFont="1" applyFill="1" applyBorder="1" applyAlignment="1">
      <alignment horizontal="center" vertical="center"/>
    </xf>
    <xf numFmtId="4" fontId="32" fillId="8" borderId="40" xfId="1" applyNumberFormat="1" applyFont="1" applyFill="1" applyBorder="1" applyAlignment="1">
      <alignment horizontal="center" vertical="center"/>
    </xf>
    <xf numFmtId="168" fontId="32" fillId="9" borderId="4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14" fontId="0" fillId="0" borderId="26" xfId="0" applyNumberFormat="1" applyBorder="1"/>
    <xf numFmtId="0" fontId="0" fillId="0" borderId="26" xfId="0" applyBorder="1"/>
    <xf numFmtId="0" fontId="0" fillId="0" borderId="15" xfId="0" applyBorder="1"/>
    <xf numFmtId="0" fontId="16" fillId="0" borderId="5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4" fillId="0" borderId="31" xfId="0" applyFont="1" applyBorder="1"/>
    <xf numFmtId="0" fontId="0" fillId="0" borderId="31" xfId="0" applyBorder="1"/>
    <xf numFmtId="0" fontId="0" fillId="0" borderId="16" xfId="0" applyBorder="1"/>
    <xf numFmtId="168" fontId="11" fillId="17" borderId="18" xfId="0" applyNumberFormat="1" applyFont="1" applyFill="1" applyBorder="1" applyAlignment="1">
      <alignment horizontal="center" vertical="center"/>
    </xf>
    <xf numFmtId="168" fontId="11" fillId="9" borderId="18" xfId="0" applyNumberFormat="1" applyFont="1" applyFill="1" applyBorder="1" applyAlignment="1">
      <alignment horizontal="center" vertical="center"/>
    </xf>
    <xf numFmtId="168" fontId="11" fillId="17" borderId="17" xfId="0" applyNumberFormat="1" applyFont="1" applyFill="1" applyBorder="1" applyAlignment="1">
      <alignment horizontal="center" vertical="center"/>
    </xf>
    <xf numFmtId="168" fontId="11" fillId="9" borderId="17" xfId="0" applyNumberFormat="1" applyFont="1" applyFill="1" applyBorder="1" applyAlignment="1">
      <alignment horizontal="center" vertical="center"/>
    </xf>
    <xf numFmtId="168" fontId="11" fillId="17" borderId="5" xfId="0" applyNumberFormat="1" applyFont="1" applyFill="1" applyBorder="1" applyAlignment="1">
      <alignment horizontal="center" vertical="center"/>
    </xf>
    <xf numFmtId="168" fontId="11" fillId="9" borderId="5" xfId="0" applyNumberFormat="1" applyFont="1" applyFill="1" applyBorder="1" applyAlignment="1">
      <alignment horizontal="center" vertical="center"/>
    </xf>
    <xf numFmtId="175" fontId="11" fillId="18" borderId="10" xfId="0" applyNumberFormat="1" applyFont="1" applyFill="1" applyBorder="1" applyAlignment="1">
      <alignment horizontal="right" vertical="center"/>
    </xf>
    <xf numFmtId="175" fontId="45" fillId="16" borderId="30" xfId="0" applyNumberFormat="1" applyFont="1" applyFill="1" applyBorder="1" applyAlignment="1">
      <alignment horizontal="right" vertical="center"/>
    </xf>
    <xf numFmtId="0" fontId="51" fillId="0" borderId="0" xfId="0" applyFont="1"/>
    <xf numFmtId="0" fontId="40" fillId="9" borderId="17" xfId="0" applyFont="1" applyFill="1" applyBorder="1" applyAlignment="1">
      <alignment horizontal="center" vertical="center"/>
    </xf>
    <xf numFmtId="0" fontId="40" fillId="9" borderId="14" xfId="0" applyFont="1" applyFill="1" applyBorder="1" applyAlignment="1">
      <alignment horizontal="center" vertical="center"/>
    </xf>
    <xf numFmtId="0" fontId="59" fillId="31" borderId="9" xfId="0" applyFont="1" applyFill="1" applyBorder="1" applyAlignment="1">
      <alignment horizontal="center"/>
    </xf>
    <xf numFmtId="168" fontId="59" fillId="31" borderId="9" xfId="1" applyFont="1" applyFill="1" applyBorder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center"/>
    </xf>
    <xf numFmtId="0" fontId="61" fillId="32" borderId="9" xfId="0" applyFont="1" applyFill="1" applyBorder="1"/>
    <xf numFmtId="0" fontId="61" fillId="32" borderId="9" xfId="0" applyFont="1" applyFill="1" applyBorder="1" applyAlignment="1">
      <alignment horizontal="center" vertical="center"/>
    </xf>
    <xf numFmtId="0" fontId="62" fillId="0" borderId="0" xfId="0" applyFont="1"/>
    <xf numFmtId="0" fontId="62" fillId="0" borderId="9" xfId="0" applyFont="1" applyBorder="1" applyAlignment="1">
      <alignment horizontal="center"/>
    </xf>
    <xf numFmtId="0" fontId="62" fillId="0" borderId="9" xfId="0" applyFont="1" applyBorder="1"/>
    <xf numFmtId="168" fontId="62" fillId="0" borderId="9" xfId="1" applyFont="1" applyBorder="1" applyAlignment="1">
      <alignment horizontal="center"/>
    </xf>
    <xf numFmtId="168" fontId="62" fillId="0" borderId="9" xfId="1" applyFont="1" applyFill="1" applyBorder="1" applyAlignment="1">
      <alignment horizontal="center"/>
    </xf>
    <xf numFmtId="168" fontId="62" fillId="0" borderId="9" xfId="1" applyFont="1" applyBorder="1"/>
    <xf numFmtId="0" fontId="62" fillId="11" borderId="9" xfId="0" applyFont="1" applyFill="1" applyBorder="1" applyAlignment="1">
      <alignment horizontal="center"/>
    </xf>
    <xf numFmtId="0" fontId="62" fillId="11" borderId="9" xfId="0" applyFont="1" applyFill="1" applyBorder="1"/>
    <xf numFmtId="168" fontId="62" fillId="11" borderId="9" xfId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0" fontId="61" fillId="0" borderId="0" xfId="0" applyFont="1"/>
    <xf numFmtId="0" fontId="61" fillId="30" borderId="0" xfId="0" applyFont="1" applyFill="1"/>
    <xf numFmtId="0" fontId="61" fillId="30" borderId="9" xfId="0" applyFont="1" applyFill="1" applyBorder="1" applyAlignment="1">
      <alignment horizontal="center"/>
    </xf>
    <xf numFmtId="168" fontId="62" fillId="0" borderId="0" xfId="1" applyFont="1" applyAlignment="1">
      <alignment horizontal="center"/>
    </xf>
    <xf numFmtId="9" fontId="62" fillId="0" borderId="9" xfId="1" applyNumberFormat="1" applyFont="1" applyBorder="1" applyAlignment="1">
      <alignment horizontal="center"/>
    </xf>
    <xf numFmtId="2" fontId="25" fillId="2" borderId="0" xfId="4" applyNumberFormat="1" applyFont="1" applyFill="1" applyAlignment="1">
      <alignment horizontal="center"/>
    </xf>
    <xf numFmtId="168" fontId="62" fillId="0" borderId="9" xfId="1" applyFont="1" applyBorder="1" applyAlignment="1"/>
    <xf numFmtId="0" fontId="25" fillId="0" borderId="0" xfId="0" applyFont="1"/>
    <xf numFmtId="2" fontId="25" fillId="2" borderId="1" xfId="6" applyNumberFormat="1" applyFont="1" applyFill="1" applyBorder="1"/>
    <xf numFmtId="2" fontId="25" fillId="2" borderId="0" xfId="6" applyNumberFormat="1" applyFont="1" applyFill="1" applyAlignment="1">
      <alignment horizontal="center"/>
    </xf>
    <xf numFmtId="168" fontId="25" fillId="13" borderId="2" xfId="1" applyFont="1" applyFill="1" applyBorder="1" applyAlignment="1">
      <alignment horizontal="right"/>
    </xf>
    <xf numFmtId="2" fontId="25" fillId="14" borderId="1" xfId="6" applyNumberFormat="1" applyFont="1" applyFill="1" applyBorder="1"/>
    <xf numFmtId="2" fontId="25" fillId="14" borderId="0" xfId="2" applyNumberFormat="1" applyFont="1" applyFill="1" applyAlignment="1">
      <alignment horizontal="center"/>
    </xf>
    <xf numFmtId="168" fontId="25" fillId="14" borderId="2" xfId="1" applyFont="1" applyFill="1" applyBorder="1" applyAlignment="1">
      <alignment horizontal="right"/>
    </xf>
    <xf numFmtId="2" fontId="25" fillId="4" borderId="1" xfId="6" applyNumberFormat="1" applyFont="1" applyFill="1" applyBorder="1"/>
    <xf numFmtId="2" fontId="25" fillId="4" borderId="18" xfId="6" applyNumberFormat="1" applyFont="1" applyFill="1" applyBorder="1"/>
    <xf numFmtId="2" fontId="25" fillId="14" borderId="12" xfId="6" applyNumberFormat="1" applyFont="1" applyFill="1" applyBorder="1" applyAlignment="1">
      <alignment horizontal="center"/>
    </xf>
    <xf numFmtId="168" fontId="25" fillId="14" borderId="13" xfId="1" applyFont="1" applyFill="1" applyBorder="1" applyAlignment="1">
      <alignment horizontal="right"/>
    </xf>
    <xf numFmtId="0" fontId="25" fillId="0" borderId="9" xfId="0" applyFont="1" applyBorder="1"/>
    <xf numFmtId="2" fontId="25" fillId="14" borderId="0" xfId="2" applyNumberFormat="1" applyFont="1" applyFill="1" applyBorder="1" applyAlignment="1">
      <alignment horizontal="center"/>
    </xf>
    <xf numFmtId="2" fontId="25" fillId="0" borderId="9" xfId="0" applyNumberFormat="1" applyFont="1" applyBorder="1"/>
    <xf numFmtId="168" fontId="25" fillId="0" borderId="9" xfId="0" applyNumberFormat="1" applyFont="1" applyBorder="1"/>
    <xf numFmtId="10" fontId="25" fillId="0" borderId="9" xfId="5" applyNumberFormat="1" applyFont="1" applyBorder="1" applyAlignment="1"/>
    <xf numFmtId="2" fontId="25" fillId="14" borderId="12" xfId="2" applyNumberFormat="1" applyFont="1" applyFill="1" applyBorder="1" applyAlignment="1">
      <alignment horizontal="center"/>
    </xf>
    <xf numFmtId="0" fontId="25" fillId="0" borderId="0" xfId="0" applyFont="1" applyAlignment="1">
      <alignment vertical="center" wrapText="1"/>
    </xf>
    <xf numFmtId="2" fontId="25" fillId="11" borderId="0" xfId="2" applyNumberFormat="1" applyFont="1" applyFill="1" applyBorder="1" applyAlignment="1">
      <alignment horizontal="center"/>
    </xf>
    <xf numFmtId="2" fontId="25" fillId="12" borderId="17" xfId="4" applyNumberFormat="1" applyFont="1" applyFill="1" applyBorder="1"/>
    <xf numFmtId="2" fontId="25" fillId="12" borderId="14" xfId="4" applyNumberFormat="1" applyFont="1" applyFill="1" applyBorder="1"/>
    <xf numFmtId="2" fontId="25" fillId="12" borderId="4" xfId="2" applyNumberFormat="1" applyFont="1" applyFill="1" applyBorder="1"/>
    <xf numFmtId="2" fontId="25" fillId="12" borderId="5" xfId="6" applyNumberFormat="1" applyFont="1" applyFill="1" applyBorder="1"/>
    <xf numFmtId="2" fontId="25" fillId="12" borderId="7" xfId="6" applyNumberFormat="1" applyFont="1" applyFill="1" applyBorder="1" applyAlignment="1">
      <alignment horizontal="center"/>
    </xf>
    <xf numFmtId="168" fontId="25" fillId="12" borderId="8" xfId="1" applyFont="1" applyFill="1" applyBorder="1" applyAlignment="1">
      <alignment horizontal="right"/>
    </xf>
    <xf numFmtId="2" fontId="25" fillId="2" borderId="1" xfId="4" applyNumberFormat="1" applyFont="1" applyFill="1" applyBorder="1" applyAlignment="1">
      <alignment horizontal="center"/>
    </xf>
    <xf numFmtId="2" fontId="25" fillId="13" borderId="2" xfId="2" applyNumberFormat="1" applyFont="1" applyFill="1" applyBorder="1" applyAlignment="1">
      <alignment horizontal="center"/>
    </xf>
    <xf numFmtId="1" fontId="25" fillId="3" borderId="1" xfId="4" applyNumberFormat="1" applyFont="1" applyFill="1" applyBorder="1" applyAlignment="1">
      <alignment horizontal="center"/>
    </xf>
    <xf numFmtId="1" fontId="25" fillId="3" borderId="0" xfId="4" applyNumberFormat="1" applyFont="1" applyFill="1" applyAlignment="1">
      <alignment horizontal="center"/>
    </xf>
    <xf numFmtId="1" fontId="25" fillId="3" borderId="2" xfId="4" applyNumberFormat="1" applyFont="1" applyFill="1" applyBorder="1" applyAlignment="1">
      <alignment horizontal="center"/>
    </xf>
    <xf numFmtId="2" fontId="25" fillId="14" borderId="5" xfId="6" applyNumberFormat="1" applyFont="1" applyFill="1" applyBorder="1"/>
    <xf numFmtId="2" fontId="25" fillId="14" borderId="7" xfId="2" applyNumberFormat="1" applyFont="1" applyFill="1" applyBorder="1" applyAlignment="1">
      <alignment horizontal="center"/>
    </xf>
    <xf numFmtId="168" fontId="25" fillId="14" borderId="8" xfId="1" applyFont="1" applyFill="1" applyBorder="1" applyAlignment="1">
      <alignment horizontal="right"/>
    </xf>
    <xf numFmtId="2" fontId="25" fillId="0" borderId="0" xfId="4" applyNumberFormat="1" applyFont="1" applyAlignment="1">
      <alignment horizontal="left"/>
    </xf>
    <xf numFmtId="2" fontId="25" fillId="3" borderId="1" xfId="4" applyNumberFormat="1" applyFont="1" applyFill="1" applyBorder="1"/>
    <xf numFmtId="2" fontId="25" fillId="3" borderId="0" xfId="4" applyNumberFormat="1" applyFont="1" applyFill="1" applyAlignment="1">
      <alignment horizontal="center"/>
    </xf>
    <xf numFmtId="2" fontId="25" fillId="3" borderId="2" xfId="2" applyNumberFormat="1" applyFont="1" applyFill="1" applyBorder="1"/>
    <xf numFmtId="2" fontId="25" fillId="12" borderId="17" xfId="6" applyNumberFormat="1" applyFont="1" applyFill="1" applyBorder="1"/>
    <xf numFmtId="2" fontId="25" fillId="12" borderId="14" xfId="6" applyNumberFormat="1" applyFont="1" applyFill="1" applyBorder="1" applyAlignment="1">
      <alignment horizontal="center"/>
    </xf>
    <xf numFmtId="168" fontId="25" fillId="12" borderId="4" xfId="1" applyFont="1" applyFill="1" applyBorder="1" applyAlignment="1">
      <alignment horizontal="right"/>
    </xf>
    <xf numFmtId="2" fontId="25" fillId="2" borderId="1" xfId="4" applyNumberFormat="1" applyFont="1" applyFill="1" applyBorder="1"/>
    <xf numFmtId="168" fontId="25" fillId="13" borderId="2" xfId="1" applyFont="1" applyFill="1" applyBorder="1"/>
    <xf numFmtId="2" fontId="25" fillId="2" borderId="18" xfId="4" applyNumberFormat="1" applyFont="1" applyFill="1" applyBorder="1"/>
    <xf numFmtId="2" fontId="25" fillId="2" borderId="12" xfId="4" applyNumberFormat="1" applyFont="1" applyFill="1" applyBorder="1"/>
    <xf numFmtId="2" fontId="25" fillId="13" borderId="13" xfId="2" applyNumberFormat="1" applyFont="1" applyFill="1" applyBorder="1"/>
    <xf numFmtId="2" fontId="25" fillId="3" borderId="18" xfId="4" applyNumberFormat="1" applyFont="1" applyFill="1" applyBorder="1"/>
    <xf numFmtId="2" fontId="25" fillId="3" borderId="12" xfId="4" applyNumberFormat="1" applyFont="1" applyFill="1" applyBorder="1" applyAlignment="1">
      <alignment horizontal="center"/>
    </xf>
    <xf numFmtId="2" fontId="25" fillId="3" borderId="13" xfId="2" applyNumberFormat="1" applyFont="1" applyFill="1" applyBorder="1"/>
    <xf numFmtId="2" fontId="25" fillId="0" borderId="0" xfId="2" applyNumberFormat="1" applyFont="1" applyFill="1" applyBorder="1"/>
    <xf numFmtId="2" fontId="25" fillId="12" borderId="6" xfId="2" applyNumberFormat="1" applyFont="1" applyFill="1" applyBorder="1" applyAlignment="1"/>
    <xf numFmtId="2" fontId="25" fillId="0" borderId="0" xfId="2" applyNumberFormat="1" applyFont="1" applyFill="1" applyBorder="1" applyAlignment="1"/>
    <xf numFmtId="2" fontId="25" fillId="5" borderId="17" xfId="2" applyNumberFormat="1" applyFont="1" applyFill="1" applyBorder="1"/>
    <xf numFmtId="2" fontId="25" fillId="5" borderId="14" xfId="4" applyNumberFormat="1" applyFont="1" applyFill="1" applyBorder="1"/>
    <xf numFmtId="2" fontId="25" fillId="5" borderId="4" xfId="4" applyNumberFormat="1" applyFont="1" applyFill="1" applyBorder="1"/>
    <xf numFmtId="2" fontId="25" fillId="5" borderId="1" xfId="2" applyNumberFormat="1" applyFont="1" applyFill="1" applyBorder="1"/>
    <xf numFmtId="2" fontId="25" fillId="5" borderId="0" xfId="4" applyNumberFormat="1" applyFont="1" applyFill="1"/>
    <xf numFmtId="168" fontId="25" fillId="5" borderId="2" xfId="1" applyFont="1" applyFill="1" applyBorder="1"/>
    <xf numFmtId="2" fontId="25" fillId="5" borderId="2" xfId="4" applyNumberFormat="1" applyFont="1" applyFill="1" applyBorder="1"/>
    <xf numFmtId="2" fontId="25" fillId="5" borderId="18" xfId="2" applyNumberFormat="1" applyFont="1" applyFill="1" applyBorder="1"/>
    <xf numFmtId="2" fontId="25" fillId="5" borderId="12" xfId="4" applyNumberFormat="1" applyFont="1" applyFill="1" applyBorder="1"/>
    <xf numFmtId="2" fontId="25" fillId="5" borderId="13" xfId="4" applyNumberFormat="1" applyFont="1" applyFill="1" applyBorder="1"/>
    <xf numFmtId="2" fontId="25" fillId="0" borderId="0" xfId="2" applyNumberFormat="1" applyFont="1" applyBorder="1"/>
    <xf numFmtId="2" fontId="25" fillId="0" borderId="0" xfId="2" applyNumberFormat="1" applyFont="1" applyFill="1"/>
    <xf numFmtId="2" fontId="25" fillId="2" borderId="12" xfId="4" applyNumberFormat="1" applyFont="1" applyFill="1" applyBorder="1" applyAlignment="1">
      <alignment horizontal="center"/>
    </xf>
    <xf numFmtId="168" fontId="25" fillId="13" borderId="13" xfId="1" applyFont="1" applyFill="1" applyBorder="1"/>
    <xf numFmtId="43" fontId="25" fillId="0" borderId="0" xfId="2" applyFont="1"/>
    <xf numFmtId="168" fontId="25" fillId="5" borderId="13" xfId="1" applyFont="1" applyFill="1" applyBorder="1"/>
    <xf numFmtId="0" fontId="64" fillId="36" borderId="9" xfId="7" applyFont="1" applyFill="1" applyBorder="1" applyAlignment="1">
      <alignment horizontal="center"/>
    </xf>
    <xf numFmtId="176" fontId="64" fillId="36" borderId="9" xfId="8" applyNumberFormat="1" applyFont="1" applyFill="1" applyBorder="1" applyAlignment="1">
      <alignment horizontal="center"/>
    </xf>
    <xf numFmtId="0" fontId="4" fillId="0" borderId="0" xfId="9"/>
    <xf numFmtId="0" fontId="65" fillId="0" borderId="73" xfId="7" applyFont="1" applyBorder="1"/>
    <xf numFmtId="2" fontId="65" fillId="0" borderId="73" xfId="7" applyNumberFormat="1" applyFont="1" applyBorder="1"/>
    <xf numFmtId="176" fontId="66" fillId="0" borderId="73" xfId="8" applyNumberFormat="1" applyFont="1" applyFill="1" applyBorder="1" applyAlignment="1">
      <alignment horizontal="center"/>
    </xf>
    <xf numFmtId="176" fontId="65" fillId="0" borderId="73" xfId="8" applyNumberFormat="1" applyFont="1" applyFill="1" applyBorder="1"/>
    <xf numFmtId="10" fontId="65" fillId="0" borderId="74" xfId="10" applyNumberFormat="1" applyFont="1" applyFill="1" applyBorder="1" applyAlignment="1">
      <alignment horizontal="left"/>
    </xf>
    <xf numFmtId="176" fontId="65" fillId="0" borderId="74" xfId="8" applyNumberFormat="1" applyFont="1" applyFill="1" applyBorder="1"/>
    <xf numFmtId="2" fontId="65" fillId="0" borderId="74" xfId="7" applyNumberFormat="1" applyFont="1" applyBorder="1"/>
    <xf numFmtId="176" fontId="65" fillId="0" borderId="74" xfId="8" applyNumberFormat="1" applyFont="1" applyFill="1" applyBorder="1" applyAlignment="1">
      <alignment horizontal="left"/>
    </xf>
    <xf numFmtId="176" fontId="66" fillId="0" borderId="74" xfId="8" applyNumberFormat="1" applyFont="1" applyFill="1" applyBorder="1"/>
    <xf numFmtId="0" fontId="65" fillId="0" borderId="74" xfId="7" applyFont="1" applyBorder="1"/>
    <xf numFmtId="0" fontId="65" fillId="0" borderId="9" xfId="7" applyFont="1" applyBorder="1"/>
    <xf numFmtId="0" fontId="66" fillId="0" borderId="73" xfId="7" applyFont="1" applyBorder="1"/>
    <xf numFmtId="177" fontId="65" fillId="0" borderId="73" xfId="8" applyNumberFormat="1" applyFont="1" applyFill="1" applyBorder="1" applyAlignment="1">
      <alignment horizontal="left"/>
    </xf>
    <xf numFmtId="2" fontId="66" fillId="0" borderId="74" xfId="7" applyNumberFormat="1" applyFont="1" applyBorder="1"/>
    <xf numFmtId="177" fontId="65" fillId="0" borderId="74" xfId="8" applyNumberFormat="1" applyFont="1" applyFill="1" applyBorder="1" applyAlignment="1">
      <alignment horizontal="left"/>
    </xf>
    <xf numFmtId="176" fontId="65" fillId="0" borderId="73" xfId="8" applyNumberFormat="1" applyFont="1" applyFill="1" applyBorder="1" applyAlignment="1">
      <alignment horizontal="left"/>
    </xf>
    <xf numFmtId="0" fontId="66" fillId="0" borderId="74" xfId="7" applyFont="1" applyBorder="1"/>
    <xf numFmtId="0" fontId="66" fillId="0" borderId="0" xfId="7" applyFont="1"/>
    <xf numFmtId="176" fontId="66" fillId="0" borderId="0" xfId="8" applyNumberFormat="1" applyFont="1" applyFill="1" applyBorder="1" applyAlignment="1">
      <alignment horizontal="center"/>
    </xf>
    <xf numFmtId="176" fontId="65" fillId="0" borderId="0" xfId="8" applyNumberFormat="1" applyFont="1" applyFill="1" applyBorder="1" applyAlignment="1">
      <alignment horizontal="left"/>
    </xf>
    <xf numFmtId="176" fontId="66" fillId="0" borderId="0" xfId="8" applyNumberFormat="1" applyFont="1" applyFill="1" applyBorder="1"/>
    <xf numFmtId="10" fontId="65" fillId="0" borderId="73" xfId="10" applyNumberFormat="1" applyFont="1" applyFill="1" applyBorder="1" applyAlignment="1">
      <alignment horizontal="left"/>
    </xf>
    <xf numFmtId="176" fontId="68" fillId="0" borderId="74" xfId="11" applyNumberFormat="1" applyFill="1" applyBorder="1"/>
    <xf numFmtId="2" fontId="69" fillId="38" borderId="0" xfId="12" applyNumberFormat="1" applyFont="1" applyFill="1"/>
    <xf numFmtId="2" fontId="70" fillId="39" borderId="0" xfId="12" applyNumberFormat="1" applyFont="1" applyFill="1"/>
    <xf numFmtId="2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8" fontId="10" fillId="0" borderId="0" xfId="1" applyFont="1" applyBorder="1" applyAlignment="1"/>
    <xf numFmtId="170" fontId="29" fillId="0" borderId="1" xfId="13" applyNumberFormat="1" applyFont="1" applyBorder="1"/>
    <xf numFmtId="174" fontId="10" fillId="0" borderId="3" xfId="1" applyNumberFormat="1" applyFont="1" applyBorder="1"/>
    <xf numFmtId="9" fontId="10" fillId="0" borderId="2" xfId="5" applyFont="1" applyBorder="1" applyAlignment="1"/>
    <xf numFmtId="9" fontId="10" fillId="0" borderId="4" xfId="5" applyFont="1" applyBorder="1" applyAlignment="1"/>
    <xf numFmtId="2" fontId="9" fillId="10" borderId="0" xfId="12" applyNumberFormat="1" applyFont="1" applyFill="1"/>
    <xf numFmtId="168" fontId="10" fillId="0" borderId="0" xfId="0" applyNumberFormat="1" applyFont="1"/>
    <xf numFmtId="170" fontId="10" fillId="0" borderId="0" xfId="0" applyNumberFormat="1" applyFont="1"/>
    <xf numFmtId="174" fontId="10" fillId="0" borderId="75" xfId="1" applyNumberFormat="1" applyFont="1" applyBorder="1"/>
    <xf numFmtId="169" fontId="71" fillId="0" borderId="1" xfId="0" applyNumberFormat="1" applyFont="1" applyBorder="1"/>
    <xf numFmtId="0" fontId="71" fillId="0" borderId="1" xfId="0" applyFont="1" applyBorder="1"/>
    <xf numFmtId="170" fontId="72" fillId="0" borderId="1" xfId="0" applyNumberFormat="1" applyFont="1" applyBorder="1"/>
    <xf numFmtId="0" fontId="71" fillId="0" borderId="3" xfId="0" applyFont="1" applyBorder="1"/>
    <xf numFmtId="170" fontId="72" fillId="0" borderId="1" xfId="13" applyNumberFormat="1" applyFont="1" applyBorder="1"/>
    <xf numFmtId="2" fontId="71" fillId="0" borderId="1" xfId="0" applyNumberFormat="1" applyFont="1" applyBorder="1"/>
    <xf numFmtId="0" fontId="71" fillId="0" borderId="2" xfId="0" applyFont="1" applyBorder="1"/>
    <xf numFmtId="0" fontId="71" fillId="0" borderId="0" xfId="0" applyFont="1"/>
    <xf numFmtId="170" fontId="71" fillId="0" borderId="1" xfId="0" applyNumberFormat="1" applyFont="1" applyBorder="1"/>
    <xf numFmtId="9" fontId="10" fillId="0" borderId="1" xfId="5" applyFont="1" applyBorder="1" applyAlignment="1"/>
    <xf numFmtId="10" fontId="10" fillId="0" borderId="1" xfId="5" applyNumberFormat="1" applyFont="1" applyBorder="1" applyAlignment="1"/>
    <xf numFmtId="9" fontId="10" fillId="0" borderId="3" xfId="5" applyFont="1" applyBorder="1" applyAlignment="1"/>
    <xf numFmtId="2" fontId="71" fillId="0" borderId="0" xfId="0" applyNumberFormat="1" applyFont="1"/>
    <xf numFmtId="2" fontId="71" fillId="0" borderId="3" xfId="0" applyNumberFormat="1" applyFont="1" applyBorder="1"/>
    <xf numFmtId="168" fontId="71" fillId="0" borderId="0" xfId="1" applyFont="1" applyBorder="1" applyAlignment="1"/>
    <xf numFmtId="169" fontId="71" fillId="0" borderId="3" xfId="0" applyNumberFormat="1" applyFont="1" applyBorder="1"/>
    <xf numFmtId="0" fontId="71" fillId="0" borderId="25" xfId="0" applyFont="1" applyBorder="1"/>
    <xf numFmtId="9" fontId="10" fillId="0" borderId="9" xfId="5" applyFont="1" applyBorder="1" applyAlignment="1"/>
    <xf numFmtId="10" fontId="39" fillId="0" borderId="3" xfId="0" applyNumberFormat="1" applyFont="1" applyBorder="1"/>
    <xf numFmtId="2" fontId="9" fillId="0" borderId="3" xfId="0" applyNumberFormat="1" applyFont="1" applyBorder="1" applyAlignment="1">
      <alignment horizontal="center" vertical="center" wrapText="1"/>
    </xf>
    <xf numFmtId="168" fontId="10" fillId="0" borderId="3" xfId="0" applyNumberFormat="1" applyFont="1" applyBorder="1"/>
    <xf numFmtId="10" fontId="10" fillId="0" borderId="3" xfId="0" applyNumberFormat="1" applyFont="1" applyBorder="1"/>
    <xf numFmtId="168" fontId="39" fillId="0" borderId="3" xfId="1" applyFont="1" applyBorder="1" applyAlignment="1">
      <alignment horizontal="left" vertical="top" wrapText="1"/>
    </xf>
    <xf numFmtId="168" fontId="39" fillId="0" borderId="3" xfId="1" applyFont="1" applyBorder="1" applyAlignment="1">
      <alignment horizontal="left" vertical="center" wrapText="1"/>
    </xf>
    <xf numFmtId="168" fontId="39" fillId="0" borderId="3" xfId="0" applyNumberFormat="1" applyFont="1" applyBorder="1" applyAlignment="1">
      <alignment horizontal="left" vertical="center" wrapText="1"/>
    </xf>
    <xf numFmtId="168" fontId="10" fillId="0" borderId="3" xfId="0" applyNumberFormat="1" applyFont="1" applyBorder="1" applyAlignment="1">
      <alignment vertical="center"/>
    </xf>
    <xf numFmtId="174" fontId="10" fillId="0" borderId="6" xfId="1" applyNumberFormat="1" applyFont="1" applyBorder="1" applyAlignment="1"/>
    <xf numFmtId="174" fontId="39" fillId="0" borderId="3" xfId="1" applyNumberFormat="1" applyFont="1" applyBorder="1" applyAlignment="1"/>
    <xf numFmtId="170" fontId="10" fillId="0" borderId="0" xfId="0" applyNumberFormat="1" applyFont="1" applyAlignment="1">
      <alignment vertical="center" wrapText="1"/>
    </xf>
    <xf numFmtId="9" fontId="10" fillId="0" borderId="6" xfId="0" applyNumberFormat="1" applyFont="1" applyBorder="1"/>
    <xf numFmtId="174" fontId="44" fillId="16" borderId="1" xfId="0" applyNumberFormat="1" applyFont="1" applyFill="1" applyBorder="1" applyAlignment="1">
      <alignment horizontal="center" vertical="center"/>
    </xf>
    <xf numFmtId="174" fontId="45" fillId="16" borderId="31" xfId="0" applyNumberFormat="1" applyFont="1" applyFill="1" applyBorder="1" applyAlignment="1">
      <alignment horizontal="center" vertical="center"/>
    </xf>
    <xf numFmtId="0" fontId="62" fillId="0" borderId="9" xfId="15" applyFont="1" applyBorder="1" applyAlignment="1">
      <alignment horizontal="center"/>
    </xf>
    <xf numFmtId="0" fontId="10" fillId="0" borderId="22" xfId="14" applyFont="1" applyBorder="1"/>
    <xf numFmtId="0" fontId="71" fillId="17" borderId="23" xfId="14" applyFont="1" applyFill="1" applyBorder="1"/>
    <xf numFmtId="178" fontId="107" fillId="16" borderId="9" xfId="0" applyNumberFormat="1" applyFont="1" applyFill="1" applyBorder="1" applyAlignment="1">
      <alignment horizontal="center" vertical="center"/>
    </xf>
    <xf numFmtId="0" fontId="71" fillId="0" borderId="0" xfId="14" applyFont="1"/>
    <xf numFmtId="168" fontId="71" fillId="17" borderId="46" xfId="205" applyFont="1" applyFill="1" applyBorder="1"/>
    <xf numFmtId="172" fontId="71" fillId="17" borderId="47" xfId="14" applyNumberFormat="1" applyFont="1" applyFill="1" applyBorder="1"/>
    <xf numFmtId="172" fontId="10" fillId="0" borderId="0" xfId="14" applyNumberFormat="1" applyFont="1"/>
    <xf numFmtId="0" fontId="89" fillId="0" borderId="0" xfId="14" applyFont="1"/>
    <xf numFmtId="0" fontId="88" fillId="17" borderId="48" xfId="14" applyFont="1" applyFill="1" applyBorder="1" applyAlignment="1">
      <alignment vertical="center" wrapText="1"/>
    </xf>
    <xf numFmtId="0" fontId="10" fillId="16" borderId="4" xfId="15" applyFont="1" applyFill="1" applyBorder="1"/>
    <xf numFmtId="0" fontId="71" fillId="17" borderId="46" xfId="14" applyFont="1" applyFill="1" applyBorder="1"/>
    <xf numFmtId="0" fontId="71" fillId="17" borderId="49" xfId="14" applyFont="1" applyFill="1" applyBorder="1"/>
    <xf numFmtId="11" fontId="6" fillId="9" borderId="17" xfId="0" applyNumberFormat="1" applyFont="1" applyFill="1" applyBorder="1"/>
    <xf numFmtId="168" fontId="10" fillId="0" borderId="22" xfId="205" applyFont="1" applyBorder="1"/>
    <xf numFmtId="0" fontId="88" fillId="0" borderId="0" xfId="14" applyFont="1" applyAlignment="1">
      <alignment vertical="center"/>
    </xf>
    <xf numFmtId="9" fontId="71" fillId="17" borderId="23" xfId="21" applyFont="1" applyFill="1" applyBorder="1"/>
    <xf numFmtId="9" fontId="10" fillId="0" borderId="0" xfId="21" applyFont="1" applyFill="1" applyBorder="1"/>
    <xf numFmtId="168" fontId="0" fillId="0" borderId="0" xfId="205" applyFont="1" applyAlignment="1">
      <alignment horizontal="left"/>
    </xf>
    <xf numFmtId="0" fontId="10" fillId="0" borderId="3" xfId="205" applyNumberFormat="1" applyFont="1" applyBorder="1"/>
    <xf numFmtId="0" fontId="93" fillId="0" borderId="25" xfId="14" applyFont="1" applyBorder="1"/>
    <xf numFmtId="168" fontId="39" fillId="0" borderId="0" xfId="14" applyNumberFormat="1" applyFont="1"/>
    <xf numFmtId="0" fontId="10" fillId="0" borderId="0" xfId="14" applyFont="1"/>
    <xf numFmtId="0" fontId="88" fillId="0" borderId="0" xfId="14" applyFont="1"/>
    <xf numFmtId="0" fontId="9" fillId="0" borderId="0" xfId="14" applyFont="1" applyAlignment="1">
      <alignment horizontal="center"/>
    </xf>
    <xf numFmtId="9" fontId="10" fillId="0" borderId="22" xfId="21" applyFont="1" applyBorder="1"/>
    <xf numFmtId="9" fontId="39" fillId="0" borderId="22" xfId="21" applyFont="1" applyBorder="1"/>
    <xf numFmtId="0" fontId="39" fillId="0" borderId="111" xfId="14" applyFont="1" applyBorder="1"/>
    <xf numFmtId="0" fontId="6" fillId="9" borderId="17" xfId="0" applyFont="1" applyFill="1" applyBorder="1" applyAlignment="1">
      <alignment horizontal="right"/>
    </xf>
    <xf numFmtId="0" fontId="6" fillId="9" borderId="4" xfId="0" applyFont="1" applyFill="1" applyBorder="1"/>
    <xf numFmtId="0" fontId="6" fillId="11" borderId="18" xfId="0" applyFont="1" applyFill="1" applyBorder="1"/>
    <xf numFmtId="0" fontId="104" fillId="30" borderId="9" xfId="0" applyFont="1" applyFill="1" applyBorder="1" applyAlignment="1">
      <alignment horizontal="center" vertical="center"/>
    </xf>
    <xf numFmtId="0" fontId="93" fillId="0" borderId="0" xfId="14" applyFont="1"/>
    <xf numFmtId="0" fontId="47" fillId="8" borderId="9" xfId="0" applyFont="1" applyFill="1" applyBorder="1" applyAlignment="1">
      <alignment horizontal="center"/>
    </xf>
    <xf numFmtId="0" fontId="10" fillId="0" borderId="26" xfId="14" applyFont="1" applyBorder="1"/>
    <xf numFmtId="0" fontId="10" fillId="0" borderId="15" xfId="14" applyFont="1" applyBorder="1"/>
    <xf numFmtId="0" fontId="39" fillId="0" borderId="0" xfId="14" applyFont="1" applyAlignment="1">
      <alignment wrapText="1"/>
    </xf>
    <xf numFmtId="0" fontId="39" fillId="0" borderId="15" xfId="14" applyFont="1" applyBorder="1"/>
    <xf numFmtId="168" fontId="39" fillId="0" borderId="22" xfId="205" applyFont="1" applyBorder="1"/>
    <xf numFmtId="0" fontId="106" fillId="26" borderId="9" xfId="0" applyFont="1" applyFill="1" applyBorder="1" applyAlignment="1">
      <alignment horizontal="center" vertical="center" wrapText="1"/>
    </xf>
    <xf numFmtId="0" fontId="71" fillId="0" borderId="0" xfId="14" applyFont="1" applyAlignment="1">
      <alignment horizontal="center"/>
    </xf>
    <xf numFmtId="0" fontId="6" fillId="11" borderId="12" xfId="0" applyFont="1" applyFill="1" applyBorder="1"/>
    <xf numFmtId="0" fontId="75" fillId="0" borderId="3" xfId="0" applyFont="1" applyBorder="1" applyAlignment="1">
      <alignment vertical="center" wrapText="1"/>
    </xf>
    <xf numFmtId="9" fontId="10" fillId="0" borderId="3" xfId="0" applyNumberFormat="1" applyFont="1" applyBorder="1"/>
    <xf numFmtId="0" fontId="42" fillId="28" borderId="84" xfId="15" applyFont="1" applyFill="1" applyBorder="1" applyAlignment="1">
      <alignment horizontal="center" vertical="center" wrapText="1"/>
    </xf>
    <xf numFmtId="0" fontId="88" fillId="0" borderId="0" xfId="14" applyFont="1" applyAlignment="1">
      <alignment vertical="center" wrapText="1"/>
    </xf>
    <xf numFmtId="169" fontId="39" fillId="0" borderId="3" xfId="14" applyNumberFormat="1" applyFont="1" applyBorder="1"/>
    <xf numFmtId="0" fontId="103" fillId="8" borderId="14" xfId="0" applyFont="1" applyFill="1" applyBorder="1"/>
    <xf numFmtId="0" fontId="6" fillId="11" borderId="1" xfId="0" applyFont="1" applyFill="1" applyBorder="1"/>
    <xf numFmtId="0" fontId="93" fillId="0" borderId="26" xfId="14" applyFont="1" applyBorder="1"/>
    <xf numFmtId="0" fontId="9" fillId="0" borderId="22" xfId="14" applyFont="1" applyBorder="1" applyAlignment="1">
      <alignment horizontal="center"/>
    </xf>
    <xf numFmtId="0" fontId="10" fillId="0" borderId="22" xfId="14" applyFont="1" applyBorder="1" applyAlignment="1">
      <alignment horizontal="center"/>
    </xf>
    <xf numFmtId="170" fontId="29" fillId="0" borderId="0" xfId="13" applyNumberFormat="1" applyFont="1"/>
    <xf numFmtId="169" fontId="39" fillId="0" borderId="0" xfId="15" applyNumberFormat="1" applyFont="1"/>
    <xf numFmtId="0" fontId="93" fillId="0" borderId="26" xfId="14" applyFont="1" applyBorder="1" applyAlignment="1">
      <alignment vertical="center" wrapText="1"/>
    </xf>
    <xf numFmtId="0" fontId="0" fillId="8" borderId="4" xfId="0" applyFill="1" applyBorder="1"/>
    <xf numFmtId="9" fontId="10" fillId="0" borderId="0" xfId="21" applyFont="1" applyBorder="1"/>
    <xf numFmtId="0" fontId="6" fillId="11" borderId="0" xfId="0" applyFont="1" applyFill="1"/>
    <xf numFmtId="0" fontId="104" fillId="30" borderId="17" xfId="0" applyFont="1" applyFill="1" applyBorder="1" applyAlignment="1">
      <alignment horizontal="center" vertical="center"/>
    </xf>
    <xf numFmtId="0" fontId="39" fillId="0" borderId="0" xfId="15" applyFont="1"/>
    <xf numFmtId="0" fontId="88" fillId="17" borderId="48" xfId="14" applyFont="1" applyFill="1" applyBorder="1" applyAlignment="1">
      <alignment vertical="center"/>
    </xf>
    <xf numFmtId="0" fontId="88" fillId="17" borderId="62" xfId="14" applyFont="1" applyFill="1" applyBorder="1" applyAlignment="1">
      <alignment vertical="center" wrapText="1"/>
    </xf>
    <xf numFmtId="0" fontId="39" fillId="0" borderId="22" xfId="14" applyFont="1" applyBorder="1" applyAlignment="1">
      <alignment horizontal="center"/>
    </xf>
    <xf numFmtId="0" fontId="10" fillId="0" borderId="111" xfId="14" applyFont="1" applyBorder="1"/>
    <xf numFmtId="0" fontId="39" fillId="0" borderId="0" xfId="14" applyFont="1" applyAlignment="1">
      <alignment vertical="center" wrapText="1"/>
    </xf>
    <xf numFmtId="178" fontId="0" fillId="0" borderId="9" xfId="205" applyNumberFormat="1" applyFont="1" applyBorder="1"/>
    <xf numFmtId="172" fontId="10" fillId="0" borderId="22" xfId="14" applyNumberFormat="1" applyFont="1" applyBorder="1"/>
    <xf numFmtId="0" fontId="10" fillId="16" borderId="13" xfId="15" applyFont="1" applyFill="1" applyBorder="1"/>
    <xf numFmtId="0" fontId="42" fillId="21" borderId="3" xfId="14" applyFont="1" applyFill="1" applyBorder="1" applyAlignment="1">
      <alignment horizontal="center" vertical="center" wrapText="1"/>
    </xf>
    <xf numFmtId="0" fontId="39" fillId="0" borderId="0" xfId="14" applyFont="1" applyAlignment="1">
      <alignment horizontal="left" vertical="top" wrapText="1"/>
    </xf>
    <xf numFmtId="168" fontId="88" fillId="0" borderId="22" xfId="205" applyFont="1" applyBorder="1"/>
    <xf numFmtId="0" fontId="55" fillId="8" borderId="14" xfId="15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88" fillId="0" borderId="22" xfId="14" applyFont="1" applyBorder="1"/>
    <xf numFmtId="9" fontId="93" fillId="0" borderId="0" xfId="21" applyFont="1" applyFill="1" applyBorder="1"/>
    <xf numFmtId="0" fontId="71" fillId="0" borderId="25" xfId="14" applyFont="1" applyBorder="1"/>
    <xf numFmtId="168" fontId="10" fillId="0" borderId="1" xfId="15" applyNumberFormat="1" applyFont="1" applyBorder="1" applyAlignment="1">
      <alignment horizontal="center"/>
    </xf>
    <xf numFmtId="0" fontId="39" fillId="0" borderId="0" xfId="14" applyFont="1"/>
    <xf numFmtId="0" fontId="39" fillId="0" borderId="22" xfId="14" applyFont="1" applyBorder="1"/>
    <xf numFmtId="0" fontId="10" fillId="16" borderId="8" xfId="15" applyFont="1" applyFill="1" applyBorder="1"/>
    <xf numFmtId="0" fontId="71" fillId="17" borderId="47" xfId="14" applyFont="1" applyFill="1" applyBorder="1" applyAlignment="1">
      <alignment horizontal="center"/>
    </xf>
    <xf numFmtId="0" fontId="6" fillId="11" borderId="2" xfId="0" applyFont="1" applyFill="1" applyBorder="1"/>
    <xf numFmtId="0" fontId="39" fillId="0" borderId="0" xfId="15" applyFont="1" applyAlignment="1">
      <alignment horizontal="center"/>
    </xf>
    <xf numFmtId="0" fontId="10" fillId="0" borderId="0" xfId="14" applyFont="1" applyAlignment="1">
      <alignment horizontal="center"/>
    </xf>
    <xf numFmtId="0" fontId="0" fillId="8" borderId="14" xfId="0" applyFill="1" applyBorder="1"/>
    <xf numFmtId="172" fontId="71" fillId="0" borderId="0" xfId="14" applyNumberFormat="1" applyFont="1"/>
    <xf numFmtId="172" fontId="39" fillId="0" borderId="0" xfId="14" applyNumberFormat="1" applyFont="1"/>
    <xf numFmtId="172" fontId="88" fillId="0" borderId="22" xfId="14" applyNumberFormat="1" applyFont="1" applyBorder="1"/>
    <xf numFmtId="0" fontId="39" fillId="0" borderId="26" xfId="14" applyFont="1" applyBorder="1"/>
    <xf numFmtId="0" fontId="39" fillId="35" borderId="0" xfId="14" applyFont="1" applyFill="1" applyAlignment="1">
      <alignment horizontal="left" vertical="top" wrapText="1"/>
    </xf>
    <xf numFmtId="0" fontId="6" fillId="11" borderId="13" xfId="0" applyFont="1" applyFill="1" applyBorder="1"/>
    <xf numFmtId="0" fontId="71" fillId="17" borderId="47" xfId="14" applyFont="1" applyFill="1" applyBorder="1"/>
    <xf numFmtId="0" fontId="93" fillId="0" borderId="0" xfId="14" applyFont="1" applyAlignment="1">
      <alignment vertical="center" wrapText="1"/>
    </xf>
    <xf numFmtId="0" fontId="10" fillId="16" borderId="17" xfId="15" applyFont="1" applyFill="1" applyBorder="1"/>
    <xf numFmtId="0" fontId="39" fillId="0" borderId="0" xfId="15" applyFont="1" applyAlignment="1">
      <alignment horizontal="center" vertical="center"/>
    </xf>
    <xf numFmtId="0" fontId="10" fillId="0" borderId="25" xfId="14" applyFont="1" applyBorder="1"/>
    <xf numFmtId="169" fontId="39" fillId="0" borderId="0" xfId="14" applyNumberFormat="1" applyFont="1"/>
    <xf numFmtId="0" fontId="93" fillId="0" borderId="0" xfId="14" applyFont="1" applyAlignment="1">
      <alignment horizontal="center"/>
    </xf>
    <xf numFmtId="0" fontId="104" fillId="30" borderId="17" xfId="0" applyFont="1" applyFill="1" applyBorder="1" applyAlignment="1">
      <alignment horizontal="center" vertical="center" wrapText="1"/>
    </xf>
    <xf numFmtId="0" fontId="88" fillId="0" borderId="26" xfId="14" applyFont="1" applyBorder="1" applyAlignment="1">
      <alignment vertical="center" wrapText="1"/>
    </xf>
    <xf numFmtId="174" fontId="10" fillId="0" borderId="1" xfId="1" applyNumberFormat="1" applyFont="1" applyBorder="1"/>
    <xf numFmtId="168" fontId="0" fillId="0" borderId="0" xfId="205" applyFont="1"/>
    <xf numFmtId="9" fontId="39" fillId="0" borderId="0" xfId="21" applyFont="1" applyBorder="1"/>
    <xf numFmtId="168" fontId="39" fillId="0" borderId="22" xfId="14" applyNumberFormat="1" applyFont="1" applyBorder="1"/>
    <xf numFmtId="0" fontId="75" fillId="0" borderId="1" xfId="0" applyFont="1" applyBorder="1" applyAlignment="1">
      <alignment vertical="center" wrapText="1"/>
    </xf>
    <xf numFmtId="0" fontId="39" fillId="0" borderId="25" xfId="14" applyFont="1" applyBorder="1"/>
    <xf numFmtId="172" fontId="88" fillId="0" borderId="0" xfId="14" applyNumberFormat="1" applyFont="1"/>
    <xf numFmtId="170" fontId="39" fillId="0" borderId="0" xfId="14" applyNumberFormat="1" applyFont="1"/>
    <xf numFmtId="0" fontId="39" fillId="0" borderId="26" xfId="14" applyFont="1" applyBorder="1" applyAlignment="1">
      <alignment vertical="center" wrapText="1"/>
    </xf>
    <xf numFmtId="0" fontId="39" fillId="0" borderId="0" xfId="14" applyFont="1" applyAlignment="1">
      <alignment horizontal="center"/>
    </xf>
    <xf numFmtId="0" fontId="39" fillId="0" borderId="0" xfId="14" applyFont="1" applyAlignment="1">
      <alignment horizontal="center" vertical="top" wrapText="1"/>
    </xf>
    <xf numFmtId="0" fontId="79" fillId="0" borderId="4" xfId="18" applyFont="1" applyBorder="1" applyAlignment="1">
      <alignment horizontal="left" vertical="center"/>
    </xf>
    <xf numFmtId="168" fontId="105" fillId="0" borderId="9" xfId="0" applyNumberFormat="1" applyFont="1" applyBorder="1" applyAlignment="1">
      <alignment horizontal="center" vertical="center"/>
    </xf>
    <xf numFmtId="0" fontId="88" fillId="0" borderId="0" xfId="14" applyFont="1" applyAlignment="1">
      <alignment horizontal="center" vertical="center" textRotation="90" wrapText="1"/>
    </xf>
    <xf numFmtId="0" fontId="88" fillId="17" borderId="23" xfId="14" applyFont="1" applyFill="1" applyBorder="1" applyAlignment="1">
      <alignment horizontal="center" vertical="center" textRotation="90" wrapText="1"/>
    </xf>
    <xf numFmtId="0" fontId="62" fillId="0" borderId="9" xfId="15" applyFont="1" applyBorder="1"/>
    <xf numFmtId="168" fontId="62" fillId="0" borderId="9" xfId="205" applyFont="1" applyBorder="1" applyAlignment="1">
      <alignment horizontal="center"/>
    </xf>
    <xf numFmtId="0" fontId="3" fillId="0" borderId="0" xfId="15"/>
    <xf numFmtId="168" fontId="62" fillId="0" borderId="9" xfId="205" applyFont="1" applyFill="1" applyBorder="1" applyAlignment="1">
      <alignment horizontal="center"/>
    </xf>
    <xf numFmtId="168" fontId="62" fillId="0" borderId="9" xfId="205" applyFont="1" applyBorder="1"/>
    <xf numFmtId="0" fontId="37" fillId="0" borderId="0" xfId="15" applyFont="1"/>
    <xf numFmtId="0" fontId="6" fillId="0" borderId="0" xfId="18" applyFont="1"/>
    <xf numFmtId="0" fontId="7" fillId="0" borderId="9" xfId="18" applyFont="1" applyBorder="1" applyAlignment="1">
      <alignment horizontal="left" vertical="center"/>
    </xf>
    <xf numFmtId="0" fontId="7" fillId="0" borderId="9" xfId="18" applyFont="1" applyBorder="1" applyAlignment="1">
      <alignment horizontal="center" vertical="center"/>
    </xf>
    <xf numFmtId="0" fontId="79" fillId="11" borderId="17" xfId="18" applyFont="1" applyFill="1" applyBorder="1" applyAlignment="1">
      <alignment vertical="center"/>
    </xf>
    <xf numFmtId="0" fontId="79" fillId="11" borderId="14" xfId="18" applyFont="1" applyFill="1" applyBorder="1" applyAlignment="1">
      <alignment vertical="center"/>
    </xf>
    <xf numFmtId="0" fontId="79" fillId="11" borderId="4" xfId="18" applyFont="1" applyFill="1" applyBorder="1" applyAlignment="1">
      <alignment vertical="center"/>
    </xf>
    <xf numFmtId="174" fontId="7" fillId="0" borderId="0" xfId="15" applyNumberFormat="1" applyFont="1" applyAlignment="1">
      <alignment horizontal="center"/>
    </xf>
    <xf numFmtId="0" fontId="3" fillId="0" borderId="9" xfId="15" applyBorder="1"/>
    <xf numFmtId="0" fontId="3" fillId="0" borderId="9" xfId="15" applyBorder="1" applyAlignment="1">
      <alignment horizontal="center"/>
    </xf>
    <xf numFmtId="0" fontId="42" fillId="15" borderId="9" xfId="15" applyFont="1" applyFill="1" applyBorder="1" applyAlignment="1">
      <alignment horizontal="center" vertical="center"/>
    </xf>
    <xf numFmtId="168" fontId="42" fillId="15" borderId="14" xfId="205" applyFont="1" applyFill="1" applyBorder="1" applyAlignment="1">
      <alignment horizontal="center" vertical="center"/>
    </xf>
    <xf numFmtId="0" fontId="42" fillId="21" borderId="91" xfId="15" applyFont="1" applyFill="1" applyBorder="1" applyAlignment="1">
      <alignment horizontal="center" vertical="center" wrapText="1"/>
    </xf>
    <xf numFmtId="0" fontId="42" fillId="21" borderId="92" xfId="15" applyFont="1" applyFill="1" applyBorder="1" applyAlignment="1">
      <alignment horizontal="center" vertical="center" wrapText="1"/>
    </xf>
    <xf numFmtId="0" fontId="42" fillId="21" borderId="12" xfId="15" applyFont="1" applyFill="1" applyBorder="1" applyAlignment="1">
      <alignment horizontal="center" vertical="center" wrapText="1"/>
    </xf>
    <xf numFmtId="0" fontId="42" fillId="28" borderId="95" xfId="15" applyFont="1" applyFill="1" applyBorder="1" applyAlignment="1">
      <alignment horizontal="center" vertical="center"/>
    </xf>
    <xf numFmtId="0" fontId="42" fillId="28" borderId="18" xfId="15" applyFont="1" applyFill="1" applyBorder="1" applyAlignment="1">
      <alignment horizontal="center" vertical="center"/>
    </xf>
    <xf numFmtId="0" fontId="42" fillId="28" borderId="91" xfId="15" applyFont="1" applyFill="1" applyBorder="1" applyAlignment="1">
      <alignment horizontal="center" vertical="center"/>
    </xf>
    <xf numFmtId="0" fontId="42" fillId="28" borderId="92" xfId="15" applyFont="1" applyFill="1" applyBorder="1" applyAlignment="1">
      <alignment horizontal="center" vertical="center"/>
    </xf>
    <xf numFmtId="0" fontId="42" fillId="28" borderId="93" xfId="15" applyFont="1" applyFill="1" applyBorder="1" applyAlignment="1">
      <alignment vertical="center" wrapText="1"/>
    </xf>
    <xf numFmtId="0" fontId="10" fillId="0" borderId="1" xfId="15" applyFont="1" applyBorder="1" applyAlignment="1">
      <alignment horizontal="center"/>
    </xf>
    <xf numFmtId="168" fontId="10" fillId="0" borderId="6" xfId="205" applyFont="1" applyBorder="1"/>
    <xf numFmtId="179" fontId="10" fillId="0" borderId="6" xfId="205" applyNumberFormat="1" applyFont="1" applyBorder="1"/>
    <xf numFmtId="174" fontId="10" fillId="0" borderId="6" xfId="205" applyNumberFormat="1" applyFont="1" applyBorder="1"/>
    <xf numFmtId="174" fontId="10" fillId="0" borderId="0" xfId="205" applyNumberFormat="1" applyFont="1"/>
    <xf numFmtId="174" fontId="10" fillId="0" borderId="1" xfId="205" applyNumberFormat="1" applyFont="1" applyBorder="1"/>
    <xf numFmtId="174" fontId="10" fillId="41" borderId="6" xfId="205" applyNumberFormat="1" applyFont="1" applyFill="1" applyBorder="1"/>
    <xf numFmtId="174" fontId="10" fillId="41" borderId="0" xfId="205" applyNumberFormat="1" applyFont="1" applyFill="1"/>
    <xf numFmtId="174" fontId="10" fillId="9" borderId="9" xfId="205" applyNumberFormat="1" applyFont="1" applyFill="1" applyBorder="1"/>
    <xf numFmtId="174" fontId="10" fillId="0" borderId="3" xfId="205" applyNumberFormat="1" applyFont="1" applyBorder="1"/>
    <xf numFmtId="168" fontId="10" fillId="9" borderId="6" xfId="205" applyFont="1" applyFill="1" applyBorder="1"/>
    <xf numFmtId="168" fontId="10" fillId="41" borderId="6" xfId="205" applyFont="1" applyFill="1" applyBorder="1"/>
    <xf numFmtId="0" fontId="10" fillId="0" borderId="9" xfId="15" applyFont="1" applyBorder="1"/>
    <xf numFmtId="0" fontId="10" fillId="0" borderId="1" xfId="15" applyFont="1" applyBorder="1"/>
    <xf numFmtId="168" fontId="10" fillId="0" borderId="3" xfId="205" applyFont="1" applyBorder="1"/>
    <xf numFmtId="174" fontId="10" fillId="41" borderId="3" xfId="205" applyNumberFormat="1" applyFont="1" applyFill="1" applyBorder="1"/>
    <xf numFmtId="168" fontId="71" fillId="0" borderId="9" xfId="15" applyNumberFormat="1" applyFont="1" applyBorder="1"/>
    <xf numFmtId="174" fontId="6" fillId="0" borderId="0" xfId="15" applyNumberFormat="1" applyFont="1"/>
    <xf numFmtId="168" fontId="10" fillId="0" borderId="3" xfId="205" applyFont="1" applyBorder="1" applyAlignment="1">
      <alignment vertical="center" wrapText="1"/>
    </xf>
    <xf numFmtId="174" fontId="10" fillId="41" borderId="1" xfId="205" applyNumberFormat="1" applyFont="1" applyFill="1" applyBorder="1"/>
    <xf numFmtId="0" fontId="71" fillId="0" borderId="9" xfId="15" applyFont="1" applyBorder="1"/>
    <xf numFmtId="168" fontId="10" fillId="0" borderId="10" xfId="205" applyFont="1" applyBorder="1" applyAlignment="1">
      <alignment vertical="center" wrapText="1"/>
    </xf>
    <xf numFmtId="174" fontId="10" fillId="0" borderId="10" xfId="205" applyNumberFormat="1" applyFont="1" applyBorder="1"/>
    <xf numFmtId="174" fontId="10" fillId="0" borderId="18" xfId="205" applyNumberFormat="1" applyFont="1" applyBorder="1"/>
    <xf numFmtId="0" fontId="9" fillId="16" borderId="9" xfId="15" applyFont="1" applyFill="1" applyBorder="1" applyAlignment="1">
      <alignment horizontal="center"/>
    </xf>
    <xf numFmtId="168" fontId="10" fillId="16" borderId="8" xfId="205" applyFont="1" applyFill="1" applyBorder="1"/>
    <xf numFmtId="168" fontId="42" fillId="16" borderId="6" xfId="205" applyFont="1" applyFill="1" applyBorder="1"/>
    <xf numFmtId="168" fontId="46" fillId="16" borderId="9" xfId="15" applyNumberFormat="1" applyFont="1" applyFill="1" applyBorder="1"/>
    <xf numFmtId="0" fontId="10" fillId="0" borderId="6" xfId="15" applyFont="1" applyBorder="1"/>
    <xf numFmtId="0" fontId="39" fillId="0" borderId="6" xfId="15" applyFont="1" applyBorder="1" applyAlignment="1">
      <alignment horizontal="center"/>
    </xf>
    <xf numFmtId="168" fontId="84" fillId="0" borderId="6" xfId="205" applyFont="1" applyBorder="1"/>
    <xf numFmtId="174" fontId="10" fillId="41" borderId="5" xfId="205" applyNumberFormat="1" applyFont="1" applyFill="1" applyBorder="1"/>
    <xf numFmtId="174" fontId="10" fillId="41" borderId="7" xfId="205" applyNumberFormat="1" applyFont="1" applyFill="1" applyBorder="1"/>
    <xf numFmtId="174" fontId="10" fillId="41" borderId="8" xfId="205" applyNumberFormat="1" applyFont="1" applyFill="1" applyBorder="1"/>
    <xf numFmtId="168" fontId="10" fillId="41" borderId="5" xfId="205" applyFont="1" applyFill="1" applyBorder="1"/>
    <xf numFmtId="168" fontId="10" fillId="41" borderId="7" xfId="205" applyFont="1" applyFill="1" applyBorder="1"/>
    <xf numFmtId="0" fontId="10" fillId="0" borderId="3" xfId="15" applyFont="1" applyBorder="1"/>
    <xf numFmtId="0" fontId="39" fillId="0" borderId="3" xfId="15" applyFont="1" applyBorder="1" applyAlignment="1">
      <alignment horizontal="center"/>
    </xf>
    <xf numFmtId="168" fontId="84" fillId="0" borderId="3" xfId="205" applyFont="1" applyBorder="1"/>
    <xf numFmtId="174" fontId="10" fillId="41" borderId="0" xfId="205" applyNumberFormat="1" applyFont="1" applyFill="1" applyBorder="1"/>
    <xf numFmtId="174" fontId="10" fillId="41" borderId="2" xfId="205" applyNumberFormat="1" applyFont="1" applyFill="1" applyBorder="1"/>
    <xf numFmtId="168" fontId="10" fillId="41" borderId="1" xfId="205" applyFont="1" applyFill="1" applyBorder="1"/>
    <xf numFmtId="168" fontId="10" fillId="41" borderId="0" xfId="205" applyFont="1" applyFill="1" applyBorder="1"/>
    <xf numFmtId="168" fontId="10" fillId="41" borderId="0" xfId="205" applyFont="1" applyFill="1"/>
    <xf numFmtId="168" fontId="71" fillId="0" borderId="4" xfId="15" applyNumberFormat="1" applyFont="1" applyBorder="1"/>
    <xf numFmtId="0" fontId="84" fillId="0" borderId="3" xfId="15" applyFont="1" applyBorder="1" applyAlignment="1">
      <alignment horizontal="center"/>
    </xf>
    <xf numFmtId="168" fontId="84" fillId="0" borderId="1" xfId="205" applyFont="1" applyBorder="1"/>
    <xf numFmtId="168" fontId="84" fillId="41" borderId="0" xfId="205" applyFont="1" applyFill="1"/>
    <xf numFmtId="0" fontId="10" fillId="0" borderId="4" xfId="15" applyFont="1" applyBorder="1"/>
    <xf numFmtId="174" fontId="6" fillId="0" borderId="0" xfId="205" applyNumberFormat="1" applyFont="1"/>
    <xf numFmtId="174" fontId="10" fillId="41" borderId="18" xfId="205" applyNumberFormat="1" applyFont="1" applyFill="1" applyBorder="1"/>
    <xf numFmtId="174" fontId="10" fillId="41" borderId="12" xfId="205" applyNumberFormat="1" applyFont="1" applyFill="1" applyBorder="1"/>
    <xf numFmtId="168" fontId="84" fillId="41" borderId="12" xfId="205" applyFont="1" applyFill="1" applyBorder="1"/>
    <xf numFmtId="174" fontId="10" fillId="41" borderId="13" xfId="205" applyNumberFormat="1" applyFont="1" applyFill="1" applyBorder="1"/>
    <xf numFmtId="168" fontId="84" fillId="0" borderId="10" xfId="205" applyFont="1" applyBorder="1"/>
    <xf numFmtId="168" fontId="10" fillId="41" borderId="18" xfId="205" applyFont="1" applyFill="1" applyBorder="1"/>
    <xf numFmtId="168" fontId="10" fillId="41" borderId="12" xfId="205" applyFont="1" applyFill="1" applyBorder="1"/>
    <xf numFmtId="168" fontId="42" fillId="16" borderId="9" xfId="205" applyFont="1" applyFill="1" applyBorder="1"/>
    <xf numFmtId="168" fontId="42" fillId="16" borderId="10" xfId="205" applyFont="1" applyFill="1" applyBorder="1"/>
    <xf numFmtId="168" fontId="42" fillId="16" borderId="4" xfId="205" applyFont="1" applyFill="1" applyBorder="1"/>
    <xf numFmtId="0" fontId="46" fillId="16" borderId="4" xfId="15" applyFont="1" applyFill="1" applyBorder="1"/>
    <xf numFmtId="0" fontId="10" fillId="0" borderId="0" xfId="15" applyFont="1"/>
    <xf numFmtId="168" fontId="39" fillId="0" borderId="6" xfId="205" applyFont="1" applyBorder="1"/>
    <xf numFmtId="174" fontId="10" fillId="0" borderId="96" xfId="15" applyNumberFormat="1" applyFont="1" applyBorder="1"/>
    <xf numFmtId="0" fontId="6" fillId="0" borderId="0" xfId="15" applyFont="1" applyAlignment="1">
      <alignment vertical="center" wrapText="1"/>
    </xf>
    <xf numFmtId="174" fontId="10" fillId="0" borderId="97" xfId="205" applyNumberFormat="1" applyFont="1" applyBorder="1"/>
    <xf numFmtId="168" fontId="6" fillId="0" borderId="0" xfId="15" applyNumberFormat="1" applyFont="1"/>
    <xf numFmtId="168" fontId="10" fillId="0" borderId="10" xfId="205" applyFont="1" applyBorder="1"/>
    <xf numFmtId="174" fontId="10" fillId="0" borderId="98" xfId="15" applyNumberFormat="1" applyFont="1" applyBorder="1"/>
    <xf numFmtId="0" fontId="7" fillId="0" borderId="0" xfId="15" applyFont="1" applyAlignment="1">
      <alignment horizontal="center" vertical="center"/>
    </xf>
    <xf numFmtId="0" fontId="46" fillId="16" borderId="9" xfId="15" applyFont="1" applyFill="1" applyBorder="1"/>
    <xf numFmtId="0" fontId="10" fillId="0" borderId="3" xfId="15" applyFont="1" applyBorder="1" applyAlignment="1">
      <alignment horizontal="center"/>
    </xf>
    <xf numFmtId="168" fontId="10" fillId="0" borderId="0" xfId="205" applyFont="1"/>
    <xf numFmtId="174" fontId="10" fillId="0" borderId="75" xfId="205" applyNumberFormat="1" applyFont="1" applyBorder="1"/>
    <xf numFmtId="0" fontId="6" fillId="0" borderId="0" xfId="15" applyFont="1"/>
    <xf numFmtId="0" fontId="10" fillId="0" borderId="10" xfId="15" applyFont="1" applyBorder="1"/>
    <xf numFmtId="0" fontId="9" fillId="0" borderId="1" xfId="15" applyFont="1" applyBorder="1" applyAlignment="1">
      <alignment horizontal="center" vertical="center" textRotation="90"/>
    </xf>
    <xf numFmtId="0" fontId="10" fillId="0" borderId="0" xfId="15" applyFont="1" applyAlignment="1">
      <alignment horizontal="center"/>
    </xf>
    <xf numFmtId="168" fontId="86" fillId="10" borderId="4" xfId="205" applyFont="1" applyFill="1" applyBorder="1" applyAlignment="1">
      <alignment horizontal="right" vertical="center"/>
    </xf>
    <xf numFmtId="0" fontId="9" fillId="0" borderId="4" xfId="15" applyFont="1" applyBorder="1" applyAlignment="1">
      <alignment horizontal="left" vertical="center"/>
    </xf>
    <xf numFmtId="0" fontId="36" fillId="7" borderId="14" xfId="15" applyFont="1" applyFill="1" applyBorder="1" applyAlignment="1">
      <alignment horizontal="left" vertical="center"/>
    </xf>
    <xf numFmtId="0" fontId="3" fillId="8" borderId="4" xfId="15" applyFill="1" applyBorder="1" applyAlignment="1">
      <alignment horizontal="center" vertical="center"/>
    </xf>
    <xf numFmtId="0" fontId="6" fillId="0" borderId="0" xfId="15" applyFont="1" applyAlignment="1">
      <alignment horizontal="center"/>
    </xf>
    <xf numFmtId="168" fontId="6" fillId="0" borderId="0" xfId="205" applyFont="1"/>
    <xf numFmtId="174" fontId="6" fillId="0" borderId="0" xfId="15" applyNumberFormat="1" applyFont="1" applyAlignment="1">
      <alignment horizontal="center" vertical="center"/>
    </xf>
    <xf numFmtId="0" fontId="87" fillId="0" borderId="0" xfId="15" applyFont="1"/>
    <xf numFmtId="179" fontId="10" fillId="0" borderId="3" xfId="205" applyNumberFormat="1" applyFont="1" applyBorder="1"/>
    <xf numFmtId="168" fontId="10" fillId="0" borderId="2" xfId="205" applyFont="1" applyBorder="1"/>
    <xf numFmtId="0" fontId="3" fillId="0" borderId="3" xfId="15" applyBorder="1"/>
    <xf numFmtId="0" fontId="88" fillId="0" borderId="1" xfId="15" applyFont="1" applyBorder="1"/>
    <xf numFmtId="0" fontId="42" fillId="43" borderId="1" xfId="15" applyFont="1" applyFill="1" applyBorder="1"/>
    <xf numFmtId="0" fontId="42" fillId="44" borderId="1" xfId="15" applyFont="1" applyFill="1" applyBorder="1"/>
    <xf numFmtId="0" fontId="62" fillId="0" borderId="9" xfId="15" applyFont="1" applyBorder="1" applyAlignment="1">
      <alignment horizontal="left"/>
    </xf>
    <xf numFmtId="168" fontId="62" fillId="0" borderId="9" xfId="205" applyFont="1" applyFill="1" applyBorder="1" applyAlignment="1">
      <alignment horizontal="left"/>
    </xf>
    <xf numFmtId="174" fontId="10" fillId="0" borderId="3" xfId="205" applyNumberFormat="1" applyFont="1" applyBorder="1" applyAlignment="1">
      <alignment horizontal="center" vertical="center"/>
    </xf>
    <xf numFmtId="168" fontId="10" fillId="0" borderId="0" xfId="205" applyFont="1" applyBorder="1"/>
    <xf numFmtId="0" fontId="6" fillId="0" borderId="0" xfId="14" applyFont="1"/>
    <xf numFmtId="0" fontId="7" fillId="0" borderId="0" xfId="14" applyFont="1" applyAlignment="1">
      <alignment horizontal="center"/>
    </xf>
    <xf numFmtId="168" fontId="88" fillId="39" borderId="6" xfId="205" applyFont="1" applyFill="1" applyBorder="1"/>
    <xf numFmtId="0" fontId="88" fillId="39" borderId="9" xfId="15" applyFont="1" applyFill="1" applyBorder="1"/>
    <xf numFmtId="0" fontId="90" fillId="39" borderId="0" xfId="15" applyFont="1" applyFill="1"/>
    <xf numFmtId="0" fontId="7" fillId="0" borderId="10" xfId="15" applyFont="1" applyBorder="1" applyAlignment="1">
      <alignment vertical="center" textRotation="90"/>
    </xf>
    <xf numFmtId="0" fontId="71" fillId="17" borderId="3" xfId="15" applyFont="1" applyFill="1" applyBorder="1" applyAlignment="1">
      <alignment horizontal="center"/>
    </xf>
    <xf numFmtId="168" fontId="71" fillId="17" borderId="0" xfId="205" applyFont="1" applyFill="1" applyBorder="1"/>
    <xf numFmtId="0" fontId="88" fillId="17" borderId="7" xfId="15" applyFont="1" applyFill="1" applyBorder="1"/>
    <xf numFmtId="0" fontId="88" fillId="17" borderId="6" xfId="15" applyFont="1" applyFill="1" applyBorder="1" applyAlignment="1">
      <alignment horizontal="center"/>
    </xf>
    <xf numFmtId="168" fontId="88" fillId="17" borderId="7" xfId="205" applyFont="1" applyFill="1" applyBorder="1"/>
    <xf numFmtId="174" fontId="88" fillId="0" borderId="99" xfId="205" applyNumberFormat="1" applyFont="1" applyFill="1" applyBorder="1"/>
    <xf numFmtId="174" fontId="88" fillId="0" borderId="3" xfId="205" applyNumberFormat="1" applyFont="1" applyFill="1" applyBorder="1"/>
    <xf numFmtId="0" fontId="88" fillId="17" borderId="0" xfId="15" applyFont="1" applyFill="1"/>
    <xf numFmtId="0" fontId="89" fillId="0" borderId="0" xfId="15" applyFont="1"/>
    <xf numFmtId="0" fontId="71" fillId="17" borderId="0" xfId="14" applyFont="1" applyFill="1"/>
    <xf numFmtId="0" fontId="88" fillId="17" borderId="8" xfId="14" applyFont="1" applyFill="1" applyBorder="1" applyAlignment="1">
      <alignment vertical="center"/>
    </xf>
    <xf numFmtId="168" fontId="39" fillId="0" borderId="0" xfId="205" applyFont="1" applyBorder="1"/>
    <xf numFmtId="168" fontId="6" fillId="0" borderId="0" xfId="205" applyFont="1" applyBorder="1"/>
    <xf numFmtId="168" fontId="10" fillId="0" borderId="0" xfId="205" applyFont="1" applyFill="1" applyBorder="1"/>
    <xf numFmtId="168" fontId="62" fillId="0" borderId="9" xfId="205" applyFont="1" applyBorder="1" applyAlignment="1">
      <alignment horizontal="left"/>
    </xf>
    <xf numFmtId="0" fontId="61" fillId="32" borderId="9" xfId="15" applyFont="1" applyFill="1" applyBorder="1" applyAlignment="1">
      <alignment horizontal="center" vertical="center"/>
    </xf>
    <xf numFmtId="9" fontId="10" fillId="0" borderId="0" xfId="21" applyFont="1"/>
    <xf numFmtId="9" fontId="6" fillId="0" borderId="0" xfId="21" applyFont="1"/>
    <xf numFmtId="0" fontId="6" fillId="0" borderId="0" xfId="14" applyFont="1" applyAlignment="1">
      <alignment horizontal="center"/>
    </xf>
    <xf numFmtId="168" fontId="71" fillId="0" borderId="0" xfId="205" applyFont="1" applyFill="1" applyBorder="1"/>
    <xf numFmtId="9" fontId="71" fillId="0" borderId="0" xfId="21" applyFont="1" applyFill="1" applyBorder="1"/>
    <xf numFmtId="168" fontId="71" fillId="0" borderId="0" xfId="205" applyFont="1" applyBorder="1"/>
    <xf numFmtId="168" fontId="88" fillId="0" borderId="0" xfId="205" applyFont="1" applyBorder="1"/>
    <xf numFmtId="0" fontId="10" fillId="17" borderId="3" xfId="15" applyFont="1" applyFill="1" applyBorder="1" applyAlignment="1">
      <alignment horizontal="center"/>
    </xf>
    <xf numFmtId="168" fontId="10" fillId="17" borderId="0" xfId="205" applyFont="1" applyFill="1" applyBorder="1"/>
    <xf numFmtId="0" fontId="71" fillId="0" borderId="3" xfId="15" applyFont="1" applyBorder="1" applyAlignment="1">
      <alignment horizontal="center"/>
    </xf>
    <xf numFmtId="0" fontId="93" fillId="0" borderId="0" xfId="15" applyFont="1"/>
    <xf numFmtId="0" fontId="93" fillId="0" borderId="3" xfId="15" applyFont="1" applyBorder="1" applyAlignment="1">
      <alignment horizontal="center"/>
    </xf>
    <xf numFmtId="168" fontId="93" fillId="0" borderId="0" xfId="205" applyFont="1" applyBorder="1"/>
    <xf numFmtId="174" fontId="10" fillId="0" borderId="3" xfId="205" applyNumberFormat="1" applyFont="1" applyBorder="1" applyAlignment="1"/>
    <xf numFmtId="2" fontId="10" fillId="0" borderId="75" xfId="205" applyNumberFormat="1" applyFont="1" applyBorder="1"/>
    <xf numFmtId="0" fontId="71" fillId="0" borderId="0" xfId="15" applyFont="1" applyAlignment="1">
      <alignment horizontal="right"/>
    </xf>
    <xf numFmtId="0" fontId="9" fillId="0" borderId="0" xfId="15" applyFont="1" applyAlignment="1">
      <alignment horizontal="right"/>
    </xf>
    <xf numFmtId="0" fontId="92" fillId="0" borderId="0" xfId="23" applyFont="1"/>
    <xf numFmtId="0" fontId="100" fillId="0" borderId="9" xfId="23" applyFont="1" applyBorder="1" applyAlignment="1">
      <alignment horizontal="left" vertical="center"/>
    </xf>
    <xf numFmtId="0" fontId="100" fillId="0" borderId="9" xfId="23" applyFont="1" applyBorder="1" applyAlignment="1">
      <alignment horizontal="center" vertical="center"/>
    </xf>
    <xf numFmtId="0" fontId="102" fillId="0" borderId="9" xfId="23" applyFont="1" applyBorder="1" applyAlignment="1">
      <alignment horizontal="center" vertical="center"/>
    </xf>
    <xf numFmtId="0" fontId="4" fillId="0" borderId="0" xfId="23"/>
    <xf numFmtId="168" fontId="105" fillId="0" borderId="9" xfId="205" applyFont="1" applyBorder="1" applyAlignment="1">
      <alignment horizontal="center" vertical="center"/>
    </xf>
    <xf numFmtId="168" fontId="105" fillId="0" borderId="4" xfId="205" applyFont="1" applyBorder="1" applyAlignment="1">
      <alignment horizontal="center" vertical="center"/>
    </xf>
    <xf numFmtId="168" fontId="107" fillId="16" borderId="9" xfId="205" applyFont="1" applyFill="1" applyBorder="1" applyAlignment="1">
      <alignment horizontal="center" vertical="center"/>
    </xf>
    <xf numFmtId="0" fontId="108" fillId="0" borderId="0" xfId="15" applyFont="1"/>
    <xf numFmtId="0" fontId="90" fillId="0" borderId="0" xfId="15" applyFont="1"/>
    <xf numFmtId="168" fontId="108" fillId="0" borderId="0" xfId="205" applyFont="1"/>
    <xf numFmtId="168" fontId="71" fillId="0" borderId="3" xfId="205" applyFont="1" applyBorder="1"/>
    <xf numFmtId="0" fontId="3" fillId="0" borderId="0" xfId="15" applyAlignment="1">
      <alignment horizontal="right"/>
    </xf>
    <xf numFmtId="0" fontId="108" fillId="0" borderId="0" xfId="15" applyFont="1" applyAlignment="1">
      <alignment horizontal="right"/>
    </xf>
    <xf numFmtId="0" fontId="90" fillId="0" borderId="0" xfId="15" applyFont="1" applyAlignment="1">
      <alignment horizontal="right"/>
    </xf>
    <xf numFmtId="168" fontId="108" fillId="0" borderId="0" xfId="205" applyFont="1" applyAlignment="1">
      <alignment horizontal="left"/>
    </xf>
    <xf numFmtId="168" fontId="90" fillId="0" borderId="0" xfId="205" applyFont="1" applyAlignment="1">
      <alignment horizontal="left"/>
    </xf>
    <xf numFmtId="168" fontId="109" fillId="9" borderId="6" xfId="205" applyFont="1" applyFill="1" applyBorder="1"/>
    <xf numFmtId="0" fontId="109" fillId="0" borderId="9" xfId="15" applyFont="1" applyBorder="1"/>
    <xf numFmtId="0" fontId="147" fillId="0" borderId="0" xfId="15" applyFont="1"/>
    <xf numFmtId="174" fontId="109" fillId="70" borderId="75" xfId="205" applyNumberFormat="1" applyFont="1" applyFill="1" applyBorder="1"/>
    <xf numFmtId="174" fontId="109" fillId="70" borderId="3" xfId="205" applyNumberFormat="1" applyFont="1" applyFill="1" applyBorder="1"/>
    <xf numFmtId="174" fontId="109" fillId="70" borderId="3" xfId="205" applyNumberFormat="1" applyFont="1" applyFill="1" applyBorder="1" applyAlignment="1">
      <alignment horizontal="center" vertical="center"/>
    </xf>
    <xf numFmtId="0" fontId="109" fillId="70" borderId="0" xfId="15" applyFont="1" applyFill="1"/>
    <xf numFmtId="168" fontId="109" fillId="70" borderId="0" xfId="205" applyFont="1" applyFill="1" applyBorder="1"/>
    <xf numFmtId="0" fontId="109" fillId="70" borderId="3" xfId="15" applyFont="1" applyFill="1" applyBorder="1" applyAlignment="1">
      <alignment horizontal="center"/>
    </xf>
    <xf numFmtId="174" fontId="98" fillId="0" borderId="3" xfId="205" applyNumberFormat="1" applyFont="1" applyBorder="1" applyAlignment="1">
      <alignment horizontal="center" vertical="center"/>
    </xf>
    <xf numFmtId="0" fontId="88" fillId="0" borderId="0" xfId="15" applyFont="1"/>
    <xf numFmtId="174" fontId="10" fillId="9" borderId="6" xfId="205" applyNumberFormat="1" applyFont="1" applyFill="1" applyBorder="1"/>
    <xf numFmtId="168" fontId="93" fillId="0" borderId="0" xfId="205" applyFont="1" applyFill="1" applyBorder="1"/>
    <xf numFmtId="11" fontId="89" fillId="9" borderId="6" xfId="205" applyNumberFormat="1" applyFont="1" applyFill="1" applyBorder="1"/>
    <xf numFmtId="0" fontId="89" fillId="0" borderId="3" xfId="15" applyFont="1" applyBorder="1" applyAlignment="1">
      <alignment horizontal="center"/>
    </xf>
    <xf numFmtId="174" fontId="89" fillId="9" borderId="6" xfId="205" applyNumberFormat="1" applyFont="1" applyFill="1" applyBorder="1"/>
    <xf numFmtId="174" fontId="89" fillId="0" borderId="75" xfId="205" applyNumberFormat="1" applyFont="1" applyBorder="1"/>
    <xf numFmtId="168" fontId="89" fillId="0" borderId="0" xfId="205" applyFont="1" applyBorder="1"/>
    <xf numFmtId="0" fontId="89" fillId="0" borderId="9" xfId="15" applyFont="1" applyBorder="1"/>
    <xf numFmtId="174" fontId="89" fillId="0" borderId="3" xfId="205" applyNumberFormat="1" applyFont="1" applyBorder="1"/>
    <xf numFmtId="0" fontId="3" fillId="0" borderId="0" xfId="15" applyAlignment="1">
      <alignment horizontal="center"/>
    </xf>
    <xf numFmtId="0" fontId="74" fillId="0" borderId="0" xfId="15" applyFont="1"/>
    <xf numFmtId="11" fontId="10" fillId="0" borderId="3" xfId="205" applyNumberFormat="1" applyFont="1" applyBorder="1"/>
    <xf numFmtId="11" fontId="10" fillId="0" borderId="75" xfId="205" applyNumberFormat="1" applyFont="1" applyBorder="1"/>
    <xf numFmtId="11" fontId="89" fillId="0" borderId="75" xfId="205" applyNumberFormat="1" applyFont="1" applyBorder="1"/>
    <xf numFmtId="0" fontId="4" fillId="35" borderId="17" xfId="129" applyFill="1" applyBorder="1"/>
    <xf numFmtId="0" fontId="4" fillId="35" borderId="14" xfId="129" applyFill="1" applyBorder="1"/>
    <xf numFmtId="0" fontId="4" fillId="35" borderId="4" xfId="129" applyFill="1" applyBorder="1"/>
    <xf numFmtId="0" fontId="4" fillId="0" borderId="0" xfId="129"/>
    <xf numFmtId="0" fontId="4" fillId="10" borderId="17" xfId="129" applyFill="1" applyBorder="1"/>
    <xf numFmtId="0" fontId="4" fillId="10" borderId="14" xfId="129" applyFill="1" applyBorder="1"/>
    <xf numFmtId="0" fontId="4" fillId="10" borderId="4" xfId="129" applyFill="1" applyBorder="1"/>
    <xf numFmtId="0" fontId="4" fillId="0" borderId="9" xfId="129" applyBorder="1"/>
    <xf numFmtId="169" fontId="4" fillId="0" borderId="9" xfId="129" applyNumberFormat="1" applyBorder="1"/>
    <xf numFmtId="2" fontId="148" fillId="38" borderId="0" xfId="12" applyNumberFormat="1" applyFont="1" applyFill="1"/>
    <xf numFmtId="2" fontId="149" fillId="39" borderId="0" xfId="12" applyNumberFormat="1" applyFont="1" applyFill="1"/>
    <xf numFmtId="2" fontId="4" fillId="0" borderId="0" xfId="129" applyNumberFormat="1"/>
    <xf numFmtId="2" fontId="148" fillId="38" borderId="9" xfId="12" applyNumberFormat="1" applyFont="1" applyFill="1" applyBorder="1"/>
    <xf numFmtId="2" fontId="149" fillId="39" borderId="9" xfId="12" applyNumberFormat="1" applyFont="1" applyFill="1" applyBorder="1"/>
    <xf numFmtId="2" fontId="4" fillId="0" borderId="9" xfId="129" applyNumberFormat="1" applyBorder="1"/>
    <xf numFmtId="174" fontId="4" fillId="0" borderId="9" xfId="1" applyNumberFormat="1" applyFont="1" applyBorder="1"/>
    <xf numFmtId="2" fontId="150" fillId="0" borderId="9" xfId="129" applyNumberFormat="1" applyFont="1" applyBorder="1"/>
    <xf numFmtId="0" fontId="4" fillId="0" borderId="6" xfId="129" applyBorder="1"/>
    <xf numFmtId="174" fontId="4" fillId="0" borderId="6" xfId="1" applyNumberFormat="1" applyFont="1" applyBorder="1"/>
    <xf numFmtId="0" fontId="4" fillId="0" borderId="4" xfId="129" applyBorder="1"/>
    <xf numFmtId="9" fontId="4" fillId="0" borderId="9" xfId="170" applyFont="1" applyBorder="1"/>
    <xf numFmtId="0" fontId="43" fillId="31" borderId="9" xfId="527" applyFont="1" applyFill="1" applyBorder="1" applyAlignment="1">
      <alignment horizontal="center" vertical="center"/>
    </xf>
    <xf numFmtId="0" fontId="152" fillId="11" borderId="0" xfId="527" applyFont="1" applyFill="1"/>
    <xf numFmtId="174" fontId="43" fillId="31" borderId="9" xfId="528" applyNumberFormat="1" applyFont="1" applyFill="1" applyBorder="1" applyAlignment="1">
      <alignment horizontal="center" vertical="center"/>
    </xf>
    <xf numFmtId="0" fontId="2" fillId="0" borderId="9" xfId="527" applyBorder="1"/>
    <xf numFmtId="0" fontId="2" fillId="0" borderId="9" xfId="527" applyBorder="1" applyAlignment="1">
      <alignment horizontal="center"/>
    </xf>
    <xf numFmtId="178" fontId="0" fillId="0" borderId="9" xfId="528" applyNumberFormat="1" applyFont="1" applyBorder="1"/>
    <xf numFmtId="0" fontId="16" fillId="11" borderId="9" xfId="527" applyFont="1" applyFill="1" applyBorder="1" applyAlignment="1">
      <alignment horizontal="left" vertical="center"/>
    </xf>
    <xf numFmtId="0" fontId="16" fillId="11" borderId="9" xfId="527" applyFont="1" applyFill="1" applyBorder="1" applyAlignment="1">
      <alignment horizontal="center" vertical="center"/>
    </xf>
    <xf numFmtId="174" fontId="16" fillId="11" borderId="9" xfId="528" applyNumberFormat="1" applyFont="1" applyFill="1" applyBorder="1" applyAlignment="1">
      <alignment horizontal="center" vertical="center"/>
    </xf>
    <xf numFmtId="0" fontId="152" fillId="11" borderId="9" xfId="527" applyFont="1" applyFill="1" applyBorder="1"/>
    <xf numFmtId="0" fontId="152" fillId="11" borderId="9" xfId="527" applyFont="1" applyFill="1" applyBorder="1" applyAlignment="1">
      <alignment horizontal="center" vertical="top"/>
    </xf>
    <xf numFmtId="0" fontId="152" fillId="11" borderId="9" xfId="527" applyFont="1" applyFill="1" applyBorder="1" applyAlignment="1">
      <alignment vertical="top"/>
    </xf>
    <xf numFmtId="11" fontId="16" fillId="11" borderId="9" xfId="527" applyNumberFormat="1" applyFont="1" applyFill="1" applyBorder="1" applyAlignment="1">
      <alignment horizontal="center" vertical="center"/>
    </xf>
    <xf numFmtId="0" fontId="152" fillId="11" borderId="9" xfId="527" applyFont="1" applyFill="1" applyBorder="1" applyAlignment="1">
      <alignment horizontal="center" vertical="center"/>
    </xf>
    <xf numFmtId="174" fontId="152" fillId="11" borderId="0" xfId="528" applyNumberFormat="1" applyFont="1" applyFill="1"/>
    <xf numFmtId="0" fontId="152" fillId="11" borderId="9" xfId="527" applyFont="1" applyFill="1" applyBorder="1" applyAlignment="1">
      <alignment horizontal="center"/>
    </xf>
    <xf numFmtId="0" fontId="154" fillId="11" borderId="9" xfId="527" applyFont="1" applyFill="1" applyBorder="1" applyAlignment="1">
      <alignment vertical="top"/>
    </xf>
    <xf numFmtId="49" fontId="152" fillId="11" borderId="9" xfId="527" applyNumberFormat="1" applyFont="1" applyFill="1" applyBorder="1" applyAlignment="1">
      <alignment vertical="top"/>
    </xf>
    <xf numFmtId="0" fontId="152" fillId="11" borderId="9" xfId="527" applyFont="1" applyFill="1" applyBorder="1" applyAlignment="1">
      <alignment vertical="center"/>
    </xf>
    <xf numFmtId="0" fontId="152" fillId="11" borderId="9" xfId="527" applyFont="1" applyFill="1" applyBorder="1" applyAlignment="1">
      <alignment vertical="center" wrapText="1"/>
    </xf>
    <xf numFmtId="0" fontId="152" fillId="11" borderId="9" xfId="527" applyFont="1" applyFill="1" applyBorder="1" applyAlignment="1">
      <alignment horizontal="center" vertical="center" wrapText="1"/>
    </xf>
    <xf numFmtId="174" fontId="152" fillId="11" borderId="0" xfId="527" applyNumberFormat="1" applyFont="1" applyFill="1"/>
    <xf numFmtId="0" fontId="154" fillId="11" borderId="9" xfId="527" applyFont="1" applyFill="1" applyBorder="1" applyAlignment="1">
      <alignment vertical="center"/>
    </xf>
    <xf numFmtId="0" fontId="152" fillId="11" borderId="0" xfId="527" applyFont="1" applyFill="1" applyAlignment="1">
      <alignment vertical="center"/>
    </xf>
    <xf numFmtId="0" fontId="152" fillId="11" borderId="0" xfId="527" applyFont="1" applyFill="1" applyAlignment="1">
      <alignment vertical="center" wrapText="1"/>
    </xf>
    <xf numFmtId="0" fontId="152" fillId="11" borderId="0" xfId="527" applyFont="1" applyFill="1" applyAlignment="1">
      <alignment horizontal="center" vertical="center"/>
    </xf>
    <xf numFmtId="11" fontId="16" fillId="11" borderId="0" xfId="527" applyNumberFormat="1" applyFont="1" applyFill="1" applyAlignment="1">
      <alignment horizontal="center" vertical="center"/>
    </xf>
    <xf numFmtId="174" fontId="16" fillId="11" borderId="0" xfId="528" applyNumberFormat="1" applyFont="1" applyFill="1" applyBorder="1" applyAlignment="1">
      <alignment horizontal="center" vertical="center"/>
    </xf>
    <xf numFmtId="0" fontId="152" fillId="11" borderId="0" xfId="527" applyFont="1" applyFill="1" applyAlignment="1">
      <alignment horizontal="center" vertical="center" wrapText="1"/>
    </xf>
    <xf numFmtId="49" fontId="152" fillId="11" borderId="0" xfId="527" applyNumberFormat="1" applyFont="1" applyFill="1" applyAlignment="1">
      <alignment vertical="top"/>
    </xf>
    <xf numFmtId="0" fontId="152" fillId="11" borderId="0" xfId="527" applyFont="1" applyFill="1" applyAlignment="1">
      <alignment horizontal="center"/>
    </xf>
    <xf numFmtId="11" fontId="77" fillId="11" borderId="0" xfId="215" applyNumberFormat="1" applyFill="1" applyBorder="1" applyAlignment="1">
      <alignment horizontal="left" vertical="center"/>
    </xf>
    <xf numFmtId="0" fontId="152" fillId="11" borderId="0" xfId="527" applyFont="1" applyFill="1" applyAlignment="1">
      <alignment horizontal="left" vertical="top"/>
    </xf>
    <xf numFmtId="176" fontId="152" fillId="11" borderId="0" xfId="528" applyNumberFormat="1" applyFont="1" applyFill="1" applyAlignment="1">
      <alignment horizontal="left" vertical="top"/>
    </xf>
    <xf numFmtId="0" fontId="73" fillId="24" borderId="0" xfId="527" applyFont="1" applyFill="1"/>
    <xf numFmtId="0" fontId="152" fillId="24" borderId="0" xfId="527" applyFont="1" applyFill="1" applyAlignment="1">
      <alignment horizontal="left" vertical="top"/>
    </xf>
    <xf numFmtId="176" fontId="152" fillId="24" borderId="0" xfId="528" applyNumberFormat="1" applyFont="1" applyFill="1" applyAlignment="1">
      <alignment horizontal="left" vertical="top"/>
    </xf>
    <xf numFmtId="176" fontId="152" fillId="24" borderId="0" xfId="528" applyNumberFormat="1" applyFont="1" applyFill="1" applyAlignment="1">
      <alignment horizontal="left" vertical="top" wrapText="1"/>
    </xf>
    <xf numFmtId="174" fontId="152" fillId="24" borderId="0" xfId="528" applyNumberFormat="1" applyFont="1" applyFill="1"/>
    <xf numFmtId="0" fontId="152" fillId="24" borderId="0" xfId="527" applyFont="1" applyFill="1"/>
    <xf numFmtId="176" fontId="152" fillId="11" borderId="0" xfId="528" applyNumberFormat="1" applyFont="1" applyFill="1"/>
    <xf numFmtId="176" fontId="152" fillId="11" borderId="0" xfId="528" applyNumberFormat="1" applyFont="1" applyFill="1" applyAlignment="1">
      <alignment horizontal="center"/>
    </xf>
    <xf numFmtId="174" fontId="152" fillId="11" borderId="0" xfId="528" applyNumberFormat="1" applyFont="1" applyFill="1" applyAlignment="1">
      <alignment horizontal="center"/>
    </xf>
    <xf numFmtId="174" fontId="152" fillId="11" borderId="9" xfId="528" applyNumberFormat="1" applyFont="1" applyFill="1" applyBorder="1" applyAlignment="1">
      <alignment horizontal="center"/>
    </xf>
    <xf numFmtId="188" fontId="152" fillId="11" borderId="9" xfId="528" applyNumberFormat="1" applyFont="1" applyFill="1" applyBorder="1" applyAlignment="1">
      <alignment horizontal="center" vertical="top"/>
    </xf>
    <xf numFmtId="0" fontId="152" fillId="0" borderId="9" xfId="528" applyNumberFormat="1" applyFont="1" applyFill="1" applyBorder="1" applyAlignment="1">
      <alignment horizontal="center" vertical="top"/>
    </xf>
    <xf numFmtId="0" fontId="152" fillId="0" borderId="9" xfId="527" applyFont="1" applyBorder="1" applyAlignment="1">
      <alignment horizontal="center" vertical="top"/>
    </xf>
    <xf numFmtId="168" fontId="152" fillId="11" borderId="0" xfId="528" applyFont="1" applyFill="1"/>
    <xf numFmtId="0" fontId="152" fillId="0" borderId="9" xfId="527" applyFont="1" applyBorder="1" applyAlignment="1">
      <alignment vertical="top"/>
    </xf>
    <xf numFmtId="0" fontId="152" fillId="11" borderId="9" xfId="528" applyNumberFormat="1" applyFont="1" applyFill="1" applyBorder="1" applyAlignment="1">
      <alignment horizontal="center" vertical="top"/>
    </xf>
    <xf numFmtId="0" fontId="152" fillId="11" borderId="9" xfId="528" applyNumberFormat="1" applyFont="1" applyFill="1" applyBorder="1" applyAlignment="1">
      <alignment horizontal="center"/>
    </xf>
    <xf numFmtId="176" fontId="152" fillId="11" borderId="9" xfId="528" applyNumberFormat="1" applyFont="1" applyFill="1" applyBorder="1"/>
    <xf numFmtId="174" fontId="152" fillId="11" borderId="9" xfId="528" applyNumberFormat="1" applyFont="1" applyFill="1" applyBorder="1"/>
    <xf numFmtId="0" fontId="156" fillId="0" borderId="0" xfId="15" applyFont="1"/>
    <xf numFmtId="168" fontId="10" fillId="0" borderId="0" xfId="1" applyFont="1"/>
    <xf numFmtId="168" fontId="10" fillId="0" borderId="0" xfId="1" applyFont="1" applyAlignment="1">
      <alignment vertical="center"/>
    </xf>
    <xf numFmtId="0" fontId="10" fillId="0" borderId="3" xfId="205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8" fontId="157" fillId="13" borderId="2" xfId="1" applyFont="1" applyFill="1" applyBorder="1" applyAlignment="1">
      <alignment horizontal="right"/>
    </xf>
    <xf numFmtId="174" fontId="71" fillId="0" borderId="3" xfId="205" applyNumberFormat="1" applyFont="1" applyBorder="1"/>
    <xf numFmtId="174" fontId="71" fillId="0" borderId="0" xfId="205" applyNumberFormat="1" applyFont="1"/>
    <xf numFmtId="0" fontId="158" fillId="0" borderId="0" xfId="0" applyFont="1"/>
    <xf numFmtId="0" fontId="159" fillId="32" borderId="9" xfId="0" applyFont="1" applyFill="1" applyBorder="1" applyAlignment="1">
      <alignment horizontal="center" vertical="center"/>
    </xf>
    <xf numFmtId="0" fontId="161" fillId="0" borderId="9" xfId="15" applyFont="1" applyBorder="1" applyAlignment="1">
      <alignment horizontal="center"/>
    </xf>
    <xf numFmtId="0" fontId="162" fillId="0" borderId="9" xfId="15" applyFont="1" applyBorder="1"/>
    <xf numFmtId="0" fontId="159" fillId="32" borderId="10" xfId="15" applyFont="1" applyFill="1" applyBorder="1" applyAlignment="1">
      <alignment horizontal="center" vertical="center"/>
    </xf>
    <xf numFmtId="0" fontId="162" fillId="0" borderId="9" xfId="0" applyFont="1" applyBorder="1"/>
    <xf numFmtId="0" fontId="159" fillId="30" borderId="9" xfId="0" applyFont="1" applyFill="1" applyBorder="1" applyAlignment="1">
      <alignment horizontal="center"/>
    </xf>
    <xf numFmtId="0" fontId="163" fillId="30" borderId="9" xfId="0" applyFont="1" applyFill="1" applyBorder="1" applyAlignment="1">
      <alignment horizontal="center"/>
    </xf>
    <xf numFmtId="0" fontId="160" fillId="0" borderId="9" xfId="0" applyFont="1" applyBorder="1"/>
    <xf numFmtId="0" fontId="161" fillId="0" borderId="9" xfId="0" applyFont="1" applyBorder="1"/>
    <xf numFmtId="0" fontId="42" fillId="7" borderId="9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6" fillId="7" borderId="29" xfId="0" applyFont="1" applyFill="1" applyBorder="1" applyAlignment="1">
      <alignment horizontal="left" vertical="center"/>
    </xf>
    <xf numFmtId="0" fontId="1" fillId="0" borderId="9" xfId="15" applyFont="1" applyBorder="1"/>
    <xf numFmtId="0" fontId="167" fillId="7" borderId="9" xfId="15" applyFont="1" applyFill="1" applyBorder="1" applyAlignment="1">
      <alignment horizontal="center" vertical="center"/>
    </xf>
    <xf numFmtId="0" fontId="168" fillId="0" borderId="0" xfId="14" applyFont="1" applyAlignment="1">
      <alignment wrapText="1"/>
    </xf>
    <xf numFmtId="0" fontId="169" fillId="8" borderId="40" xfId="0" applyFont="1" applyFill="1" applyBorder="1" applyAlignment="1">
      <alignment horizontal="center" vertical="center"/>
    </xf>
    <xf numFmtId="0" fontId="1" fillId="0" borderId="0" xfId="15" applyFont="1"/>
    <xf numFmtId="0" fontId="1" fillId="0" borderId="9" xfId="527" applyFont="1" applyBorder="1"/>
    <xf numFmtId="0" fontId="36" fillId="24" borderId="6" xfId="0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7" fillId="25" borderId="18" xfId="0" applyFont="1" applyFill="1" applyBorder="1"/>
    <xf numFmtId="0" fontId="17" fillId="25" borderId="12" xfId="0" applyFont="1" applyFill="1" applyBorder="1"/>
    <xf numFmtId="0" fontId="0" fillId="25" borderId="12" xfId="0" applyFill="1" applyBorder="1"/>
    <xf numFmtId="0" fontId="0" fillId="25" borderId="13" xfId="0" applyFill="1" applyBorder="1"/>
    <xf numFmtId="0" fontId="36" fillId="15" borderId="17" xfId="0" applyFont="1" applyFill="1" applyBorder="1" applyAlignment="1">
      <alignment horizontal="left" vertical="center"/>
    </xf>
    <xf numFmtId="0" fontId="36" fillId="15" borderId="4" xfId="0" applyFont="1" applyFill="1" applyBorder="1" applyAlignment="1">
      <alignment horizontal="left" vertical="center"/>
    </xf>
    <xf numFmtId="0" fontId="37" fillId="9" borderId="17" xfId="0" applyFont="1" applyFill="1" applyBorder="1"/>
    <xf numFmtId="0" fontId="37" fillId="9" borderId="14" xfId="0" applyFont="1" applyFill="1" applyBorder="1"/>
    <xf numFmtId="0" fontId="37" fillId="9" borderId="4" xfId="0" applyFont="1" applyFill="1" applyBorder="1"/>
    <xf numFmtId="0" fontId="6" fillId="19" borderId="5" xfId="0" applyFont="1" applyFill="1" applyBorder="1"/>
    <xf numFmtId="0" fontId="0" fillId="0" borderId="7" xfId="0" applyBorder="1"/>
    <xf numFmtId="0" fontId="0" fillId="0" borderId="8" xfId="0" applyBorder="1"/>
    <xf numFmtId="0" fontId="36" fillId="15" borderId="17" xfId="0" applyFont="1" applyFill="1" applyBorder="1" applyAlignment="1">
      <alignment vertical="center"/>
    </xf>
    <xf numFmtId="0" fontId="36" fillId="15" borderId="14" xfId="0" applyFont="1" applyFill="1" applyBorder="1" applyAlignment="1">
      <alignment vertical="center"/>
    </xf>
    <xf numFmtId="0" fontId="36" fillId="15" borderId="4" xfId="0" applyFont="1" applyFill="1" applyBorder="1" applyAlignment="1">
      <alignment vertical="center"/>
    </xf>
    <xf numFmtId="0" fontId="52" fillId="24" borderId="5" xfId="0" applyFont="1" applyFill="1" applyBorder="1" applyAlignment="1">
      <alignment horizontal="center" vertical="center"/>
    </xf>
    <xf numFmtId="0" fontId="52" fillId="24" borderId="7" xfId="0" applyFont="1" applyFill="1" applyBorder="1" applyAlignment="1">
      <alignment horizontal="center" vertical="center"/>
    </xf>
    <xf numFmtId="0" fontId="52" fillId="24" borderId="8" xfId="0" applyFont="1" applyFill="1" applyBorder="1" applyAlignment="1">
      <alignment horizontal="center" vertical="center"/>
    </xf>
    <xf numFmtId="0" fontId="40" fillId="9" borderId="17" xfId="0" applyFont="1" applyFill="1" applyBorder="1" applyAlignment="1">
      <alignment horizontal="center" vertical="center"/>
    </xf>
    <xf numFmtId="0" fontId="40" fillId="9" borderId="14" xfId="0" applyFont="1" applyFill="1" applyBorder="1" applyAlignment="1">
      <alignment horizontal="center" vertical="center"/>
    </xf>
    <xf numFmtId="0" fontId="40" fillId="9" borderId="4" xfId="0" applyFont="1" applyFill="1" applyBorder="1" applyAlignment="1">
      <alignment horizontal="center" vertical="center"/>
    </xf>
    <xf numFmtId="0" fontId="53" fillId="19" borderId="1" xfId="0" applyFont="1" applyFill="1" applyBorder="1"/>
    <xf numFmtId="0" fontId="53" fillId="19" borderId="0" xfId="0" applyFont="1" applyFill="1"/>
    <xf numFmtId="0" fontId="53" fillId="19" borderId="2" xfId="0" applyFont="1" applyFill="1" applyBorder="1"/>
    <xf numFmtId="4" fontId="18" fillId="0" borderId="0" xfId="0" applyNumberFormat="1" applyFont="1" applyAlignment="1">
      <alignment horizontal="left" vertical="center"/>
    </xf>
    <xf numFmtId="0" fontId="36" fillId="15" borderId="14" xfId="0" applyFont="1" applyFill="1" applyBorder="1" applyAlignment="1">
      <alignment horizontal="left" vertical="center"/>
    </xf>
    <xf numFmtId="0" fontId="6" fillId="19" borderId="3" xfId="0" applyFont="1" applyFill="1" applyBorder="1" applyAlignment="1">
      <alignment horizontal="left" vertical="center"/>
    </xf>
    <xf numFmtId="0" fontId="49" fillId="9" borderId="17" xfId="0" applyFont="1" applyFill="1" applyBorder="1" applyAlignment="1">
      <alignment horizontal="center" vertical="center"/>
    </xf>
    <xf numFmtId="0" fontId="49" fillId="9" borderId="14" xfId="0" applyFont="1" applyFill="1" applyBorder="1" applyAlignment="1">
      <alignment horizontal="center" vertical="center"/>
    </xf>
    <xf numFmtId="0" fontId="49" fillId="9" borderId="4" xfId="0" applyFont="1" applyFill="1" applyBorder="1" applyAlignment="1">
      <alignment horizontal="center" vertical="center"/>
    </xf>
    <xf numFmtId="0" fontId="37" fillId="8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6" fillId="7" borderId="14" xfId="0" applyFont="1" applyFill="1" applyBorder="1" applyAlignment="1">
      <alignment horizontal="center" vertical="center"/>
    </xf>
    <xf numFmtId="0" fontId="43" fillId="7" borderId="14" xfId="0" applyFont="1" applyFill="1" applyBorder="1" applyAlignment="1">
      <alignment horizontal="center" vertical="center"/>
    </xf>
    <xf numFmtId="0" fontId="43" fillId="7" borderId="4" xfId="0" applyFont="1" applyFill="1" applyBorder="1" applyAlignment="1">
      <alignment horizontal="center" vertical="center"/>
    </xf>
    <xf numFmtId="0" fontId="36" fillId="7" borderId="17" xfId="0" applyFont="1" applyFill="1" applyBorder="1" applyAlignment="1">
      <alignment vertical="center"/>
    </xf>
    <xf numFmtId="0" fontId="36" fillId="7" borderId="1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6" fillId="25" borderId="5" xfId="0" applyFont="1" applyFill="1" applyBorder="1" applyAlignment="1">
      <alignment vertical="center"/>
    </xf>
    <xf numFmtId="0" fontId="6" fillId="25" borderId="7" xfId="0" applyFont="1" applyFill="1" applyBorder="1" applyAlignment="1">
      <alignment vertical="center"/>
    </xf>
    <xf numFmtId="0" fontId="0" fillId="25" borderId="7" xfId="0" applyFill="1" applyBorder="1"/>
    <xf numFmtId="0" fontId="0" fillId="25" borderId="8" xfId="0" applyFill="1" applyBorder="1"/>
    <xf numFmtId="0" fontId="37" fillId="0" borderId="17" xfId="0" applyFont="1" applyBorder="1" applyAlignment="1">
      <alignment vertical="center"/>
    </xf>
    <xf numFmtId="0" fontId="48" fillId="0" borderId="14" xfId="0" applyFont="1" applyBorder="1"/>
    <xf numFmtId="0" fontId="48" fillId="0" borderId="4" xfId="0" applyFont="1" applyBorder="1"/>
    <xf numFmtId="0" fontId="37" fillId="9" borderId="5" xfId="0" applyFont="1" applyFill="1" applyBorder="1" applyAlignment="1">
      <alignment horizontal="left" vertical="top" wrapText="1"/>
    </xf>
    <xf numFmtId="0" fontId="37" fillId="9" borderId="7" xfId="0" applyFont="1" applyFill="1" applyBorder="1" applyAlignment="1">
      <alignment horizontal="left" vertical="top" wrapText="1"/>
    </xf>
    <xf numFmtId="0" fontId="37" fillId="9" borderId="8" xfId="0" applyFont="1" applyFill="1" applyBorder="1" applyAlignment="1">
      <alignment horizontal="left" vertical="top" wrapText="1"/>
    </xf>
    <xf numFmtId="0" fontId="37" fillId="9" borderId="14" xfId="0" applyFont="1" applyFill="1" applyBorder="1" applyAlignment="1">
      <alignment horizontal="left" vertical="center"/>
    </xf>
    <xf numFmtId="0" fontId="37" fillId="9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19" borderId="18" xfId="0" applyFont="1" applyFill="1" applyBorder="1"/>
    <xf numFmtId="0" fontId="6" fillId="19" borderId="12" xfId="0" applyFont="1" applyFill="1" applyBorder="1"/>
    <xf numFmtId="0" fontId="6" fillId="19" borderId="13" xfId="0" applyFont="1" applyFill="1" applyBorder="1"/>
    <xf numFmtId="0" fontId="37" fillId="9" borderId="17" xfId="0" applyFont="1" applyFill="1" applyBorder="1" applyAlignment="1">
      <alignment horizontal="left" vertical="center"/>
    </xf>
    <xf numFmtId="0" fontId="6" fillId="19" borderId="3" xfId="0" applyFont="1" applyFill="1" applyBorder="1"/>
    <xf numFmtId="0" fontId="37" fillId="9" borderId="17" xfId="0" applyFont="1" applyFill="1" applyBorder="1" applyAlignment="1">
      <alignment wrapText="1"/>
    </xf>
    <xf numFmtId="0" fontId="37" fillId="9" borderId="14" xfId="0" applyFont="1" applyFill="1" applyBorder="1" applyAlignment="1">
      <alignment wrapText="1"/>
    </xf>
    <xf numFmtId="0" fontId="37" fillId="9" borderId="4" xfId="0" applyFont="1" applyFill="1" applyBorder="1" applyAlignment="1">
      <alignment wrapText="1"/>
    </xf>
    <xf numFmtId="0" fontId="52" fillId="24" borderId="17" xfId="0" applyFont="1" applyFill="1" applyBorder="1" applyAlignment="1">
      <alignment horizontal="center" vertical="center"/>
    </xf>
    <xf numFmtId="0" fontId="52" fillId="24" borderId="14" xfId="0" applyFont="1" applyFill="1" applyBorder="1" applyAlignment="1">
      <alignment horizontal="center" vertical="center"/>
    </xf>
    <xf numFmtId="0" fontId="52" fillId="24" borderId="4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right" vertical="center"/>
    </xf>
    <xf numFmtId="0" fontId="36" fillId="26" borderId="14" xfId="0" applyFont="1" applyFill="1" applyBorder="1" applyAlignment="1">
      <alignment horizontal="right" vertical="center"/>
    </xf>
    <xf numFmtId="0" fontId="36" fillId="26" borderId="4" xfId="0" applyFont="1" applyFill="1" applyBorder="1" applyAlignment="1">
      <alignment horizontal="right" vertical="center"/>
    </xf>
    <xf numFmtId="0" fontId="51" fillId="0" borderId="14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6" fillId="0" borderId="14" xfId="0" applyFont="1" applyBorder="1"/>
    <xf numFmtId="0" fontId="16" fillId="0" borderId="4" xfId="0" applyFont="1" applyBorder="1"/>
    <xf numFmtId="0" fontId="7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55" fillId="0" borderId="17" xfId="0" applyFont="1" applyBorder="1" applyAlignment="1">
      <alignment horizontal="left" vertical="center"/>
    </xf>
    <xf numFmtId="0" fontId="55" fillId="0" borderId="14" xfId="0" applyFont="1" applyBorder="1" applyAlignment="1">
      <alignment horizontal="left" vertical="center"/>
    </xf>
    <xf numFmtId="0" fontId="55" fillId="0" borderId="4" xfId="0" applyFont="1" applyBorder="1" applyAlignment="1">
      <alignment horizontal="left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3" fillId="7" borderId="4" xfId="0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6" fillId="8" borderId="17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8" fillId="8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5" borderId="7" xfId="0" applyFill="1" applyBorder="1" applyAlignment="1">
      <alignment vertical="center"/>
    </xf>
    <xf numFmtId="0" fontId="0" fillId="25" borderId="8" xfId="0" applyFill="1" applyBorder="1" applyAlignment="1">
      <alignment vertical="center"/>
    </xf>
    <xf numFmtId="0" fontId="6" fillId="25" borderId="12" xfId="0" applyFont="1" applyFill="1" applyBorder="1"/>
    <xf numFmtId="0" fontId="0" fillId="19" borderId="7" xfId="0" applyFill="1" applyBorder="1"/>
    <xf numFmtId="0" fontId="0" fillId="19" borderId="8" xfId="0" applyFill="1" applyBorder="1"/>
    <xf numFmtId="0" fontId="6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6" fillId="24" borderId="5" xfId="0" applyFont="1" applyFill="1" applyBorder="1" applyAlignment="1">
      <alignment vertical="center"/>
    </xf>
    <xf numFmtId="0" fontId="54" fillId="24" borderId="18" xfId="0" applyFont="1" applyFill="1" applyBorder="1" applyAlignment="1">
      <alignment vertical="center"/>
    </xf>
    <xf numFmtId="0" fontId="62" fillId="0" borderId="5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8" xfId="0" applyFont="1" applyBorder="1" applyAlignment="1">
      <alignment horizontal="center"/>
    </xf>
    <xf numFmtId="0" fontId="61" fillId="32" borderId="9" xfId="0" applyFont="1" applyFill="1" applyBorder="1" applyAlignment="1">
      <alignment horizontal="left"/>
    </xf>
    <xf numFmtId="0" fontId="59" fillId="34" borderId="17" xfId="0" applyFont="1" applyFill="1" applyBorder="1" applyAlignment="1">
      <alignment horizontal="left"/>
    </xf>
    <xf numFmtId="0" fontId="59" fillId="34" borderId="14" xfId="0" applyFont="1" applyFill="1" applyBorder="1" applyAlignment="1">
      <alignment horizontal="left"/>
    </xf>
    <xf numFmtId="0" fontId="59" fillId="34" borderId="4" xfId="0" applyFont="1" applyFill="1" applyBorder="1" applyAlignment="1">
      <alignment horizontal="left"/>
    </xf>
    <xf numFmtId="0" fontId="61" fillId="35" borderId="17" xfId="0" applyFont="1" applyFill="1" applyBorder="1" applyAlignment="1">
      <alignment horizontal="left"/>
    </xf>
    <xf numFmtId="0" fontId="61" fillId="35" borderId="14" xfId="0" applyFont="1" applyFill="1" applyBorder="1" applyAlignment="1">
      <alignment horizontal="left"/>
    </xf>
    <xf numFmtId="0" fontId="61" fillId="35" borderId="4" xfId="0" applyFont="1" applyFill="1" applyBorder="1" applyAlignment="1">
      <alignment horizontal="left"/>
    </xf>
    <xf numFmtId="0" fontId="61" fillId="30" borderId="9" xfId="0" applyFont="1" applyFill="1" applyBorder="1" applyAlignment="1">
      <alignment horizontal="center" vertical="center"/>
    </xf>
    <xf numFmtId="168" fontId="61" fillId="30" borderId="9" xfId="1" applyFont="1" applyFill="1" applyBorder="1" applyAlignment="1">
      <alignment horizontal="center" vertical="center"/>
    </xf>
    <xf numFmtId="0" fontId="61" fillId="30" borderId="9" xfId="0" applyFont="1" applyFill="1" applyBorder="1" applyAlignment="1">
      <alignment horizontal="center"/>
    </xf>
    <xf numFmtId="0" fontId="62" fillId="0" borderId="9" xfId="0" applyFont="1" applyBorder="1" applyAlignment="1">
      <alignment horizontal="left"/>
    </xf>
    <xf numFmtId="0" fontId="61" fillId="32" borderId="9" xfId="0" applyFont="1" applyFill="1" applyBorder="1" applyAlignment="1">
      <alignment horizontal="center"/>
    </xf>
    <xf numFmtId="0" fontId="61" fillId="32" borderId="17" xfId="0" applyFont="1" applyFill="1" applyBorder="1" applyAlignment="1">
      <alignment horizontal="center"/>
    </xf>
    <xf numFmtId="0" fontId="61" fillId="32" borderId="14" xfId="0" applyFont="1" applyFill="1" applyBorder="1" applyAlignment="1">
      <alignment horizontal="center"/>
    </xf>
    <xf numFmtId="0" fontId="61" fillId="32" borderId="4" xfId="0" applyFont="1" applyFill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2" fillId="0" borderId="2" xfId="0" applyFont="1" applyBorder="1" applyAlignment="1">
      <alignment horizontal="center"/>
    </xf>
    <xf numFmtId="0" fontId="76" fillId="40" borderId="17" xfId="0" applyFont="1" applyFill="1" applyBorder="1" applyAlignment="1">
      <alignment horizontal="center"/>
    </xf>
    <xf numFmtId="0" fontId="76" fillId="40" borderId="14" xfId="0" applyFont="1" applyFill="1" applyBorder="1" applyAlignment="1">
      <alignment horizontal="center"/>
    </xf>
    <xf numFmtId="0" fontId="76" fillId="40" borderId="4" xfId="0" applyFont="1" applyFill="1" applyBorder="1" applyAlignment="1">
      <alignment horizontal="center"/>
    </xf>
    <xf numFmtId="0" fontId="62" fillId="0" borderId="9" xfId="0" applyFont="1" applyBorder="1" applyAlignment="1">
      <alignment horizontal="center" vertical="center"/>
    </xf>
    <xf numFmtId="168" fontId="62" fillId="0" borderId="9" xfId="1" applyFont="1" applyBorder="1" applyAlignment="1">
      <alignment horizontal="center" vertical="center"/>
    </xf>
    <xf numFmtId="0" fontId="61" fillId="32" borderId="17" xfId="15" applyFont="1" applyFill="1" applyBorder="1" applyAlignment="1">
      <alignment horizontal="left"/>
    </xf>
    <xf numFmtId="0" fontId="61" fillId="32" borderId="14" xfId="15" applyFont="1" applyFill="1" applyBorder="1" applyAlignment="1">
      <alignment horizontal="left"/>
    </xf>
    <xf numFmtId="0" fontId="61" fillId="32" borderId="4" xfId="15" applyFont="1" applyFill="1" applyBorder="1" applyAlignment="1">
      <alignment horizontal="left"/>
    </xf>
    <xf numFmtId="0" fontId="61" fillId="32" borderId="9" xfId="15" applyFont="1" applyFill="1" applyBorder="1" applyAlignment="1">
      <alignment horizontal="left"/>
    </xf>
    <xf numFmtId="0" fontId="62" fillId="0" borderId="6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168" fontId="62" fillId="0" borderId="6" xfId="1" applyFont="1" applyBorder="1" applyAlignment="1">
      <alignment horizontal="center" vertical="center"/>
    </xf>
    <xf numFmtId="168" fontId="62" fillId="0" borderId="3" xfId="1" applyFont="1" applyBorder="1" applyAlignment="1">
      <alignment horizontal="center" vertical="center"/>
    </xf>
    <xf numFmtId="168" fontId="62" fillId="0" borderId="10" xfId="1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 wrapText="1"/>
    </xf>
    <xf numFmtId="0" fontId="62" fillId="0" borderId="8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 wrapText="1"/>
    </xf>
    <xf numFmtId="0" fontId="62" fillId="0" borderId="18" xfId="0" applyFont="1" applyBorder="1" applyAlignment="1">
      <alignment horizontal="center" vertical="center" wrapText="1"/>
    </xf>
    <xf numFmtId="0" fontId="62" fillId="0" borderId="13" xfId="0" applyFont="1" applyBorder="1" applyAlignment="1">
      <alignment horizontal="center" vertical="center" wrapText="1"/>
    </xf>
    <xf numFmtId="0" fontId="59" fillId="31" borderId="9" xfId="0" applyFont="1" applyFill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62" fillId="0" borderId="13" xfId="0" applyFont="1" applyBorder="1" applyAlignment="1">
      <alignment horizontal="center"/>
    </xf>
    <xf numFmtId="0" fontId="61" fillId="33" borderId="17" xfId="0" applyFont="1" applyFill="1" applyBorder="1" applyAlignment="1">
      <alignment horizontal="left"/>
    </xf>
    <xf numFmtId="0" fontId="61" fillId="33" borderId="14" xfId="0" applyFont="1" applyFill="1" applyBorder="1" applyAlignment="1">
      <alignment horizontal="left"/>
    </xf>
    <xf numFmtId="0" fontId="61" fillId="33" borderId="4" xfId="0" applyFont="1" applyFill="1" applyBorder="1" applyAlignment="1">
      <alignment horizontal="left"/>
    </xf>
    <xf numFmtId="0" fontId="61" fillId="33" borderId="9" xfId="0" applyFont="1" applyFill="1" applyBorder="1" applyAlignment="1">
      <alignment horizontal="center"/>
    </xf>
    <xf numFmtId="0" fontId="62" fillId="0" borderId="17" xfId="0" applyFont="1" applyBorder="1" applyAlignment="1">
      <alignment horizontal="center" vertical="center" wrapText="1"/>
    </xf>
    <xf numFmtId="0" fontId="62" fillId="0" borderId="4" xfId="0" applyFont="1" applyBorder="1" applyAlignment="1">
      <alignment horizontal="center" vertical="center" wrapText="1"/>
    </xf>
    <xf numFmtId="0" fontId="62" fillId="0" borderId="9" xfId="15" applyFont="1" applyBorder="1" applyAlignment="1">
      <alignment horizontal="center"/>
    </xf>
    <xf numFmtId="0" fontId="61" fillId="32" borderId="17" xfId="15" applyFont="1" applyFill="1" applyBorder="1" applyAlignment="1">
      <alignment horizontal="center" vertical="center"/>
    </xf>
    <xf numFmtId="0" fontId="61" fillId="32" borderId="14" xfId="15" applyFont="1" applyFill="1" applyBorder="1" applyAlignment="1">
      <alignment horizontal="center" vertical="center"/>
    </xf>
    <xf numFmtId="0" fontId="61" fillId="0" borderId="9" xfId="15" applyFont="1" applyBorder="1" applyAlignment="1">
      <alignment horizontal="center"/>
    </xf>
    <xf numFmtId="0" fontId="61" fillId="32" borderId="9" xfId="15" applyFont="1" applyFill="1" applyBorder="1" applyAlignment="1">
      <alignment horizontal="center"/>
    </xf>
    <xf numFmtId="0" fontId="62" fillId="0" borderId="5" xfId="0" applyFont="1" applyBorder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18" xfId="0" applyFont="1" applyBorder="1" applyAlignment="1">
      <alignment horizontal="center" vertical="center"/>
    </xf>
    <xf numFmtId="0" fontId="62" fillId="0" borderId="12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1" fillId="30" borderId="17" xfId="0" applyFont="1" applyFill="1" applyBorder="1" applyAlignment="1">
      <alignment horizontal="center"/>
    </xf>
    <xf numFmtId="0" fontId="61" fillId="30" borderId="4" xfId="0" applyFont="1" applyFill="1" applyBorder="1" applyAlignment="1">
      <alignment horizontal="center"/>
    </xf>
    <xf numFmtId="0" fontId="61" fillId="30" borderId="5" xfId="0" applyFont="1" applyFill="1" applyBorder="1" applyAlignment="1">
      <alignment horizontal="center" vertical="center"/>
    </xf>
    <xf numFmtId="0" fontId="61" fillId="30" borderId="7" xfId="0" applyFont="1" applyFill="1" applyBorder="1" applyAlignment="1">
      <alignment horizontal="center" vertical="center"/>
    </xf>
    <xf numFmtId="0" fontId="61" fillId="30" borderId="8" xfId="0" applyFont="1" applyFill="1" applyBorder="1" applyAlignment="1">
      <alignment horizontal="center" vertical="center"/>
    </xf>
    <xf numFmtId="0" fontId="61" fillId="30" borderId="18" xfId="0" applyFont="1" applyFill="1" applyBorder="1" applyAlignment="1">
      <alignment horizontal="center" vertical="center"/>
    </xf>
    <xf numFmtId="0" fontId="61" fillId="30" borderId="12" xfId="0" applyFont="1" applyFill="1" applyBorder="1" applyAlignment="1">
      <alignment horizontal="center" vertical="center"/>
    </xf>
    <xf numFmtId="0" fontId="61" fillId="30" borderId="13" xfId="0" applyFont="1" applyFill="1" applyBorder="1" applyAlignment="1">
      <alignment horizontal="center" vertical="center"/>
    </xf>
    <xf numFmtId="0" fontId="165" fillId="8" borderId="17" xfId="0" applyFont="1" applyFill="1" applyBorder="1" applyAlignment="1">
      <alignment horizontal="center" vertical="center"/>
    </xf>
    <xf numFmtId="0" fontId="166" fillId="8" borderId="14" xfId="0" applyFont="1" applyFill="1" applyBorder="1" applyAlignment="1">
      <alignment horizontal="center" vertical="center"/>
    </xf>
    <xf numFmtId="0" fontId="166" fillId="8" borderId="4" xfId="0" applyFont="1" applyFill="1" applyBorder="1" applyAlignment="1">
      <alignment horizontal="center" vertical="center"/>
    </xf>
    <xf numFmtId="1" fontId="25" fillId="3" borderId="5" xfId="4" applyNumberFormat="1" applyFont="1" applyFill="1" applyBorder="1" applyAlignment="1">
      <alignment horizontal="center"/>
    </xf>
    <xf numFmtId="1" fontId="25" fillId="3" borderId="7" xfId="4" applyNumberFormat="1" applyFont="1" applyFill="1" applyBorder="1" applyAlignment="1">
      <alignment horizontal="center"/>
    </xf>
    <xf numFmtId="1" fontId="25" fillId="3" borderId="8" xfId="4" applyNumberFormat="1" applyFont="1" applyFill="1" applyBorder="1" applyAlignment="1">
      <alignment horizontal="center"/>
    </xf>
    <xf numFmtId="2" fontId="25" fillId="12" borderId="17" xfId="4" applyNumberFormat="1" applyFont="1" applyFill="1" applyBorder="1" applyAlignment="1">
      <alignment horizontal="left"/>
    </xf>
    <xf numFmtId="2" fontId="25" fillId="12" borderId="14" xfId="4" applyNumberFormat="1" applyFont="1" applyFill="1" applyBorder="1" applyAlignment="1">
      <alignment horizontal="left"/>
    </xf>
    <xf numFmtId="2" fontId="25" fillId="12" borderId="4" xfId="4" applyNumberFormat="1" applyFont="1" applyFill="1" applyBorder="1" applyAlignment="1">
      <alignment horizontal="left"/>
    </xf>
    <xf numFmtId="1" fontId="25" fillId="3" borderId="5" xfId="4" applyNumberFormat="1" applyFont="1" applyFill="1" applyBorder="1" applyAlignment="1">
      <alignment horizontal="center" wrapText="1"/>
    </xf>
    <xf numFmtId="0" fontId="41" fillId="0" borderId="18" xfId="0" applyFont="1" applyBorder="1" applyAlignment="1">
      <alignment horizontal="center" vertical="center"/>
    </xf>
    <xf numFmtId="2" fontId="27" fillId="3" borderId="17" xfId="2" applyNumberFormat="1" applyFont="1" applyFill="1" applyBorder="1" applyAlignment="1">
      <alignment horizontal="center"/>
    </xf>
    <xf numFmtId="2" fontId="27" fillId="3" borderId="4" xfId="2" applyNumberFormat="1" applyFont="1" applyFill="1" applyBorder="1" applyAlignment="1">
      <alignment horizontal="center"/>
    </xf>
    <xf numFmtId="2" fontId="27" fillId="5" borderId="17" xfId="2" applyNumberFormat="1" applyFont="1" applyFill="1" applyBorder="1" applyAlignment="1">
      <alignment horizontal="center"/>
    </xf>
    <xf numFmtId="2" fontId="27" fillId="5" borderId="4" xfId="2" applyNumberFormat="1" applyFont="1" applyFill="1" applyBorder="1" applyAlignment="1">
      <alignment horizontal="center"/>
    </xf>
    <xf numFmtId="2" fontId="25" fillId="4" borderId="17" xfId="2" applyNumberFormat="1" applyFont="1" applyFill="1" applyBorder="1" applyAlignment="1">
      <alignment horizontal="center"/>
    </xf>
    <xf numFmtId="2" fontId="25" fillId="4" borderId="4" xfId="2" applyNumberFormat="1" applyFont="1" applyFill="1" applyBorder="1" applyAlignment="1">
      <alignment horizontal="center"/>
    </xf>
    <xf numFmtId="0" fontId="106" fillId="24" borderId="5" xfId="0" applyFont="1" applyFill="1" applyBorder="1" applyAlignment="1">
      <alignment vertical="center"/>
    </xf>
    <xf numFmtId="0" fontId="164" fillId="24" borderId="18" xfId="0" applyFont="1" applyFill="1" applyBorder="1" applyAlignment="1">
      <alignment vertical="center"/>
    </xf>
    <xf numFmtId="0" fontId="6" fillId="25" borderId="7" xfId="0" applyFont="1" applyFill="1" applyBorder="1"/>
    <xf numFmtId="2" fontId="27" fillId="2" borderId="17" xfId="2" applyNumberFormat="1" applyFont="1" applyFill="1" applyBorder="1" applyAlignment="1">
      <alignment horizontal="center"/>
    </xf>
    <xf numFmtId="2" fontId="27" fillId="13" borderId="4" xfId="2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57" xfId="0" applyFont="1" applyBorder="1" applyAlignment="1">
      <alignment horizontal="center" vertical="center"/>
    </xf>
    <xf numFmtId="0" fontId="10" fillId="8" borderId="45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 vertical="center"/>
    </xf>
    <xf numFmtId="0" fontId="10" fillId="16" borderId="51" xfId="0" applyFont="1" applyFill="1" applyBorder="1"/>
    <xf numFmtId="0" fontId="0" fillId="16" borderId="14" xfId="0" applyFill="1" applyBorder="1"/>
    <xf numFmtId="0" fontId="37" fillId="8" borderId="45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3" fillId="7" borderId="32" xfId="0" applyFont="1" applyFill="1" applyBorder="1" applyAlignment="1">
      <alignment horizontal="center" vertical="center"/>
    </xf>
    <xf numFmtId="0" fontId="48" fillId="8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0" fillId="16" borderId="17" xfId="0" applyFont="1" applyFill="1" applyBorder="1"/>
    <xf numFmtId="0" fontId="42" fillId="28" borderId="24" xfId="0" applyFont="1" applyFill="1" applyBorder="1" applyAlignment="1">
      <alignment horizontal="center" vertical="center"/>
    </xf>
    <xf numFmtId="0" fontId="42" fillId="28" borderId="25" xfId="0" applyFont="1" applyFill="1" applyBorder="1" applyAlignment="1">
      <alignment horizontal="center" vertical="center"/>
    </xf>
    <xf numFmtId="0" fontId="42" fillId="28" borderId="27" xfId="0" applyFont="1" applyFill="1" applyBorder="1" applyAlignment="1">
      <alignment horizontal="center" vertical="center"/>
    </xf>
    <xf numFmtId="0" fontId="42" fillId="28" borderId="6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 vertical="center"/>
    </xf>
    <xf numFmtId="0" fontId="42" fillId="28" borderId="10" xfId="0" applyFont="1" applyFill="1" applyBorder="1" applyAlignment="1">
      <alignment horizontal="center" vertical="center"/>
    </xf>
    <xf numFmtId="0" fontId="42" fillId="27" borderId="6" xfId="0" applyFont="1" applyFill="1" applyBorder="1" applyAlignment="1">
      <alignment horizontal="center" vertical="center"/>
    </xf>
    <xf numFmtId="0" fontId="54" fillId="27" borderId="3" xfId="0" applyFont="1" applyFill="1" applyBorder="1" applyAlignment="1">
      <alignment horizontal="center" vertical="center"/>
    </xf>
    <xf numFmtId="0" fontId="54" fillId="27" borderId="10" xfId="0" applyFont="1" applyFill="1" applyBorder="1" applyAlignment="1">
      <alignment horizontal="center" vertical="center"/>
    </xf>
    <xf numFmtId="0" fontId="46" fillId="27" borderId="6" xfId="0" applyFont="1" applyFill="1" applyBorder="1" applyAlignment="1">
      <alignment horizontal="center" vertical="center" textRotation="90"/>
    </xf>
    <xf numFmtId="0" fontId="46" fillId="27" borderId="3" xfId="0" applyFont="1" applyFill="1" applyBorder="1" applyAlignment="1">
      <alignment horizontal="center" vertical="center" textRotation="90"/>
    </xf>
    <xf numFmtId="0" fontId="46" fillId="27" borderId="10" xfId="0" applyFont="1" applyFill="1" applyBorder="1" applyAlignment="1">
      <alignment horizontal="center" vertical="center" textRotation="90"/>
    </xf>
    <xf numFmtId="0" fontId="56" fillId="24" borderId="6" xfId="0" applyFont="1" applyFill="1" applyBorder="1" applyAlignment="1">
      <alignment horizontal="center" vertical="center" textRotation="90"/>
    </xf>
    <xf numFmtId="0" fontId="57" fillId="24" borderId="3" xfId="0" applyFont="1" applyFill="1" applyBorder="1" applyAlignment="1">
      <alignment horizontal="center" vertical="center" textRotation="90"/>
    </xf>
    <xf numFmtId="0" fontId="57" fillId="24" borderId="10" xfId="0" applyFont="1" applyFill="1" applyBorder="1" applyAlignment="1">
      <alignment horizontal="center" vertical="center" textRotation="90"/>
    </xf>
    <xf numFmtId="2" fontId="42" fillId="28" borderId="6" xfId="0" applyNumberFormat="1" applyFont="1" applyFill="1" applyBorder="1" applyAlignment="1">
      <alignment horizontal="center" vertical="center" wrapText="1"/>
    </xf>
    <xf numFmtId="2" fontId="42" fillId="28" borderId="3" xfId="0" applyNumberFormat="1" applyFont="1" applyFill="1" applyBorder="1" applyAlignment="1">
      <alignment horizontal="center" vertical="center" wrapText="1"/>
    </xf>
    <xf numFmtId="2" fontId="42" fillId="28" borderId="10" xfId="0" applyNumberFormat="1" applyFont="1" applyFill="1" applyBorder="1" applyAlignment="1">
      <alignment horizontal="center" vertical="center" wrapText="1"/>
    </xf>
    <xf numFmtId="0" fontId="0" fillId="16" borderId="7" xfId="0" applyFill="1" applyBorder="1"/>
    <xf numFmtId="0" fontId="42" fillId="22" borderId="6" xfId="0" applyFont="1" applyFill="1" applyBorder="1" applyAlignment="1">
      <alignment horizontal="center" vertical="center"/>
    </xf>
    <xf numFmtId="0" fontId="54" fillId="22" borderId="3" xfId="0" applyFont="1" applyFill="1" applyBorder="1" applyAlignment="1">
      <alignment vertical="center"/>
    </xf>
    <xf numFmtId="0" fontId="54" fillId="22" borderId="10" xfId="0" applyFont="1" applyFill="1" applyBorder="1" applyAlignment="1">
      <alignment vertical="center"/>
    </xf>
    <xf numFmtId="0" fontId="46" fillId="27" borderId="5" xfId="0" applyFont="1" applyFill="1" applyBorder="1" applyAlignment="1">
      <alignment horizontal="center" vertical="center" textRotation="90"/>
    </xf>
    <xf numFmtId="0" fontId="46" fillId="27" borderId="18" xfId="0" applyFont="1" applyFill="1" applyBorder="1" applyAlignment="1">
      <alignment horizontal="center" vertical="center" textRotation="90"/>
    </xf>
    <xf numFmtId="0" fontId="36" fillId="24" borderId="61" xfId="0" applyFont="1" applyFill="1" applyBorder="1" applyAlignment="1">
      <alignment vertical="center"/>
    </xf>
    <xf numFmtId="0" fontId="54" fillId="24" borderId="26" xfId="0" applyFont="1" applyFill="1" applyBorder="1" applyAlignment="1">
      <alignment vertical="center"/>
    </xf>
    <xf numFmtId="0" fontId="6" fillId="19" borderId="51" xfId="0" applyFont="1" applyFill="1" applyBorder="1"/>
    <xf numFmtId="0" fontId="0" fillId="19" borderId="14" xfId="0" applyFill="1" applyBorder="1"/>
    <xf numFmtId="0" fontId="0" fillId="19" borderId="21" xfId="0" applyFill="1" applyBorder="1"/>
    <xf numFmtId="0" fontId="0" fillId="25" borderId="24" xfId="0" applyFill="1" applyBorder="1"/>
    <xf numFmtId="0" fontId="6" fillId="25" borderId="0" xfId="0" applyFont="1" applyFill="1"/>
    <xf numFmtId="0" fontId="0" fillId="25" borderId="0" xfId="0" applyFill="1"/>
    <xf numFmtId="0" fontId="0" fillId="25" borderId="25" xfId="0" applyFill="1" applyBorder="1"/>
    <xf numFmtId="0" fontId="42" fillId="27" borderId="9" xfId="0" applyFont="1" applyFill="1" applyBorder="1" applyAlignment="1">
      <alignment horizontal="center"/>
    </xf>
    <xf numFmtId="0" fontId="42" fillId="29" borderId="58" xfId="0" applyFont="1" applyFill="1" applyBorder="1" applyAlignment="1">
      <alignment horizontal="center" vertical="center"/>
    </xf>
    <xf numFmtId="0" fontId="42" fillId="29" borderId="59" xfId="0" applyFont="1" applyFill="1" applyBorder="1" applyAlignment="1">
      <alignment horizontal="center" vertical="center"/>
    </xf>
    <xf numFmtId="0" fontId="42" fillId="29" borderId="54" xfId="0" applyFont="1" applyFill="1" applyBorder="1" applyAlignment="1">
      <alignment horizontal="center" vertical="center"/>
    </xf>
    <xf numFmtId="0" fontId="42" fillId="27" borderId="17" xfId="0" applyFont="1" applyFill="1" applyBorder="1" applyAlignment="1">
      <alignment horizontal="center"/>
    </xf>
    <xf numFmtId="0" fontId="42" fillId="27" borderId="14" xfId="0" applyFont="1" applyFill="1" applyBorder="1" applyAlignment="1">
      <alignment horizontal="center"/>
    </xf>
    <xf numFmtId="0" fontId="42" fillId="1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2" fillId="27" borderId="4" xfId="0" applyFont="1" applyFill="1" applyBorder="1" applyAlignment="1">
      <alignment horizontal="center"/>
    </xf>
    <xf numFmtId="0" fontId="7" fillId="0" borderId="58" xfId="0" applyFont="1" applyBorder="1" applyAlignment="1">
      <alignment horizontal="center" vertical="center" textRotation="90"/>
    </xf>
    <xf numFmtId="0" fontId="7" fillId="0" borderId="59" xfId="0" applyFont="1" applyBorder="1" applyAlignment="1">
      <alignment horizontal="center" vertical="center" textRotation="90"/>
    </xf>
    <xf numFmtId="0" fontId="7" fillId="0" borderId="54" xfId="0" applyFont="1" applyBorder="1" applyAlignment="1">
      <alignment horizontal="center" vertical="center" textRotation="90"/>
    </xf>
    <xf numFmtId="0" fontId="6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8" fillId="0" borderId="6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46" fillId="27" borderId="8" xfId="0" applyFont="1" applyFill="1" applyBorder="1" applyAlignment="1">
      <alignment horizontal="center" vertical="center" textRotation="90"/>
    </xf>
    <xf numFmtId="0" fontId="46" fillId="27" borderId="13" xfId="0" applyFont="1" applyFill="1" applyBorder="1" applyAlignment="1">
      <alignment horizontal="center" vertical="center" textRotation="90"/>
    </xf>
    <xf numFmtId="0" fontId="42" fillId="15" borderId="5" xfId="0" applyFont="1" applyFill="1" applyBorder="1" applyAlignment="1">
      <alignment horizontal="center" vertical="center" wrapText="1"/>
    </xf>
    <xf numFmtId="0" fontId="42" fillId="15" borderId="7" xfId="0" applyFont="1" applyFill="1" applyBorder="1" applyAlignment="1">
      <alignment horizontal="center" vertical="center" wrapText="1"/>
    </xf>
    <xf numFmtId="0" fontId="42" fillId="15" borderId="8" xfId="0" applyFont="1" applyFill="1" applyBorder="1" applyAlignment="1">
      <alignment horizontal="center" vertical="center" wrapText="1"/>
    </xf>
    <xf numFmtId="0" fontId="42" fillId="15" borderId="1" xfId="0" applyFont="1" applyFill="1" applyBorder="1" applyAlignment="1">
      <alignment horizontal="center" vertical="center" wrapText="1"/>
    </xf>
    <xf numFmtId="0" fontId="42" fillId="15" borderId="0" xfId="0" applyFont="1" applyFill="1" applyAlignment="1">
      <alignment horizontal="center" vertical="center" wrapText="1"/>
    </xf>
    <xf numFmtId="0" fontId="42" fillId="15" borderId="2" xfId="0" applyFont="1" applyFill="1" applyBorder="1" applyAlignment="1">
      <alignment horizontal="center" vertical="center" wrapText="1"/>
    </xf>
    <xf numFmtId="0" fontId="42" fillId="15" borderId="18" xfId="0" applyFont="1" applyFill="1" applyBorder="1" applyAlignment="1">
      <alignment horizontal="center" vertical="center" wrapText="1"/>
    </xf>
    <xf numFmtId="0" fontId="42" fillId="15" borderId="12" xfId="0" applyFont="1" applyFill="1" applyBorder="1" applyAlignment="1">
      <alignment horizontal="center" vertical="center" wrapText="1"/>
    </xf>
    <xf numFmtId="0" fontId="42" fillId="15" borderId="13" xfId="0" applyFont="1" applyFill="1" applyBorder="1" applyAlignment="1">
      <alignment horizontal="center" vertical="center" wrapText="1"/>
    </xf>
    <xf numFmtId="169" fontId="42" fillId="21" borderId="5" xfId="0" applyNumberFormat="1" applyFont="1" applyFill="1" applyBorder="1" applyAlignment="1">
      <alignment horizontal="center" vertical="center" wrapText="1"/>
    </xf>
    <xf numFmtId="169" fontId="42" fillId="21" borderId="1" xfId="0" applyNumberFormat="1" applyFont="1" applyFill="1" applyBorder="1" applyAlignment="1">
      <alignment horizontal="center" vertical="center" wrapText="1"/>
    </xf>
    <xf numFmtId="169" fontId="42" fillId="21" borderId="18" xfId="0" applyNumberFormat="1" applyFont="1" applyFill="1" applyBorder="1" applyAlignment="1">
      <alignment horizontal="center" vertical="center" wrapText="1"/>
    </xf>
    <xf numFmtId="0" fontId="55" fillId="0" borderId="23" xfId="0" applyFont="1" applyBorder="1" applyAlignment="1">
      <alignment horizontal="left" vertical="center"/>
    </xf>
    <xf numFmtId="0" fontId="0" fillId="16" borderId="21" xfId="0" applyFill="1" applyBorder="1"/>
    <xf numFmtId="0" fontId="7" fillId="0" borderId="60" xfId="0" applyFont="1" applyBorder="1" applyAlignment="1">
      <alignment horizontal="center" vertical="center" textRotation="90"/>
    </xf>
    <xf numFmtId="0" fontId="37" fillId="8" borderId="45" xfId="0" applyFont="1" applyFill="1" applyBorder="1" applyAlignment="1">
      <alignment horizontal="left" vertical="center"/>
    </xf>
    <xf numFmtId="0" fontId="48" fillId="8" borderId="32" xfId="0" applyFont="1" applyFill="1" applyBorder="1" applyAlignment="1">
      <alignment horizontal="left" vertical="center"/>
    </xf>
    <xf numFmtId="0" fontId="48" fillId="8" borderId="29" xfId="0" applyFont="1" applyFill="1" applyBorder="1" applyAlignment="1">
      <alignment horizontal="left" vertical="center"/>
    </xf>
    <xf numFmtId="0" fontId="9" fillId="16" borderId="17" xfId="0" applyFont="1" applyFill="1" applyBorder="1" applyAlignment="1">
      <alignment horizontal="center" vertical="center" textRotation="90"/>
    </xf>
    <xf numFmtId="0" fontId="0" fillId="16" borderId="4" xfId="0" applyFill="1" applyBorder="1"/>
    <xf numFmtId="0" fontId="42" fillId="21" borderId="6" xfId="0" applyFont="1" applyFill="1" applyBorder="1" applyAlignment="1">
      <alignment horizontal="center" vertical="center" wrapText="1"/>
    </xf>
    <xf numFmtId="0" fontId="42" fillId="21" borderId="10" xfId="0" applyFont="1" applyFill="1" applyBorder="1" applyAlignment="1">
      <alignment horizontal="center" vertical="center" wrapText="1"/>
    </xf>
    <xf numFmtId="0" fontId="36" fillId="7" borderId="32" xfId="0" applyFont="1" applyFill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21" xfId="0" applyBorder="1"/>
    <xf numFmtId="0" fontId="46" fillId="15" borderId="9" xfId="0" applyFont="1" applyFill="1" applyBorder="1" applyAlignment="1">
      <alignment horizontal="center" vertical="center" textRotation="90"/>
    </xf>
    <xf numFmtId="0" fontId="54" fillId="15" borderId="9" xfId="0" applyFont="1" applyFill="1" applyBorder="1" applyAlignment="1">
      <alignment horizontal="center" vertical="center" textRotation="90"/>
    </xf>
    <xf numFmtId="0" fontId="48" fillId="8" borderId="32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6" xfId="0" applyBorder="1" applyAlignment="1">
      <alignment vertical="center"/>
    </xf>
    <xf numFmtId="0" fontId="42" fillId="27" borderId="7" xfId="0" applyFont="1" applyFill="1" applyBorder="1" applyAlignment="1">
      <alignment horizontal="center" vertical="center" wrapText="1"/>
    </xf>
    <xf numFmtId="0" fontId="42" fillId="27" borderId="0" xfId="0" applyFont="1" applyFill="1" applyAlignment="1">
      <alignment horizontal="center" vertical="center" wrapText="1"/>
    </xf>
    <xf numFmtId="0" fontId="42" fillId="27" borderId="12" xfId="0" applyFont="1" applyFill="1" applyBorder="1" applyAlignment="1">
      <alignment horizontal="center" vertical="center" wrapText="1"/>
    </xf>
    <xf numFmtId="0" fontId="42" fillId="27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4" fillId="22" borderId="3" xfId="0" applyFont="1" applyFill="1" applyBorder="1" applyAlignment="1">
      <alignment horizontal="center" vertical="center"/>
    </xf>
    <xf numFmtId="0" fontId="54" fillId="22" borderId="10" xfId="0" applyFont="1" applyFill="1" applyBorder="1" applyAlignment="1">
      <alignment horizontal="center" vertical="center"/>
    </xf>
    <xf numFmtId="0" fontId="36" fillId="7" borderId="45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58" fillId="10" borderId="17" xfId="0" applyFont="1" applyFill="1" applyBorder="1" applyAlignment="1">
      <alignment horizontal="center" vertical="center"/>
    </xf>
    <xf numFmtId="0" fontId="58" fillId="10" borderId="4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1" fillId="0" borderId="23" xfId="0" applyFont="1" applyBorder="1" applyAlignment="1">
      <alignment horizontal="left" vertical="center"/>
    </xf>
    <xf numFmtId="0" fontId="41" fillId="0" borderId="57" xfId="0" applyFont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42" fillId="21" borderId="9" xfId="0" applyFont="1" applyFill="1" applyBorder="1" applyAlignment="1">
      <alignment horizontal="center" vertical="center"/>
    </xf>
    <xf numFmtId="0" fontId="42" fillId="15" borderId="9" xfId="0" applyFont="1" applyFill="1" applyBorder="1" applyAlignment="1">
      <alignment horizontal="center" vertical="center"/>
    </xf>
    <xf numFmtId="0" fontId="42" fillId="22" borderId="6" xfId="0" applyFont="1" applyFill="1" applyBorder="1" applyAlignment="1">
      <alignment horizontal="center" vertical="center" wrapText="1"/>
    </xf>
    <xf numFmtId="0" fontId="54" fillId="22" borderId="3" xfId="0" applyFont="1" applyFill="1" applyBorder="1" applyAlignment="1">
      <alignment horizontal="center" vertical="center" wrapText="1"/>
    </xf>
    <xf numFmtId="0" fontId="54" fillId="22" borderId="10" xfId="0" applyFont="1" applyFill="1" applyBorder="1" applyAlignment="1">
      <alignment horizontal="center" vertical="center" wrapText="1"/>
    </xf>
    <xf numFmtId="169" fontId="42" fillId="22" borderId="6" xfId="0" applyNumberFormat="1" applyFont="1" applyFill="1" applyBorder="1" applyAlignment="1">
      <alignment horizontal="center" vertical="center" wrapText="1"/>
    </xf>
    <xf numFmtId="169" fontId="54" fillId="22" borderId="3" xfId="0" applyNumberFormat="1" applyFont="1" applyFill="1" applyBorder="1" applyAlignment="1">
      <alignment horizontal="center" vertical="center" wrapText="1"/>
    </xf>
    <xf numFmtId="169" fontId="54" fillId="22" borderId="10" xfId="0" applyNumberFormat="1" applyFont="1" applyFill="1" applyBorder="1" applyAlignment="1">
      <alignment horizontal="center" vertical="center" wrapText="1"/>
    </xf>
    <xf numFmtId="0" fontId="6" fillId="25" borderId="18" xfId="0" applyFont="1" applyFill="1" applyBorder="1" applyAlignment="1">
      <alignment vertical="center"/>
    </xf>
    <xf numFmtId="0" fontId="0" fillId="25" borderId="12" xfId="0" applyFill="1" applyBorder="1" applyAlignment="1">
      <alignment vertical="center"/>
    </xf>
    <xf numFmtId="0" fontId="0" fillId="25" borderId="27" xfId="0" applyFill="1" applyBorder="1" applyAlignment="1">
      <alignment vertical="center"/>
    </xf>
    <xf numFmtId="0" fontId="54" fillId="15" borderId="9" xfId="0" applyFont="1" applyFill="1" applyBorder="1" applyAlignment="1">
      <alignment horizontal="center" vertical="center"/>
    </xf>
    <xf numFmtId="0" fontId="36" fillId="6" borderId="23" xfId="0" applyFont="1" applyFill="1" applyBorder="1" applyAlignment="1">
      <alignment horizontal="left" vertical="center"/>
    </xf>
    <xf numFmtId="0" fontId="42" fillId="21" borderId="5" xfId="0" applyFont="1" applyFill="1" applyBorder="1" applyAlignment="1">
      <alignment horizontal="center" vertical="center" wrapText="1"/>
    </xf>
    <xf numFmtId="0" fontId="42" fillId="21" borderId="1" xfId="0" applyFont="1" applyFill="1" applyBorder="1" applyAlignment="1">
      <alignment horizontal="center" vertical="center" wrapText="1"/>
    </xf>
    <xf numFmtId="0" fontId="42" fillId="27" borderId="3" xfId="0" applyFont="1" applyFill="1" applyBorder="1" applyAlignment="1">
      <alignment horizontal="center" vertical="center"/>
    </xf>
    <xf numFmtId="0" fontId="42" fillId="27" borderId="1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1" fillId="0" borderId="9" xfId="0" applyFont="1" applyBorder="1" applyAlignment="1">
      <alignment vertical="center"/>
    </xf>
    <xf numFmtId="0" fontId="0" fillId="0" borderId="9" xfId="0" applyBorder="1"/>
    <xf numFmtId="0" fontId="0" fillId="0" borderId="20" xfId="0" applyBorder="1"/>
    <xf numFmtId="0" fontId="0" fillId="16" borderId="14" xfId="0" applyFill="1" applyBorder="1" applyAlignment="1">
      <alignment vertical="center"/>
    </xf>
    <xf numFmtId="0" fontId="0" fillId="16" borderId="4" xfId="0" applyFill="1" applyBorder="1" applyAlignment="1">
      <alignment vertical="center"/>
    </xf>
    <xf numFmtId="0" fontId="54" fillId="21" borderId="9" xfId="0" applyFont="1" applyFill="1" applyBorder="1" applyAlignment="1">
      <alignment horizontal="center" vertical="center"/>
    </xf>
    <xf numFmtId="0" fontId="46" fillId="21" borderId="9" xfId="0" applyFont="1" applyFill="1" applyBorder="1" applyAlignment="1">
      <alignment horizontal="center" vertical="center" textRotation="90"/>
    </xf>
    <xf numFmtId="0" fontId="54" fillId="21" borderId="9" xfId="0" applyFont="1" applyFill="1" applyBorder="1" applyAlignment="1">
      <alignment horizontal="center" vertical="center" textRotation="90"/>
    </xf>
    <xf numFmtId="0" fontId="37" fillId="0" borderId="9" xfId="0" applyFont="1" applyBorder="1" applyAlignment="1">
      <alignment vertical="center"/>
    </xf>
    <xf numFmtId="0" fontId="48" fillId="0" borderId="9" xfId="0" applyFont="1" applyBorder="1" applyAlignment="1">
      <alignment vertical="center"/>
    </xf>
    <xf numFmtId="0" fontId="7" fillId="0" borderId="58" xfId="0" applyFont="1" applyBorder="1" applyAlignment="1">
      <alignment horizontal="center" vertical="center" textRotation="90" wrapText="1"/>
    </xf>
    <xf numFmtId="0" fontId="7" fillId="0" borderId="59" xfId="0" applyFont="1" applyBorder="1" applyAlignment="1">
      <alignment horizontal="center" vertical="center" textRotation="90" wrapText="1"/>
    </xf>
    <xf numFmtId="0" fontId="7" fillId="0" borderId="60" xfId="0" applyFont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textRotation="90" wrapText="1"/>
    </xf>
    <xf numFmtId="0" fontId="36" fillId="6" borderId="46" xfId="0" applyFont="1" applyFill="1" applyBorder="1" applyAlignment="1">
      <alignment horizontal="left" vertical="center"/>
    </xf>
    <xf numFmtId="0" fontId="36" fillId="6" borderId="47" xfId="0" applyFont="1" applyFill="1" applyBorder="1" applyAlignment="1">
      <alignment horizontal="left" vertical="center"/>
    </xf>
    <xf numFmtId="0" fontId="42" fillId="15" borderId="6" xfId="0" applyFont="1" applyFill="1" applyBorder="1" applyAlignment="1">
      <alignment horizontal="center" vertical="center" wrapText="1"/>
    </xf>
    <xf numFmtId="0" fontId="42" fillId="15" borderId="3" xfId="0" applyFont="1" applyFill="1" applyBorder="1" applyAlignment="1">
      <alignment horizontal="center" vertical="center" wrapText="1"/>
    </xf>
    <xf numFmtId="0" fontId="42" fillId="15" borderId="10" xfId="0" applyFont="1" applyFill="1" applyBorder="1" applyAlignment="1">
      <alignment horizontal="center" vertical="center" wrapText="1"/>
    </xf>
    <xf numFmtId="0" fontId="6" fillId="19" borderId="60" xfId="0" applyFont="1" applyFill="1" applyBorder="1"/>
    <xf numFmtId="0" fontId="0" fillId="19" borderId="12" xfId="0" applyFill="1" applyBorder="1"/>
    <xf numFmtId="0" fontId="0" fillId="19" borderId="27" xfId="0" applyFill="1" applyBorder="1"/>
    <xf numFmtId="0" fontId="0" fillId="25" borderId="24" xfId="0" applyFill="1" applyBorder="1" applyAlignment="1">
      <alignment vertical="center"/>
    </xf>
    <xf numFmtId="0" fontId="42" fillId="21" borderId="9" xfId="0" applyFont="1" applyFill="1" applyBorder="1" applyAlignment="1">
      <alignment horizontal="center" vertical="center" wrapText="1"/>
    </xf>
    <xf numFmtId="0" fontId="42" fillId="21" borderId="3" xfId="0" applyFont="1" applyFill="1" applyBorder="1" applyAlignment="1">
      <alignment horizontal="center" vertical="center" wrapText="1"/>
    </xf>
    <xf numFmtId="0" fontId="42" fillId="21" borderId="8" xfId="0" applyFont="1" applyFill="1" applyBorder="1" applyAlignment="1">
      <alignment horizontal="center" vertical="center" wrapText="1"/>
    </xf>
    <xf numFmtId="0" fontId="42" fillId="21" borderId="18" xfId="0" applyFont="1" applyFill="1" applyBorder="1" applyAlignment="1">
      <alignment horizontal="center" vertical="center" wrapText="1"/>
    </xf>
    <xf numFmtId="0" fontId="42" fillId="21" borderId="13" xfId="0" applyFont="1" applyFill="1" applyBorder="1" applyAlignment="1">
      <alignment horizontal="center" vertical="center" wrapText="1"/>
    </xf>
    <xf numFmtId="0" fontId="36" fillId="24" borderId="61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36" fillId="7" borderId="9" xfId="0" applyFont="1" applyFill="1" applyBorder="1" applyAlignment="1">
      <alignment vertical="center"/>
    </xf>
    <xf numFmtId="0" fontId="43" fillId="7" borderId="9" xfId="0" applyFont="1" applyFill="1" applyBorder="1" applyAlignment="1">
      <alignment vertical="center"/>
    </xf>
    <xf numFmtId="0" fontId="4" fillId="35" borderId="5" xfId="129" applyFill="1" applyBorder="1" applyAlignment="1">
      <alignment horizontal="left"/>
    </xf>
    <xf numFmtId="0" fontId="4" fillId="35" borderId="7" xfId="129" applyFill="1" applyBorder="1" applyAlignment="1">
      <alignment horizontal="left"/>
    </xf>
    <xf numFmtId="0" fontId="6" fillId="19" borderId="17" xfId="15" applyFont="1" applyFill="1" applyBorder="1"/>
    <xf numFmtId="0" fontId="6" fillId="19" borderId="14" xfId="15" applyFont="1" applyFill="1" applyBorder="1"/>
    <xf numFmtId="0" fontId="6" fillId="19" borderId="4" xfId="15" applyFont="1" applyFill="1" applyBorder="1"/>
    <xf numFmtId="0" fontId="42" fillId="29" borderId="6" xfId="15" applyFont="1" applyFill="1" applyBorder="1" applyAlignment="1">
      <alignment horizontal="center" vertical="center"/>
    </xf>
    <xf numFmtId="0" fontId="42" fillId="29" borderId="3" xfId="15" applyFont="1" applyFill="1" applyBorder="1" applyAlignment="1">
      <alignment horizontal="center" vertical="center"/>
    </xf>
    <xf numFmtId="0" fontId="42" fillId="29" borderId="10" xfId="15" applyFont="1" applyFill="1" applyBorder="1" applyAlignment="1">
      <alignment horizontal="center" vertical="center"/>
    </xf>
    <xf numFmtId="0" fontId="42" fillId="22" borderId="6" xfId="15" applyFont="1" applyFill="1" applyBorder="1" applyAlignment="1">
      <alignment horizontal="center" vertical="center"/>
    </xf>
    <xf numFmtId="0" fontId="54" fillId="22" borderId="3" xfId="15" applyFont="1" applyFill="1" applyBorder="1" applyAlignment="1">
      <alignment vertical="center"/>
    </xf>
    <xf numFmtId="0" fontId="54" fillId="22" borderId="10" xfId="15" applyFont="1" applyFill="1" applyBorder="1" applyAlignment="1">
      <alignment vertical="center"/>
    </xf>
    <xf numFmtId="0" fontId="42" fillId="15" borderId="5" xfId="15" applyFont="1" applyFill="1" applyBorder="1" applyAlignment="1">
      <alignment horizontal="center" vertical="center" wrapText="1"/>
    </xf>
    <xf numFmtId="0" fontId="42" fillId="15" borderId="76" xfId="15" applyFont="1" applyFill="1" applyBorder="1" applyAlignment="1">
      <alignment horizontal="center" vertical="center" wrapText="1"/>
    </xf>
    <xf numFmtId="0" fontId="42" fillId="15" borderId="1" xfId="15" applyFont="1" applyFill="1" applyBorder="1" applyAlignment="1">
      <alignment horizontal="center" vertical="center" wrapText="1"/>
    </xf>
    <xf numFmtId="0" fontId="42" fillId="15" borderId="79" xfId="15" applyFont="1" applyFill="1" applyBorder="1" applyAlignment="1">
      <alignment horizontal="center" vertical="center" wrapText="1"/>
    </xf>
    <xf numFmtId="0" fontId="42" fillId="15" borderId="18" xfId="15" applyFont="1" applyFill="1" applyBorder="1" applyAlignment="1">
      <alignment horizontal="center" vertical="center" wrapText="1"/>
    </xf>
    <xf numFmtId="0" fontId="42" fillId="15" borderId="85" xfId="15" applyFont="1" applyFill="1" applyBorder="1" applyAlignment="1">
      <alignment horizontal="center" vertical="center" wrapText="1"/>
    </xf>
    <xf numFmtId="0" fontId="42" fillId="21" borderId="77" xfId="15" applyFont="1" applyFill="1" applyBorder="1" applyAlignment="1">
      <alignment horizontal="center" vertical="center" wrapText="1"/>
    </xf>
    <xf numFmtId="0" fontId="42" fillId="21" borderId="7" xfId="15" applyFont="1" applyFill="1" applyBorder="1" applyAlignment="1">
      <alignment horizontal="center" vertical="center" wrapText="1"/>
    </xf>
    <xf numFmtId="0" fontId="42" fillId="21" borderId="76" xfId="15" applyFont="1" applyFill="1" applyBorder="1" applyAlignment="1">
      <alignment horizontal="center" vertical="center" wrapText="1"/>
    </xf>
    <xf numFmtId="0" fontId="42" fillId="21" borderId="80" xfId="15" applyFont="1" applyFill="1" applyBorder="1" applyAlignment="1">
      <alignment horizontal="center" vertical="center" wrapText="1"/>
    </xf>
    <xf numFmtId="0" fontId="42" fillId="21" borderId="81" xfId="15" applyFont="1" applyFill="1" applyBorder="1" applyAlignment="1">
      <alignment horizontal="center" vertical="center" wrapText="1"/>
    </xf>
    <xf numFmtId="0" fontId="42" fillId="21" borderId="82" xfId="15" applyFont="1" applyFill="1" applyBorder="1" applyAlignment="1">
      <alignment horizontal="center" vertical="center" wrapText="1"/>
    </xf>
    <xf numFmtId="0" fontId="42" fillId="21" borderId="78" xfId="15" applyFont="1" applyFill="1" applyBorder="1" applyAlignment="1">
      <alignment horizontal="center" vertical="center" wrapText="1"/>
    </xf>
    <xf numFmtId="0" fontId="42" fillId="21" borderId="83" xfId="15" applyFont="1" applyFill="1" applyBorder="1" applyAlignment="1">
      <alignment horizontal="center" vertical="center" wrapText="1"/>
    </xf>
    <xf numFmtId="0" fontId="42" fillId="21" borderId="94" xfId="15" applyFont="1" applyFill="1" applyBorder="1" applyAlignment="1">
      <alignment horizontal="center" vertical="center" wrapText="1"/>
    </xf>
    <xf numFmtId="2" fontId="42" fillId="28" borderId="6" xfId="15" applyNumberFormat="1" applyFont="1" applyFill="1" applyBorder="1" applyAlignment="1">
      <alignment horizontal="center" vertical="center" wrapText="1"/>
    </xf>
    <xf numFmtId="2" fontId="42" fillId="28" borderId="3" xfId="15" applyNumberFormat="1" applyFont="1" applyFill="1" applyBorder="1" applyAlignment="1">
      <alignment horizontal="center" vertical="center" wrapText="1"/>
    </xf>
    <xf numFmtId="2" fontId="42" fillId="28" borderId="10" xfId="15" applyNumberFormat="1" applyFont="1" applyFill="1" applyBorder="1" applyAlignment="1">
      <alignment horizontal="center" vertical="center" wrapText="1"/>
    </xf>
    <xf numFmtId="0" fontId="42" fillId="28" borderId="78" xfId="15" applyFont="1" applyFill="1" applyBorder="1" applyAlignment="1">
      <alignment horizontal="center" vertical="center"/>
    </xf>
    <xf numFmtId="0" fontId="42" fillId="28" borderId="83" xfId="15" applyFont="1" applyFill="1" applyBorder="1" applyAlignment="1">
      <alignment horizontal="center" vertical="center"/>
    </xf>
    <xf numFmtId="0" fontId="42" fillId="28" borderId="94" xfId="15" applyFont="1" applyFill="1" applyBorder="1" applyAlignment="1">
      <alignment horizontal="center" vertical="center"/>
    </xf>
    <xf numFmtId="0" fontId="42" fillId="21" borderId="86" xfId="15" applyFont="1" applyFill="1" applyBorder="1" applyAlignment="1">
      <alignment horizontal="center" vertical="center" wrapText="1"/>
    </xf>
    <xf numFmtId="0" fontId="42" fillId="21" borderId="87" xfId="15" applyFont="1" applyFill="1" applyBorder="1" applyAlignment="1">
      <alignment horizontal="center" vertical="center" wrapText="1"/>
    </xf>
    <xf numFmtId="0" fontId="42" fillId="21" borderId="88" xfId="15" applyFont="1" applyFill="1" applyBorder="1" applyAlignment="1">
      <alignment horizontal="center" vertical="center" wrapText="1"/>
    </xf>
    <xf numFmtId="0" fontId="42" fillId="21" borderId="89" xfId="15" applyFont="1" applyFill="1" applyBorder="1" applyAlignment="1">
      <alignment horizontal="center" vertical="center" wrapText="1"/>
    </xf>
    <xf numFmtId="0" fontId="42" fillId="21" borderId="93" xfId="15" applyFont="1" applyFill="1" applyBorder="1" applyAlignment="1">
      <alignment horizontal="center" vertical="center" wrapText="1"/>
    </xf>
    <xf numFmtId="0" fontId="46" fillId="27" borderId="6" xfId="14" applyFont="1" applyFill="1" applyBorder="1" applyAlignment="1">
      <alignment horizontal="center" vertical="center" textRotation="90"/>
    </xf>
    <xf numFmtId="0" fontId="46" fillId="27" borderId="10" xfId="14" applyFont="1" applyFill="1" applyBorder="1" applyAlignment="1">
      <alignment horizontal="center" vertical="center" textRotation="90"/>
    </xf>
    <xf numFmtId="0" fontId="6" fillId="0" borderId="6" xfId="18" applyFont="1" applyBorder="1" applyAlignment="1">
      <alignment horizontal="center" vertical="center"/>
    </xf>
    <xf numFmtId="0" fontId="6" fillId="0" borderId="3" xfId="18" applyFont="1" applyBorder="1" applyAlignment="1">
      <alignment horizontal="center" vertical="center"/>
    </xf>
    <xf numFmtId="0" fontId="6" fillId="0" borderId="10" xfId="18" applyFont="1" applyBorder="1" applyAlignment="1">
      <alignment horizontal="center" vertical="center"/>
    </xf>
    <xf numFmtId="0" fontId="78" fillId="0" borderId="5" xfId="18" applyFont="1" applyBorder="1" applyAlignment="1">
      <alignment horizontal="center" vertical="center"/>
    </xf>
    <xf numFmtId="0" fontId="78" fillId="0" borderId="7" xfId="18" applyFont="1" applyBorder="1" applyAlignment="1">
      <alignment horizontal="center" vertical="center"/>
    </xf>
    <xf numFmtId="0" fontId="78" fillId="0" borderId="8" xfId="18" applyFont="1" applyBorder="1" applyAlignment="1">
      <alignment horizontal="center" vertical="center"/>
    </xf>
    <xf numFmtId="0" fontId="78" fillId="0" borderId="18" xfId="18" applyFont="1" applyBorder="1" applyAlignment="1">
      <alignment horizontal="center" vertical="center"/>
    </xf>
    <xf numFmtId="0" fontId="78" fillId="0" borderId="12" xfId="18" applyFont="1" applyBorder="1" applyAlignment="1">
      <alignment horizontal="center" vertical="center"/>
    </xf>
    <xf numFmtId="0" fontId="78" fillId="0" borderId="13" xfId="18" applyFont="1" applyBorder="1" applyAlignment="1">
      <alignment horizontal="center" vertical="center"/>
    </xf>
    <xf numFmtId="0" fontId="6" fillId="0" borderId="5" xfId="18" applyFont="1" applyBorder="1" applyAlignment="1">
      <alignment horizontal="center" vertical="center" wrapText="1"/>
    </xf>
    <xf numFmtId="0" fontId="6" fillId="0" borderId="7" xfId="18" applyFont="1" applyBorder="1" applyAlignment="1">
      <alignment horizontal="center" vertical="center" wrapText="1"/>
    </xf>
    <xf numFmtId="0" fontId="6" fillId="0" borderId="8" xfId="18" applyFont="1" applyBorder="1" applyAlignment="1">
      <alignment horizontal="center" vertical="center" wrapText="1"/>
    </xf>
    <xf numFmtId="0" fontId="6" fillId="0" borderId="18" xfId="18" applyFont="1" applyBorder="1" applyAlignment="1">
      <alignment horizontal="center" vertical="center" wrapText="1"/>
    </xf>
    <xf numFmtId="0" fontId="6" fillId="0" borderId="12" xfId="18" applyFont="1" applyBorder="1" applyAlignment="1">
      <alignment horizontal="center" vertical="center" wrapText="1"/>
    </xf>
    <xf numFmtId="0" fontId="6" fillId="0" borderId="13" xfId="18" applyFont="1" applyBorder="1" applyAlignment="1">
      <alignment horizontal="center" vertical="center" wrapText="1"/>
    </xf>
    <xf numFmtId="0" fontId="79" fillId="0" borderId="17" xfId="18" applyFont="1" applyBorder="1" applyAlignment="1">
      <alignment horizontal="left" vertical="center"/>
    </xf>
    <xf numFmtId="0" fontId="79" fillId="0" borderId="14" xfId="18" applyFont="1" applyBorder="1" applyAlignment="1">
      <alignment horizontal="left" vertical="center"/>
    </xf>
    <xf numFmtId="0" fontId="79" fillId="0" borderId="4" xfId="18" applyFont="1" applyBorder="1" applyAlignment="1">
      <alignment horizontal="left" vertical="center"/>
    </xf>
    <xf numFmtId="0" fontId="79" fillId="11" borderId="17" xfId="18" applyFont="1" applyFill="1" applyBorder="1" applyAlignment="1">
      <alignment horizontal="center" vertical="center"/>
    </xf>
    <xf numFmtId="0" fontId="79" fillId="11" borderId="14" xfId="18" applyFont="1" applyFill="1" applyBorder="1" applyAlignment="1">
      <alignment horizontal="center" vertical="center"/>
    </xf>
    <xf numFmtId="0" fontId="79" fillId="11" borderId="4" xfId="18" applyFont="1" applyFill="1" applyBorder="1" applyAlignment="1">
      <alignment horizontal="center" vertical="center"/>
    </xf>
    <xf numFmtId="0" fontId="7" fillId="11" borderId="17" xfId="18" applyFont="1" applyFill="1" applyBorder="1" applyAlignment="1">
      <alignment horizontal="center" vertical="center"/>
    </xf>
    <xf numFmtId="0" fontId="7" fillId="11" borderId="14" xfId="18" applyFont="1" applyFill="1" applyBorder="1" applyAlignment="1">
      <alignment horizontal="center" vertical="center"/>
    </xf>
    <xf numFmtId="0" fontId="7" fillId="11" borderId="4" xfId="18" applyFont="1" applyFill="1" applyBorder="1" applyAlignment="1">
      <alignment horizontal="center" vertical="center"/>
    </xf>
    <xf numFmtId="168" fontId="7" fillId="0" borderId="17" xfId="19" applyFont="1" applyBorder="1" applyAlignment="1">
      <alignment horizontal="center" vertical="center"/>
    </xf>
    <xf numFmtId="168" fontId="7" fillId="0" borderId="14" xfId="19" applyFont="1" applyBorder="1" applyAlignment="1">
      <alignment horizontal="center" vertical="center"/>
    </xf>
    <xf numFmtId="168" fontId="7" fillId="0" borderId="4" xfId="19" applyFont="1" applyBorder="1" applyAlignment="1">
      <alignment horizontal="center" vertical="center"/>
    </xf>
    <xf numFmtId="0" fontId="80" fillId="0" borderId="17" xfId="18" applyFont="1" applyBorder="1" applyAlignment="1">
      <alignment horizontal="center" vertical="center"/>
    </xf>
    <xf numFmtId="0" fontId="80" fillId="0" borderId="4" xfId="18" applyFont="1" applyBorder="1" applyAlignment="1">
      <alignment horizontal="center" vertical="center"/>
    </xf>
    <xf numFmtId="0" fontId="81" fillId="0" borderId="17" xfId="18" applyFont="1" applyBorder="1" applyAlignment="1">
      <alignment horizontal="center" vertical="center"/>
    </xf>
    <xf numFmtId="0" fontId="81" fillId="0" borderId="14" xfId="18" applyFont="1" applyBorder="1" applyAlignment="1">
      <alignment horizontal="center" vertical="center"/>
    </xf>
    <xf numFmtId="0" fontId="81" fillId="0" borderId="4" xfId="18" applyFont="1" applyBorder="1" applyAlignment="1">
      <alignment horizontal="center" vertical="center"/>
    </xf>
    <xf numFmtId="0" fontId="73" fillId="42" borderId="17" xfId="15" applyFont="1" applyFill="1" applyBorder="1" applyAlignment="1">
      <alignment horizontal="center"/>
    </xf>
    <xf numFmtId="0" fontId="73" fillId="42" borderId="4" xfId="15" applyFont="1" applyFill="1" applyBorder="1" applyAlignment="1">
      <alignment horizontal="center"/>
    </xf>
    <xf numFmtId="0" fontId="42" fillId="27" borderId="9" xfId="14" applyFont="1" applyFill="1" applyBorder="1" applyAlignment="1">
      <alignment horizontal="center"/>
    </xf>
    <xf numFmtId="0" fontId="42" fillId="27" borderId="17" xfId="14" applyFont="1" applyFill="1" applyBorder="1" applyAlignment="1">
      <alignment horizontal="center"/>
    </xf>
    <xf numFmtId="0" fontId="42" fillId="27" borderId="14" xfId="14" applyFont="1" applyFill="1" applyBorder="1" applyAlignment="1">
      <alignment horizontal="center"/>
    </xf>
    <xf numFmtId="0" fontId="46" fillId="27" borderId="3" xfId="14" applyFont="1" applyFill="1" applyBorder="1" applyAlignment="1">
      <alignment horizontal="center" vertical="center" textRotation="90"/>
    </xf>
    <xf numFmtId="0" fontId="42" fillId="27" borderId="4" xfId="14" applyFont="1" applyFill="1" applyBorder="1" applyAlignment="1">
      <alignment horizontal="center"/>
    </xf>
    <xf numFmtId="0" fontId="42" fillId="27" borderId="6" xfId="14" applyFont="1" applyFill="1" applyBorder="1" applyAlignment="1">
      <alignment horizontal="center" vertical="center"/>
    </xf>
    <xf numFmtId="0" fontId="54" fillId="27" borderId="3" xfId="14" applyFont="1" applyFill="1" applyBorder="1" applyAlignment="1">
      <alignment horizontal="center" vertical="center"/>
    </xf>
    <xf numFmtId="0" fontId="42" fillId="28" borderId="5" xfId="15" applyFont="1" applyFill="1" applyBorder="1" applyAlignment="1">
      <alignment horizontal="center" vertical="center"/>
    </xf>
    <xf numFmtId="0" fontId="42" fillId="28" borderId="7" xfId="15" applyFont="1" applyFill="1" applyBorder="1" applyAlignment="1">
      <alignment horizontal="center" vertical="center"/>
    </xf>
    <xf numFmtId="0" fontId="42" fillId="28" borderId="76" xfId="15" applyFont="1" applyFill="1" applyBorder="1" applyAlignment="1">
      <alignment horizontal="center" vertical="center"/>
    </xf>
    <xf numFmtId="0" fontId="42" fillId="28" borderId="1" xfId="15" applyFont="1" applyFill="1" applyBorder="1" applyAlignment="1">
      <alignment horizontal="center" vertical="center"/>
    </xf>
    <xf numFmtId="0" fontId="42" fillId="28" borderId="0" xfId="15" applyFont="1" applyFill="1" applyAlignment="1">
      <alignment horizontal="center" vertical="center"/>
    </xf>
    <xf numFmtId="0" fontId="42" fillId="28" borderId="79" xfId="15" applyFont="1" applyFill="1" applyBorder="1" applyAlignment="1">
      <alignment horizontal="center" vertical="center"/>
    </xf>
    <xf numFmtId="0" fontId="42" fillId="28" borderId="90" xfId="15" applyFont="1" applyFill="1" applyBorder="1" applyAlignment="1">
      <alignment horizontal="center" vertical="center"/>
    </xf>
    <xf numFmtId="0" fontId="42" fillId="28" borderId="81" xfId="15" applyFont="1" applyFill="1" applyBorder="1" applyAlignment="1">
      <alignment horizontal="center" vertical="center"/>
    </xf>
    <xf numFmtId="0" fontId="42" fillId="28" borderId="82" xfId="15" applyFont="1" applyFill="1" applyBorder="1" applyAlignment="1">
      <alignment horizontal="center" vertical="center"/>
    </xf>
    <xf numFmtId="0" fontId="42" fillId="28" borderId="77" xfId="15" applyFont="1" applyFill="1" applyBorder="1" applyAlignment="1">
      <alignment horizontal="center" vertical="center" wrapText="1"/>
    </xf>
    <xf numFmtId="0" fontId="42" fillId="28" borderId="84" xfId="15" applyFont="1" applyFill="1" applyBorder="1" applyAlignment="1">
      <alignment horizontal="center" vertical="center" wrapText="1"/>
    </xf>
    <xf numFmtId="0" fontId="46" fillId="27" borderId="5" xfId="14" applyFont="1" applyFill="1" applyBorder="1" applyAlignment="1">
      <alignment horizontal="center" vertical="center" textRotation="90"/>
    </xf>
    <xf numFmtId="0" fontId="46" fillId="27" borderId="18" xfId="14" applyFont="1" applyFill="1" applyBorder="1" applyAlignment="1">
      <alignment horizontal="center" vertical="center" textRotation="90"/>
    </xf>
    <xf numFmtId="0" fontId="46" fillId="27" borderId="8" xfId="14" applyFont="1" applyFill="1" applyBorder="1" applyAlignment="1">
      <alignment horizontal="center" vertical="center" textRotation="90"/>
    </xf>
    <xf numFmtId="0" fontId="46" fillId="27" borderId="13" xfId="14" applyFont="1" applyFill="1" applyBorder="1" applyAlignment="1">
      <alignment horizontal="center" vertical="center" textRotation="90"/>
    </xf>
    <xf numFmtId="0" fontId="7" fillId="0" borderId="6" xfId="15" applyFont="1" applyBorder="1" applyAlignment="1">
      <alignment horizontal="center" vertical="center" textRotation="90"/>
    </xf>
    <xf numFmtId="0" fontId="7" fillId="0" borderId="3" xfId="15" applyFont="1" applyBorder="1" applyAlignment="1">
      <alignment horizontal="center" vertical="center" textRotation="90"/>
    </xf>
    <xf numFmtId="0" fontId="7" fillId="0" borderId="10" xfId="15" applyFont="1" applyBorder="1" applyAlignment="1">
      <alignment horizontal="center" vertical="center" textRotation="90"/>
    </xf>
    <xf numFmtId="0" fontId="10" fillId="16" borderId="5" xfId="15" applyFont="1" applyFill="1" applyBorder="1"/>
    <xf numFmtId="0" fontId="10" fillId="16" borderId="7" xfId="15" applyFont="1" applyFill="1" applyBorder="1"/>
    <xf numFmtId="0" fontId="10" fillId="16" borderId="8" xfId="15" applyFont="1" applyFill="1" applyBorder="1"/>
    <xf numFmtId="0" fontId="7" fillId="0" borderId="6" xfId="15" applyFont="1" applyBorder="1" applyAlignment="1">
      <alignment horizontal="center" vertical="center" textRotation="90" wrapText="1"/>
    </xf>
    <xf numFmtId="0" fontId="7" fillId="0" borderId="3" xfId="15" applyFont="1" applyBorder="1" applyAlignment="1">
      <alignment horizontal="center" vertical="center" textRotation="90" wrapText="1"/>
    </xf>
    <xf numFmtId="0" fontId="7" fillId="0" borderId="10" xfId="15" applyFont="1" applyBorder="1" applyAlignment="1">
      <alignment horizontal="center" vertical="center" textRotation="90" wrapText="1"/>
    </xf>
    <xf numFmtId="0" fontId="10" fillId="16" borderId="18" xfId="15" applyFont="1" applyFill="1" applyBorder="1"/>
    <xf numFmtId="0" fontId="10" fillId="16" borderId="12" xfId="15" applyFont="1" applyFill="1" applyBorder="1"/>
    <xf numFmtId="0" fontId="10" fillId="16" borderId="13" xfId="15" applyFont="1" applyFill="1" applyBorder="1"/>
    <xf numFmtId="174" fontId="85" fillId="41" borderId="5" xfId="205" applyNumberFormat="1" applyFont="1" applyFill="1" applyBorder="1" applyAlignment="1">
      <alignment horizontal="center" vertical="center"/>
    </xf>
    <xf numFmtId="174" fontId="85" fillId="41" borderId="7" xfId="205" applyNumberFormat="1" applyFont="1" applyFill="1" applyBorder="1" applyAlignment="1">
      <alignment horizontal="center" vertical="center"/>
    </xf>
    <xf numFmtId="174" fontId="85" fillId="41" borderId="8" xfId="205" applyNumberFormat="1" applyFont="1" applyFill="1" applyBorder="1" applyAlignment="1">
      <alignment horizontal="center" vertical="center"/>
    </xf>
    <xf numFmtId="174" fontId="85" fillId="41" borderId="1" xfId="205" applyNumberFormat="1" applyFont="1" applyFill="1" applyBorder="1" applyAlignment="1">
      <alignment horizontal="center" vertical="center"/>
    </xf>
    <xf numFmtId="174" fontId="85" fillId="41" borderId="0" xfId="205" applyNumberFormat="1" applyFont="1" applyFill="1" applyAlignment="1">
      <alignment horizontal="center" vertical="center"/>
    </xf>
    <xf numFmtId="174" fontId="85" fillId="41" borderId="2" xfId="205" applyNumberFormat="1" applyFont="1" applyFill="1" applyBorder="1" applyAlignment="1">
      <alignment horizontal="center" vertical="center"/>
    </xf>
    <xf numFmtId="174" fontId="85" fillId="41" borderId="18" xfId="205" applyNumberFormat="1" applyFont="1" applyFill="1" applyBorder="1" applyAlignment="1">
      <alignment horizontal="center" vertical="center"/>
    </xf>
    <xf numFmtId="174" fontId="85" fillId="41" borderId="12" xfId="205" applyNumberFormat="1" applyFont="1" applyFill="1" applyBorder="1" applyAlignment="1">
      <alignment horizontal="center" vertical="center"/>
    </xf>
    <xf numFmtId="174" fontId="85" fillId="41" borderId="13" xfId="205" applyNumberFormat="1" applyFont="1" applyFill="1" applyBorder="1" applyAlignment="1">
      <alignment horizontal="center" vertical="center"/>
    </xf>
    <xf numFmtId="0" fontId="55" fillId="8" borderId="17" xfId="15" applyFont="1" applyFill="1" applyBorder="1" applyAlignment="1">
      <alignment horizontal="center" vertical="center"/>
    </xf>
    <xf numFmtId="0" fontId="55" fillId="8" borderId="14" xfId="15" applyFont="1" applyFill="1" applyBorder="1" applyAlignment="1">
      <alignment horizontal="center" vertical="center"/>
    </xf>
    <xf numFmtId="168" fontId="10" fillId="41" borderId="7" xfId="205" applyFont="1" applyFill="1" applyBorder="1" applyAlignment="1">
      <alignment horizontal="center" vertical="center"/>
    </xf>
    <xf numFmtId="168" fontId="10" fillId="41" borderId="8" xfId="205" applyFont="1" applyFill="1" applyBorder="1" applyAlignment="1">
      <alignment horizontal="center" vertical="center"/>
    </xf>
    <xf numFmtId="168" fontId="10" fillId="41" borderId="0" xfId="205" applyFont="1" applyFill="1" applyAlignment="1">
      <alignment horizontal="center" vertical="center"/>
    </xf>
    <xf numFmtId="168" fontId="10" fillId="41" borderId="2" xfId="205" applyFont="1" applyFill="1" applyBorder="1" applyAlignment="1">
      <alignment horizontal="center" vertical="center"/>
    </xf>
    <xf numFmtId="168" fontId="10" fillId="41" borderId="12" xfId="205" applyFont="1" applyFill="1" applyBorder="1" applyAlignment="1">
      <alignment horizontal="center" vertical="center"/>
    </xf>
    <xf numFmtId="168" fontId="10" fillId="41" borderId="13" xfId="205" applyFont="1" applyFill="1" applyBorder="1" applyAlignment="1">
      <alignment horizontal="center" vertical="center"/>
    </xf>
    <xf numFmtId="0" fontId="10" fillId="16" borderId="17" xfId="15" applyFont="1" applyFill="1" applyBorder="1"/>
    <xf numFmtId="0" fontId="10" fillId="16" borderId="14" xfId="15" applyFont="1" applyFill="1" applyBorder="1"/>
    <xf numFmtId="0" fontId="10" fillId="16" borderId="4" xfId="15" applyFont="1" applyFill="1" applyBorder="1"/>
    <xf numFmtId="174" fontId="10" fillId="41" borderId="5" xfId="205" applyNumberFormat="1" applyFont="1" applyFill="1" applyBorder="1" applyAlignment="1">
      <alignment horizontal="center" vertical="center"/>
    </xf>
    <xf numFmtId="174" fontId="10" fillId="41" borderId="7" xfId="205" applyNumberFormat="1" applyFont="1" applyFill="1" applyBorder="1" applyAlignment="1">
      <alignment horizontal="center" vertical="center"/>
    </xf>
    <xf numFmtId="174" fontId="10" fillId="41" borderId="1" xfId="205" applyNumberFormat="1" applyFont="1" applyFill="1" applyBorder="1" applyAlignment="1">
      <alignment horizontal="center" vertical="center"/>
    </xf>
    <xf numFmtId="174" fontId="10" fillId="41" borderId="0" xfId="205" applyNumberFormat="1" applyFont="1" applyFill="1" applyBorder="1" applyAlignment="1">
      <alignment horizontal="center" vertical="center"/>
    </xf>
    <xf numFmtId="174" fontId="10" fillId="41" borderId="18" xfId="205" applyNumberFormat="1" applyFont="1" applyFill="1" applyBorder="1" applyAlignment="1">
      <alignment horizontal="center" vertical="center"/>
    </xf>
    <xf numFmtId="174" fontId="10" fillId="41" borderId="12" xfId="205" applyNumberFormat="1" applyFont="1" applyFill="1" applyBorder="1" applyAlignment="1">
      <alignment horizontal="center" vertical="center"/>
    </xf>
    <xf numFmtId="168" fontId="10" fillId="41" borderId="0" xfId="205" applyFont="1" applyFill="1" applyBorder="1" applyAlignment="1">
      <alignment horizontal="center" vertical="center"/>
    </xf>
    <xf numFmtId="0" fontId="67" fillId="37" borderId="9" xfId="7" applyFont="1" applyFill="1" applyBorder="1" applyAlignment="1">
      <alignment horizontal="left"/>
    </xf>
    <xf numFmtId="0" fontId="63" fillId="37" borderId="9" xfId="7" applyFont="1" applyFill="1" applyBorder="1" applyAlignment="1">
      <alignment horizontal="left"/>
    </xf>
    <xf numFmtId="0" fontId="63" fillId="37" borderId="17" xfId="7" applyFont="1" applyFill="1" applyBorder="1" applyAlignment="1">
      <alignment horizontal="left"/>
    </xf>
    <xf numFmtId="0" fontId="63" fillId="37" borderId="14" xfId="7" applyFont="1" applyFill="1" applyBorder="1" applyAlignment="1">
      <alignment horizontal="left"/>
    </xf>
    <xf numFmtId="0" fontId="63" fillId="37" borderId="4" xfId="7" applyFont="1" applyFill="1" applyBorder="1" applyAlignment="1">
      <alignment horizontal="left"/>
    </xf>
    <xf numFmtId="168" fontId="42" fillId="22" borderId="6" xfId="205" applyFont="1" applyFill="1" applyBorder="1" applyAlignment="1">
      <alignment horizontal="center" vertical="center" wrapText="1"/>
    </xf>
    <xf numFmtId="168" fontId="54" fillId="22" borderId="3" xfId="205" applyFont="1" applyFill="1" applyBorder="1" applyAlignment="1">
      <alignment horizontal="center" vertical="center" wrapText="1"/>
    </xf>
    <xf numFmtId="0" fontId="42" fillId="29" borderId="58" xfId="14" applyFont="1" applyFill="1" applyBorder="1" applyAlignment="1">
      <alignment horizontal="center" vertical="center"/>
    </xf>
    <xf numFmtId="0" fontId="42" fillId="29" borderId="59" xfId="14" applyFont="1" applyFill="1" applyBorder="1" applyAlignment="1">
      <alignment horizontal="center" vertical="center"/>
    </xf>
    <xf numFmtId="0" fontId="42" fillId="22" borderId="6" xfId="14" applyFont="1" applyFill="1" applyBorder="1" applyAlignment="1">
      <alignment horizontal="center" vertical="center"/>
    </xf>
    <xf numFmtId="0" fontId="54" fillId="22" borderId="3" xfId="14" applyFont="1" applyFill="1" applyBorder="1" applyAlignment="1">
      <alignment horizontal="center" vertical="center"/>
    </xf>
    <xf numFmtId="0" fontId="42" fillId="22" borderId="6" xfId="14" applyFont="1" applyFill="1" applyBorder="1" applyAlignment="1">
      <alignment horizontal="center" vertical="center" wrapText="1"/>
    </xf>
    <xf numFmtId="0" fontId="54" fillId="22" borderId="3" xfId="14" applyFont="1" applyFill="1" applyBorder="1" applyAlignment="1">
      <alignment horizontal="center" vertical="center" wrapText="1"/>
    </xf>
    <xf numFmtId="0" fontId="4" fillId="0" borderId="3" xfId="14" applyBorder="1" applyAlignment="1">
      <alignment horizontal="center" vertical="center"/>
    </xf>
    <xf numFmtId="0" fontId="42" fillId="24" borderId="100" xfId="20" applyFont="1" applyFill="1" applyBorder="1" applyAlignment="1">
      <alignment horizontal="center" vertical="center"/>
    </xf>
    <xf numFmtId="0" fontId="42" fillId="24" borderId="100" xfId="20" applyFont="1" applyFill="1" applyBorder="1" applyAlignment="1">
      <alignment horizontal="center" vertical="center" wrapText="1"/>
    </xf>
    <xf numFmtId="0" fontId="42" fillId="24" borderId="89" xfId="20" applyFont="1" applyFill="1" applyBorder="1" applyAlignment="1">
      <alignment horizontal="center" vertical="center" wrapText="1"/>
    </xf>
    <xf numFmtId="0" fontId="42" fillId="24" borderId="89" xfId="20" applyFont="1" applyFill="1" applyBorder="1" applyAlignment="1">
      <alignment horizontal="center" vertical="center"/>
    </xf>
    <xf numFmtId="0" fontId="46" fillId="24" borderId="100" xfId="20" applyFont="1" applyFill="1" applyBorder="1" applyAlignment="1">
      <alignment horizontal="center" vertical="center" textRotation="90"/>
    </xf>
    <xf numFmtId="0" fontId="46" fillId="24" borderId="89" xfId="20" applyFont="1" applyFill="1" applyBorder="1" applyAlignment="1">
      <alignment horizontal="center" vertical="center" textRotation="90"/>
    </xf>
    <xf numFmtId="0" fontId="42" fillId="21" borderId="9" xfId="14" applyFont="1" applyFill="1" applyBorder="1" applyAlignment="1">
      <alignment horizontal="center" vertical="center" wrapText="1"/>
    </xf>
    <xf numFmtId="0" fontId="42" fillId="21" borderId="6" xfId="14" applyFont="1" applyFill="1" applyBorder="1" applyAlignment="1">
      <alignment horizontal="center" vertical="center" wrapText="1"/>
    </xf>
    <xf numFmtId="0" fontId="42" fillId="21" borderId="3" xfId="14" applyFont="1" applyFill="1" applyBorder="1" applyAlignment="1">
      <alignment horizontal="center" vertical="center" wrapText="1"/>
    </xf>
    <xf numFmtId="0" fontId="42" fillId="21" borderId="9" xfId="14" applyFont="1" applyFill="1" applyBorder="1" applyAlignment="1">
      <alignment horizontal="center" vertical="center"/>
    </xf>
    <xf numFmtId="0" fontId="42" fillId="21" borderId="5" xfId="14" applyFont="1" applyFill="1" applyBorder="1" applyAlignment="1">
      <alignment horizontal="center" vertical="center" wrapText="1"/>
    </xf>
    <xf numFmtId="0" fontId="42" fillId="21" borderId="8" xfId="14" applyFont="1" applyFill="1" applyBorder="1" applyAlignment="1">
      <alignment horizontal="center" vertical="center" wrapText="1"/>
    </xf>
    <xf numFmtId="0" fontId="42" fillId="21" borderId="18" xfId="14" applyFont="1" applyFill="1" applyBorder="1" applyAlignment="1">
      <alignment horizontal="center" vertical="center" wrapText="1"/>
    </xf>
    <xf numFmtId="0" fontId="42" fillId="21" borderId="13" xfId="14" applyFont="1" applyFill="1" applyBorder="1" applyAlignment="1">
      <alignment horizontal="center" vertical="center" wrapText="1"/>
    </xf>
    <xf numFmtId="0" fontId="42" fillId="21" borderId="6" xfId="14" applyFont="1" applyFill="1" applyBorder="1" applyAlignment="1">
      <alignment horizontal="center" vertical="center"/>
    </xf>
    <xf numFmtId="9" fontId="42" fillId="21" borderId="6" xfId="21" applyFont="1" applyFill="1" applyBorder="1" applyAlignment="1">
      <alignment horizontal="center" vertical="center" wrapText="1"/>
    </xf>
    <xf numFmtId="9" fontId="42" fillId="21" borderId="3" xfId="21" applyFont="1" applyFill="1" applyBorder="1" applyAlignment="1">
      <alignment horizontal="center" vertical="center" wrapText="1"/>
    </xf>
    <xf numFmtId="9" fontId="42" fillId="21" borderId="9" xfId="21" applyFont="1" applyFill="1" applyBorder="1" applyAlignment="1">
      <alignment horizontal="center" vertical="center" wrapText="1"/>
    </xf>
    <xf numFmtId="0" fontId="46" fillId="24" borderId="100" xfId="20" applyFont="1" applyFill="1" applyBorder="1" applyAlignment="1">
      <alignment horizontal="center" vertical="center"/>
    </xf>
    <xf numFmtId="0" fontId="46" fillId="21" borderId="9" xfId="14" applyFont="1" applyFill="1" applyBorder="1" applyAlignment="1">
      <alignment horizontal="center" vertical="center" textRotation="90"/>
    </xf>
    <xf numFmtId="0" fontId="54" fillId="21" borderId="9" xfId="14" applyFont="1" applyFill="1" applyBorder="1" applyAlignment="1">
      <alignment horizontal="center" vertical="center" textRotation="90"/>
    </xf>
    <xf numFmtId="0" fontId="54" fillId="21" borderId="6" xfId="14" applyFont="1" applyFill="1" applyBorder="1" applyAlignment="1">
      <alignment horizontal="center" vertical="center" textRotation="90"/>
    </xf>
    <xf numFmtId="0" fontId="56" fillId="24" borderId="6" xfId="14" applyFont="1" applyFill="1" applyBorder="1" applyAlignment="1">
      <alignment horizontal="center" vertical="center" textRotation="90"/>
    </xf>
    <xf numFmtId="0" fontId="57" fillId="24" borderId="3" xfId="14" applyFont="1" applyFill="1" applyBorder="1" applyAlignment="1">
      <alignment horizontal="center" vertical="center" textRotation="90"/>
    </xf>
    <xf numFmtId="0" fontId="42" fillId="27" borderId="24" xfId="14" applyFont="1" applyFill="1" applyBorder="1" applyAlignment="1">
      <alignment horizontal="center" vertical="center"/>
    </xf>
    <xf numFmtId="0" fontId="4" fillId="0" borderId="25" xfId="14" applyBorder="1" applyAlignment="1">
      <alignment horizontal="center" vertical="center"/>
    </xf>
    <xf numFmtId="0" fontId="54" fillId="21" borderId="9" xfId="14" applyFont="1" applyFill="1" applyBorder="1" applyAlignment="1">
      <alignment horizontal="center" vertical="center"/>
    </xf>
    <xf numFmtId="0" fontId="42" fillId="21" borderId="1" xfId="14" applyFont="1" applyFill="1" applyBorder="1" applyAlignment="1">
      <alignment horizontal="center" vertical="center" wrapText="1"/>
    </xf>
    <xf numFmtId="0" fontId="42" fillId="27" borderId="7" xfId="14" applyFont="1" applyFill="1" applyBorder="1" applyAlignment="1">
      <alignment horizontal="center" vertical="center" wrapText="1"/>
    </xf>
    <xf numFmtId="0" fontId="42" fillId="27" borderId="0" xfId="14" applyFont="1" applyFill="1" applyAlignment="1">
      <alignment horizontal="center" vertical="center" wrapText="1"/>
    </xf>
    <xf numFmtId="0" fontId="42" fillId="27" borderId="6" xfId="14" applyFont="1" applyFill="1" applyBorder="1" applyAlignment="1">
      <alignment horizontal="center" vertical="center" wrapText="1"/>
    </xf>
    <xf numFmtId="0" fontId="42" fillId="27" borderId="3" xfId="14" applyFont="1" applyFill="1" applyBorder="1" applyAlignment="1">
      <alignment horizontal="center" vertical="center"/>
    </xf>
    <xf numFmtId="0" fontId="41" fillId="0" borderId="14" xfId="0" applyFont="1" applyBorder="1" applyAlignment="1">
      <alignment horizontal="left" vertical="center"/>
    </xf>
    <xf numFmtId="0" fontId="41" fillId="0" borderId="21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48" xfId="0" applyFont="1" applyBorder="1" applyAlignment="1">
      <alignment horizontal="left" vertical="center"/>
    </xf>
    <xf numFmtId="0" fontId="36" fillId="6" borderId="48" xfId="0" applyFont="1" applyFill="1" applyBorder="1" applyAlignment="1">
      <alignment horizontal="left" vertical="center"/>
    </xf>
    <xf numFmtId="0" fontId="37" fillId="8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18" fillId="0" borderId="63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42" fillId="15" borderId="17" xfId="0" applyFont="1" applyFill="1" applyBorder="1" applyAlignment="1">
      <alignment horizontal="center" vertical="center"/>
    </xf>
    <xf numFmtId="0" fontId="42" fillId="15" borderId="4" xfId="0" applyFont="1" applyFill="1" applyBorder="1" applyAlignment="1">
      <alignment horizontal="center" vertical="center"/>
    </xf>
    <xf numFmtId="0" fontId="42" fillId="28" borderId="6" xfId="0" applyFont="1" applyFill="1" applyBorder="1" applyAlignment="1">
      <alignment horizontal="center" vertical="center" wrapText="1"/>
    </xf>
    <xf numFmtId="0" fontId="42" fillId="28" borderId="3" xfId="0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2" fillId="15" borderId="5" xfId="0" applyFont="1" applyFill="1" applyBorder="1" applyAlignment="1">
      <alignment horizontal="center" vertical="center"/>
    </xf>
    <xf numFmtId="0" fontId="42" fillId="15" borderId="1" xfId="0" applyFont="1" applyFill="1" applyBorder="1" applyAlignment="1">
      <alignment horizontal="center" vertical="center"/>
    </xf>
    <xf numFmtId="0" fontId="42" fillId="29" borderId="58" xfId="0" applyFont="1" applyFill="1" applyBorder="1" applyAlignment="1">
      <alignment horizontal="center" vertical="center" wrapText="1"/>
    </xf>
    <xf numFmtId="0" fontId="42" fillId="29" borderId="59" xfId="0" applyFont="1" applyFill="1" applyBorder="1" applyAlignment="1">
      <alignment horizontal="center" vertical="center" wrapText="1"/>
    </xf>
    <xf numFmtId="0" fontId="42" fillId="29" borderId="54" xfId="0" applyFont="1" applyFill="1" applyBorder="1" applyAlignment="1">
      <alignment horizontal="center" vertical="center" wrapText="1"/>
    </xf>
    <xf numFmtId="0" fontId="56" fillId="24" borderId="3" xfId="0" applyFont="1" applyFill="1" applyBorder="1" applyAlignment="1">
      <alignment horizontal="center" vertical="center" textRotation="90"/>
    </xf>
    <xf numFmtId="0" fontId="56" fillId="24" borderId="10" xfId="0" applyFont="1" applyFill="1" applyBorder="1" applyAlignment="1">
      <alignment horizontal="center" vertical="center" textRotation="90"/>
    </xf>
    <xf numFmtId="0" fontId="42" fillId="15" borderId="7" xfId="0" applyFont="1" applyFill="1" applyBorder="1" applyAlignment="1">
      <alignment horizontal="center" vertical="center"/>
    </xf>
    <xf numFmtId="0" fontId="42" fillId="15" borderId="8" xfId="0" applyFont="1" applyFill="1" applyBorder="1" applyAlignment="1">
      <alignment horizontal="center" vertical="center"/>
    </xf>
    <xf numFmtId="0" fontId="42" fillId="15" borderId="18" xfId="0" applyFont="1" applyFill="1" applyBorder="1" applyAlignment="1">
      <alignment horizontal="center" vertical="center"/>
    </xf>
    <xf numFmtId="0" fontId="42" fillId="15" borderId="12" xfId="0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horizontal="center" vertical="center"/>
    </xf>
    <xf numFmtId="0" fontId="42" fillId="15" borderId="3" xfId="0" applyFont="1" applyFill="1" applyBorder="1" applyAlignment="1">
      <alignment horizontal="center" vertical="center"/>
    </xf>
    <xf numFmtId="0" fontId="42" fillId="21" borderId="5" xfId="0" applyFont="1" applyFill="1" applyBorder="1" applyAlignment="1">
      <alignment horizontal="center" vertical="center"/>
    </xf>
    <xf numFmtId="0" fontId="42" fillId="21" borderId="8" xfId="0" applyFont="1" applyFill="1" applyBorder="1" applyAlignment="1">
      <alignment horizontal="center" vertical="center"/>
    </xf>
    <xf numFmtId="0" fontId="42" fillId="21" borderId="18" xfId="0" applyFont="1" applyFill="1" applyBorder="1" applyAlignment="1">
      <alignment horizontal="center" vertical="center"/>
    </xf>
    <xf numFmtId="0" fontId="42" fillId="21" borderId="13" xfId="0" applyFont="1" applyFill="1" applyBorder="1" applyAlignment="1">
      <alignment horizontal="center" vertical="center"/>
    </xf>
    <xf numFmtId="0" fontId="46" fillId="21" borderId="6" xfId="0" applyFont="1" applyFill="1" applyBorder="1" applyAlignment="1">
      <alignment horizontal="center" vertical="center" textRotation="90"/>
    </xf>
    <xf numFmtId="0" fontId="46" fillId="21" borderId="10" xfId="0" applyFont="1" applyFill="1" applyBorder="1" applyAlignment="1">
      <alignment horizontal="center" vertical="center" textRotation="90"/>
    </xf>
    <xf numFmtId="0" fontId="42" fillId="21" borderId="6" xfId="0" applyFont="1" applyFill="1" applyBorder="1" applyAlignment="1">
      <alignment horizontal="center" vertical="center"/>
    </xf>
    <xf numFmtId="0" fontId="42" fillId="21" borderId="10" xfId="0" applyFont="1" applyFill="1" applyBorder="1" applyAlignment="1">
      <alignment horizontal="center" vertical="center"/>
    </xf>
    <xf numFmtId="0" fontId="42" fillId="21" borderId="7" xfId="0" applyFont="1" applyFill="1" applyBorder="1" applyAlignment="1">
      <alignment horizontal="center" vertical="center"/>
    </xf>
    <xf numFmtId="0" fontId="42" fillId="21" borderId="12" xfId="0" applyFont="1" applyFill="1" applyBorder="1" applyAlignment="1">
      <alignment horizontal="center" vertical="center"/>
    </xf>
    <xf numFmtId="0" fontId="43" fillId="7" borderId="32" xfId="0" applyFont="1" applyFill="1" applyBorder="1" applyAlignment="1">
      <alignment horizontal="left" vertical="center"/>
    </xf>
    <xf numFmtId="0" fontId="48" fillId="8" borderId="45" xfId="0" applyFont="1" applyFill="1" applyBorder="1" applyAlignment="1">
      <alignment horizontal="center" vertical="center"/>
    </xf>
    <xf numFmtId="0" fontId="6" fillId="8" borderId="4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6" fillId="22" borderId="9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0" xfId="0" applyFont="1" applyFill="1" applyBorder="1" applyAlignment="1">
      <alignment horizontal="center" vertical="center"/>
    </xf>
    <xf numFmtId="0" fontId="36" fillId="24" borderId="6" xfId="0" applyFont="1" applyFill="1" applyBorder="1" applyAlignment="1">
      <alignment horizontal="center" vertical="center"/>
    </xf>
    <xf numFmtId="0" fontId="36" fillId="24" borderId="10" xfId="0" applyFont="1" applyFill="1" applyBorder="1" applyAlignment="1">
      <alignment horizontal="center" vertical="center"/>
    </xf>
    <xf numFmtId="0" fontId="36" fillId="15" borderId="17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 vertical="center"/>
    </xf>
    <xf numFmtId="0" fontId="36" fillId="27" borderId="10" xfId="0" applyFont="1" applyFill="1" applyBorder="1" applyAlignment="1">
      <alignment horizontal="center" vertical="center"/>
    </xf>
    <xf numFmtId="0" fontId="36" fillId="15" borderId="6" xfId="0" applyFont="1" applyFill="1" applyBorder="1" applyAlignment="1">
      <alignment horizontal="center" vertical="center"/>
    </xf>
    <xf numFmtId="0" fontId="36" fillId="15" borderId="10" xfId="0" applyFont="1" applyFill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36" fillId="24" borderId="58" xfId="0" applyFont="1" applyFill="1" applyBorder="1" applyAlignment="1">
      <alignment vertical="center"/>
    </xf>
    <xf numFmtId="0" fontId="54" fillId="24" borderId="54" xfId="0" applyFont="1" applyFill="1" applyBorder="1" applyAlignment="1">
      <alignment vertical="center"/>
    </xf>
    <xf numFmtId="0" fontId="6" fillId="25" borderId="5" xfId="0" applyFont="1" applyFill="1" applyBorder="1" applyAlignment="1">
      <alignment horizontal="left" vertical="center"/>
    </xf>
    <xf numFmtId="0" fontId="6" fillId="25" borderId="7" xfId="0" applyFont="1" applyFill="1" applyBorder="1" applyAlignment="1">
      <alignment horizontal="left" vertical="center"/>
    </xf>
    <xf numFmtId="0" fontId="6" fillId="25" borderId="24" xfId="0" applyFont="1" applyFill="1" applyBorder="1" applyAlignment="1">
      <alignment horizontal="left" vertical="center"/>
    </xf>
    <xf numFmtId="0" fontId="6" fillId="25" borderId="18" xfId="0" applyFont="1" applyFill="1" applyBorder="1" applyAlignment="1">
      <alignment horizontal="center"/>
    </xf>
    <xf numFmtId="0" fontId="6" fillId="25" borderId="12" xfId="0" applyFont="1" applyFill="1" applyBorder="1" applyAlignment="1">
      <alignment horizontal="center"/>
    </xf>
    <xf numFmtId="0" fontId="6" fillId="25" borderId="27" xfId="0" applyFont="1" applyFill="1" applyBorder="1" applyAlignment="1">
      <alignment horizontal="center"/>
    </xf>
    <xf numFmtId="0" fontId="36" fillId="23" borderId="61" xfId="0" applyFont="1" applyFill="1" applyBorder="1" applyAlignment="1">
      <alignment horizontal="center" vertical="center"/>
    </xf>
    <xf numFmtId="0" fontId="36" fillId="23" borderId="8" xfId="0" applyFont="1" applyFill="1" applyBorder="1" applyAlignment="1">
      <alignment horizontal="center" vertical="center"/>
    </xf>
    <xf numFmtId="0" fontId="36" fillId="23" borderId="60" xfId="0" applyFont="1" applyFill="1" applyBorder="1" applyAlignment="1">
      <alignment horizontal="center" vertical="center"/>
    </xf>
    <xf numFmtId="0" fontId="36" fillId="23" borderId="13" xfId="0" applyFont="1" applyFill="1" applyBorder="1" applyAlignment="1">
      <alignment horizontal="center" vertical="center"/>
    </xf>
    <xf numFmtId="0" fontId="36" fillId="23" borderId="5" xfId="0" applyFont="1" applyFill="1" applyBorder="1" applyAlignment="1">
      <alignment horizontal="center" vertical="center"/>
    </xf>
    <xf numFmtId="0" fontId="36" fillId="23" borderId="18" xfId="0" applyFont="1" applyFill="1" applyBorder="1" applyAlignment="1">
      <alignment horizontal="center" vertical="center"/>
    </xf>
    <xf numFmtId="0" fontId="36" fillId="23" borderId="5" xfId="0" applyFont="1" applyFill="1" applyBorder="1" applyAlignment="1">
      <alignment horizontal="center" vertical="center" wrapText="1"/>
    </xf>
    <xf numFmtId="0" fontId="36" fillId="23" borderId="18" xfId="0" applyFont="1" applyFill="1" applyBorder="1" applyAlignment="1">
      <alignment horizontal="center" vertical="center" wrapText="1"/>
    </xf>
    <xf numFmtId="0" fontId="36" fillId="27" borderId="6" xfId="0" applyFont="1" applyFill="1" applyBorder="1" applyAlignment="1">
      <alignment horizontal="center" vertical="center" wrapText="1"/>
    </xf>
    <xf numFmtId="0" fontId="36" fillId="27" borderId="10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55" fillId="0" borderId="46" xfId="0" applyFont="1" applyBorder="1" applyAlignment="1">
      <alignment horizontal="left" vertical="center" wrapText="1"/>
    </xf>
    <xf numFmtId="0" fontId="55" fillId="0" borderId="49" xfId="0" applyFont="1" applyBorder="1" applyAlignment="1">
      <alignment horizontal="left" vertical="center"/>
    </xf>
    <xf numFmtId="0" fontId="41" fillId="0" borderId="17" xfId="0" applyFon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6" fillId="25" borderId="5" xfId="0" applyFont="1" applyFill="1" applyBorder="1"/>
    <xf numFmtId="0" fontId="6" fillId="25" borderId="18" xfId="0" applyFont="1" applyFill="1" applyBorder="1"/>
    <xf numFmtId="0" fontId="0" fillId="25" borderId="27" xfId="0" applyFill="1" applyBorder="1"/>
    <xf numFmtId="0" fontId="6" fillId="19" borderId="53" xfId="0" applyFont="1" applyFill="1" applyBorder="1"/>
    <xf numFmtId="0" fontId="6" fillId="19" borderId="9" xfId="0" applyFont="1" applyFill="1" applyBorder="1"/>
    <xf numFmtId="0" fontId="42" fillId="29" borderId="53" xfId="0" applyFont="1" applyFill="1" applyBorder="1" applyAlignment="1">
      <alignment horizontal="center" vertical="center"/>
    </xf>
    <xf numFmtId="0" fontId="42" fillId="22" borderId="5" xfId="0" applyFont="1" applyFill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22" borderId="1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2" fillId="27" borderId="50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2" fillId="16" borderId="59" xfId="0" applyFont="1" applyFill="1" applyBorder="1" applyAlignment="1">
      <alignment horizontal="center" vertical="center"/>
    </xf>
    <xf numFmtId="0" fontId="0" fillId="16" borderId="3" xfId="0" applyFill="1" applyBorder="1"/>
    <xf numFmtId="0" fontId="9" fillId="30" borderId="53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9" fillId="30" borderId="58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9" fillId="20" borderId="53" xfId="0" applyFont="1" applyFill="1" applyBorder="1" applyAlignment="1">
      <alignment horizontal="left" vertical="center"/>
    </xf>
    <xf numFmtId="0" fontId="0" fillId="20" borderId="9" xfId="0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8" fontId="105" fillId="0" borderId="6" xfId="205" applyFont="1" applyBorder="1" applyAlignment="1">
      <alignment horizontal="center" vertical="center"/>
    </xf>
    <xf numFmtId="168" fontId="105" fillId="0" borderId="10" xfId="205" applyFont="1" applyBorder="1" applyAlignment="1">
      <alignment horizontal="center" vertical="center"/>
    </xf>
    <xf numFmtId="0" fontId="6" fillId="37" borderId="17" xfId="0" applyFont="1" applyFill="1" applyBorder="1" applyAlignment="1">
      <alignment horizontal="left"/>
    </xf>
    <xf numFmtId="0" fontId="6" fillId="37" borderId="4" xfId="0" applyFont="1" applyFill="1" applyBorder="1" applyAlignment="1">
      <alignment horizontal="left"/>
    </xf>
    <xf numFmtId="0" fontId="94" fillId="0" borderId="6" xfId="23" applyFont="1" applyBorder="1" applyAlignment="1">
      <alignment horizontal="center" vertical="center"/>
    </xf>
    <xf numFmtId="0" fontId="94" fillId="0" borderId="3" xfId="23" applyFont="1" applyBorder="1" applyAlignment="1">
      <alignment horizontal="center" vertical="center"/>
    </xf>
    <xf numFmtId="0" fontId="94" fillId="0" borderId="10" xfId="23" applyFont="1" applyBorder="1" applyAlignment="1">
      <alignment horizontal="center" vertical="center"/>
    </xf>
    <xf numFmtId="0" fontId="95" fillId="0" borderId="9" xfId="23" applyFont="1" applyBorder="1" applyAlignment="1">
      <alignment horizontal="center" vertical="center"/>
    </xf>
    <xf numFmtId="0" fontId="96" fillId="0" borderId="9" xfId="23" applyFont="1" applyBorder="1" applyAlignment="1">
      <alignment horizontal="center" vertical="center" wrapText="1"/>
    </xf>
    <xf numFmtId="0" fontId="99" fillId="0" borderId="9" xfId="23" applyFont="1" applyBorder="1" applyAlignment="1">
      <alignment horizontal="center" vertical="center"/>
    </xf>
    <xf numFmtId="0" fontId="101" fillId="0" borderId="9" xfId="23" applyFont="1" applyBorder="1" applyAlignment="1">
      <alignment horizontal="left" vertical="center"/>
    </xf>
    <xf numFmtId="0" fontId="100" fillId="0" borderId="17" xfId="23" applyFont="1" applyBorder="1" applyAlignment="1">
      <alignment horizontal="center" vertical="center"/>
    </xf>
    <xf numFmtId="0" fontId="100" fillId="0" borderId="14" xfId="23" applyFont="1" applyBorder="1" applyAlignment="1">
      <alignment horizontal="center" vertical="center"/>
    </xf>
    <xf numFmtId="0" fontId="100" fillId="0" borderId="4" xfId="23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6" fillId="29" borderId="1" xfId="0" applyFont="1" applyFill="1" applyBorder="1" applyAlignment="1">
      <alignment horizontal="center" vertical="center" wrapText="1"/>
    </xf>
    <xf numFmtId="0" fontId="36" fillId="22" borderId="1" xfId="0" applyFont="1" applyFill="1" applyBorder="1" applyAlignment="1">
      <alignment horizontal="center" vertical="center" wrapText="1"/>
    </xf>
    <xf numFmtId="0" fontId="36" fillId="22" borderId="18" xfId="0" applyFont="1" applyFill="1" applyBorder="1" applyAlignment="1">
      <alignment horizontal="center" vertical="center" wrapText="1"/>
    </xf>
    <xf numFmtId="0" fontId="36" fillId="27" borderId="3" xfId="0" applyFont="1" applyFill="1" applyBorder="1" applyAlignment="1">
      <alignment horizontal="center" vertical="center" wrapText="1"/>
    </xf>
    <xf numFmtId="188" fontId="152" fillId="11" borderId="17" xfId="528" applyNumberFormat="1" applyFont="1" applyFill="1" applyBorder="1" applyAlignment="1">
      <alignment horizontal="center" vertical="top"/>
    </xf>
    <xf numFmtId="188" fontId="152" fillId="11" borderId="14" xfId="528" applyNumberFormat="1" applyFont="1" applyFill="1" applyBorder="1" applyAlignment="1">
      <alignment horizontal="center" vertical="top"/>
    </xf>
    <xf numFmtId="188" fontId="152" fillId="11" borderId="4" xfId="528" applyNumberFormat="1" applyFont="1" applyFill="1" applyBorder="1" applyAlignment="1">
      <alignment horizontal="center" vertical="top"/>
    </xf>
    <xf numFmtId="176" fontId="152" fillId="11" borderId="12" xfId="528" applyNumberFormat="1" applyFont="1" applyFill="1" applyBorder="1" applyAlignment="1">
      <alignment horizontal="center"/>
    </xf>
    <xf numFmtId="0" fontId="73" fillId="42" borderId="17" xfId="527" applyFont="1" applyFill="1" applyBorder="1" applyAlignment="1">
      <alignment horizontal="center"/>
    </xf>
    <xf numFmtId="0" fontId="73" fillId="42" borderId="4" xfId="527" applyFont="1" applyFill="1" applyBorder="1" applyAlignment="1">
      <alignment horizontal="center"/>
    </xf>
    <xf numFmtId="0" fontId="43" fillId="31" borderId="9" xfId="527" applyFont="1" applyFill="1" applyBorder="1" applyAlignment="1">
      <alignment horizontal="center" vertical="center"/>
    </xf>
    <xf numFmtId="0" fontId="151" fillId="31" borderId="9" xfId="527" applyFont="1" applyFill="1" applyBorder="1" applyAlignment="1">
      <alignment horizontal="center" vertical="center"/>
    </xf>
    <xf numFmtId="0" fontId="43" fillId="31" borderId="17" xfId="527" applyFont="1" applyFill="1" applyBorder="1" applyAlignment="1">
      <alignment horizontal="center" vertical="center"/>
    </xf>
    <xf numFmtId="0" fontId="43" fillId="31" borderId="14" xfId="527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top"/>
    </xf>
    <xf numFmtId="0" fontId="10" fillId="0" borderId="40" xfId="0" applyFont="1" applyBorder="1" applyAlignment="1">
      <alignment horizontal="center" vertical="top"/>
    </xf>
    <xf numFmtId="0" fontId="10" fillId="0" borderId="41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42" fillId="16" borderId="55" xfId="0" applyFont="1" applyFill="1" applyBorder="1" applyAlignment="1">
      <alignment horizontal="center" vertical="center"/>
    </xf>
    <xf numFmtId="0" fontId="0" fillId="16" borderId="37" xfId="0" applyFill="1" applyBorder="1"/>
    <xf numFmtId="0" fontId="6" fillId="19" borderId="54" xfId="0" applyFont="1" applyFill="1" applyBorder="1"/>
    <xf numFmtId="0" fontId="6" fillId="19" borderId="10" xfId="0" applyFont="1" applyFill="1" applyBorder="1"/>
    <xf numFmtId="0" fontId="0" fillId="0" borderId="39" xfId="0" applyBorder="1"/>
    <xf numFmtId="0" fontId="10" fillId="0" borderId="10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top"/>
    </xf>
    <xf numFmtId="0" fontId="36" fillId="24" borderId="60" xfId="0" applyFont="1" applyFill="1" applyBorder="1" applyAlignment="1">
      <alignment horizontal="center" vertical="center"/>
    </xf>
    <xf numFmtId="0" fontId="9" fillId="30" borderId="54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2" fillId="21" borderId="66" xfId="0" applyFont="1" applyFill="1" applyBorder="1" applyAlignment="1">
      <alignment horizontal="center" vertical="center"/>
    </xf>
    <xf numFmtId="0" fontId="42" fillId="21" borderId="3" xfId="0" applyFont="1" applyFill="1" applyBorder="1" applyAlignment="1">
      <alignment horizontal="center" vertical="center"/>
    </xf>
    <xf numFmtId="0" fontId="42" fillId="21" borderId="67" xfId="0" applyFont="1" applyFill="1" applyBorder="1" applyAlignment="1">
      <alignment horizontal="center" vertical="center"/>
    </xf>
    <xf numFmtId="0" fontId="42" fillId="27" borderId="68" xfId="0" applyFont="1" applyFill="1" applyBorder="1" applyAlignment="1">
      <alignment horizontal="center" vertical="center"/>
    </xf>
    <xf numFmtId="0" fontId="42" fillId="27" borderId="65" xfId="0" applyFont="1" applyFill="1" applyBorder="1" applyAlignment="1">
      <alignment horizontal="center" vertical="center"/>
    </xf>
    <xf numFmtId="0" fontId="42" fillId="27" borderId="69" xfId="0" applyFont="1" applyFill="1" applyBorder="1" applyAlignment="1">
      <alignment horizontal="center" vertical="center"/>
    </xf>
    <xf numFmtId="0" fontId="42" fillId="29" borderId="64" xfId="0" applyFont="1" applyFill="1" applyBorder="1" applyAlignment="1">
      <alignment horizontal="center" vertical="center"/>
    </xf>
    <xf numFmtId="0" fontId="42" fillId="29" borderId="70" xfId="0" applyFont="1" applyFill="1" applyBorder="1" applyAlignment="1">
      <alignment horizontal="center" vertical="center"/>
    </xf>
    <xf numFmtId="0" fontId="42" fillId="29" borderId="26" xfId="0" applyFont="1" applyFill="1" applyBorder="1" applyAlignment="1">
      <alignment horizontal="center" vertical="center"/>
    </xf>
    <xf numFmtId="0" fontId="42" fillId="29" borderId="2" xfId="0" applyFont="1" applyFill="1" applyBorder="1" applyAlignment="1">
      <alignment horizontal="center" vertical="center"/>
    </xf>
    <xf numFmtId="0" fontId="42" fillId="29" borderId="15" xfId="0" applyFont="1" applyFill="1" applyBorder="1" applyAlignment="1">
      <alignment horizontal="center" vertical="center"/>
    </xf>
    <xf numFmtId="0" fontId="42" fillId="29" borderId="22" xfId="0" applyFont="1" applyFill="1" applyBorder="1" applyAlignment="1">
      <alignment horizontal="center" vertical="center"/>
    </xf>
    <xf numFmtId="0" fontId="42" fillId="22" borderId="66" xfId="0" applyFont="1" applyFill="1" applyBorder="1" applyAlignment="1">
      <alignment horizontal="center" vertical="center" wrapText="1"/>
    </xf>
    <xf numFmtId="0" fontId="42" fillId="22" borderId="3" xfId="0" applyFont="1" applyFill="1" applyBorder="1" applyAlignment="1">
      <alignment horizontal="center" vertical="center" wrapText="1"/>
    </xf>
    <xf numFmtId="0" fontId="42" fillId="15" borderId="66" xfId="0" applyFont="1" applyFill="1" applyBorder="1" applyAlignment="1">
      <alignment horizontal="center" vertical="center" wrapText="1"/>
    </xf>
    <xf numFmtId="0" fontId="6" fillId="19" borderId="58" xfId="0" applyFont="1" applyFill="1" applyBorder="1"/>
    <xf numFmtId="0" fontId="6" fillId="19" borderId="6" xfId="0" applyFont="1" applyFill="1" applyBorder="1"/>
    <xf numFmtId="0" fontId="0" fillId="0" borderId="50" xfId="0" applyBorder="1"/>
    <xf numFmtId="0" fontId="18" fillId="0" borderId="26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42" fillId="21" borderId="23" xfId="0" applyFont="1" applyFill="1" applyBorder="1" applyAlignment="1">
      <alignment horizontal="center" vertical="center"/>
    </xf>
    <xf numFmtId="0" fontId="42" fillId="21" borderId="57" xfId="0" applyFont="1" applyFill="1" applyBorder="1" applyAlignment="1">
      <alignment horizontal="center" vertical="center"/>
    </xf>
    <xf numFmtId="0" fontId="42" fillId="21" borderId="20" xfId="0" applyFont="1" applyFill="1" applyBorder="1" applyAlignment="1">
      <alignment horizontal="center" vertical="center"/>
    </xf>
    <xf numFmtId="0" fontId="42" fillId="22" borderId="62" xfId="0" applyFont="1" applyFill="1" applyBorder="1" applyAlignment="1">
      <alignment horizontal="center" vertical="center" wrapText="1"/>
    </xf>
    <xf numFmtId="0" fontId="42" fillId="22" borderId="53" xfId="0" applyFont="1" applyFill="1" applyBorder="1" applyAlignment="1">
      <alignment horizontal="center" vertical="center" wrapText="1"/>
    </xf>
    <xf numFmtId="174" fontId="11" fillId="18" borderId="45" xfId="0" applyNumberFormat="1" applyFont="1" applyFill="1" applyBorder="1" applyAlignment="1">
      <alignment vertical="top"/>
    </xf>
    <xf numFmtId="174" fontId="11" fillId="18" borderId="36" xfId="0" applyNumberFormat="1" applyFont="1" applyFill="1" applyBorder="1" applyAlignment="1">
      <alignment vertical="top"/>
    </xf>
    <xf numFmtId="0" fontId="42" fillId="15" borderId="23" xfId="0" applyFont="1" applyFill="1" applyBorder="1" applyAlignment="1">
      <alignment horizontal="center" vertical="center" wrapText="1"/>
    </xf>
    <xf numFmtId="0" fontId="42" fillId="15" borderId="9" xfId="0" applyFont="1" applyFill="1" applyBorder="1" applyAlignment="1">
      <alignment horizontal="center" vertical="center" wrapText="1"/>
    </xf>
    <xf numFmtId="0" fontId="42" fillId="27" borderId="23" xfId="0" applyFont="1" applyFill="1" applyBorder="1" applyAlignment="1">
      <alignment horizontal="center" vertical="center"/>
    </xf>
    <xf numFmtId="0" fontId="42" fillId="27" borderId="9" xfId="0" applyFont="1" applyFill="1" applyBorder="1" applyAlignment="1">
      <alignment horizontal="center" vertical="center"/>
    </xf>
    <xf numFmtId="0" fontId="35" fillId="0" borderId="71" xfId="3" applyBorder="1" applyAlignment="1">
      <alignment horizontal="center" vertical="center" textRotation="90"/>
    </xf>
    <xf numFmtId="0" fontId="35" fillId="0" borderId="31" xfId="3" applyBorder="1" applyAlignment="1">
      <alignment horizontal="center" vertical="center" textRotation="90"/>
    </xf>
    <xf numFmtId="0" fontId="35" fillId="0" borderId="16" xfId="3" applyBorder="1" applyAlignment="1">
      <alignment horizontal="center" vertical="center" textRotation="90"/>
    </xf>
    <xf numFmtId="0" fontId="35" fillId="0" borderId="56" xfId="3" applyBorder="1" applyAlignment="1">
      <alignment horizontal="center" vertical="center"/>
    </xf>
    <xf numFmtId="0" fontId="35" fillId="0" borderId="72" xfId="3" applyBorder="1" applyAlignment="1">
      <alignment horizontal="center" vertical="center"/>
    </xf>
    <xf numFmtId="0" fontId="35" fillId="0" borderId="11" xfId="3" applyBorder="1" applyAlignment="1">
      <alignment horizontal="center" vertical="center"/>
    </xf>
    <xf numFmtId="0" fontId="33" fillId="0" borderId="0" xfId="0" applyFont="1" applyAlignment="1">
      <alignment horizontal="center" vertical="center"/>
    </xf>
  </cellXfs>
  <cellStyles count="529">
    <cellStyle name="20% - Accent1 2" xfId="24" xr:uid="{DFB46DF4-5A86-441E-927F-FA8E06FAF097}"/>
    <cellStyle name="20% - Accent2 2" xfId="25" xr:uid="{3401736E-1F41-48CB-A84A-09414F56BC53}"/>
    <cellStyle name="20% - Accent3 2" xfId="26" xr:uid="{ED56DA13-6648-432E-B7C5-DB4FE711613B}"/>
    <cellStyle name="20% - Accent4 2" xfId="27" xr:uid="{01286F18-03D7-4ED6-8DF8-E11C1DF5D71F}"/>
    <cellStyle name="20% - Accent5 2" xfId="28" xr:uid="{8F8156AF-A96E-4AC9-B0B2-C467CE24D0CB}"/>
    <cellStyle name="20% - Accent6 2" xfId="29" xr:uid="{F843B5D8-0616-49E6-BF48-53B74CFAF178}"/>
    <cellStyle name="40% - Accent1 2" xfId="30" xr:uid="{D28A48F3-FB55-4EF0-8556-184F0693C1D8}"/>
    <cellStyle name="40% - Accent2 2" xfId="31" xr:uid="{64F4272A-4026-402F-B4EB-2483864FBA89}"/>
    <cellStyle name="40% - Accent3 2" xfId="32" xr:uid="{82843721-80C5-466C-B506-44A8094E27B8}"/>
    <cellStyle name="40% - Accent4 2" xfId="33" xr:uid="{C781743D-054E-455F-9D2E-A44C34362B82}"/>
    <cellStyle name="40% - Accent5 2" xfId="34" xr:uid="{BBED1CA0-66AF-4FD4-BADE-1879C85A0FE5}"/>
    <cellStyle name="40% - Accent6 2" xfId="35" xr:uid="{02F020EA-B7A7-423B-8A4B-16CFCE895CCA}"/>
    <cellStyle name="60% - Accent1 2" xfId="36" xr:uid="{67F3A7E3-AE3F-418C-8F44-8364BBD3CE2C}"/>
    <cellStyle name="60% - Accent2 2" xfId="37" xr:uid="{F0EDD0E6-9D4B-4387-9061-91671C658074}"/>
    <cellStyle name="60% - Accent3 2" xfId="38" xr:uid="{8BAB0018-A63F-41D2-885C-1FA7ED08B534}"/>
    <cellStyle name="60% - Accent4 2" xfId="39" xr:uid="{0C4E005C-C758-4623-BC79-6ADA40C558FA}"/>
    <cellStyle name="60% - Accent5 2" xfId="40" xr:uid="{65F3A3B4-4EAE-42C7-B958-7773B2FF1EBF}"/>
    <cellStyle name="60% - Accent6 2" xfId="41" xr:uid="{5381B248-A1CD-4937-AB9A-7060850CA8D5}"/>
    <cellStyle name="Accent1 2" xfId="42" xr:uid="{99931422-6436-42A8-A06F-B66B3EEEA656}"/>
    <cellStyle name="Accent2 2" xfId="43" xr:uid="{11795778-32B2-4474-9301-215FD45F5814}"/>
    <cellStyle name="Accent3 2" xfId="44" xr:uid="{BC3D186B-A3E9-4FFE-B89D-E094FC44FCEC}"/>
    <cellStyle name="Accent4 2" xfId="45" xr:uid="{A1552CE4-62F7-4135-AA54-0846EB22B284}"/>
    <cellStyle name="Accent5 2" xfId="46" xr:uid="{22768BEB-75DE-4FC1-BAE5-172544701571}"/>
    <cellStyle name="Accent6 2" xfId="47" xr:uid="{5FAC68F2-0B73-4E68-B530-BB758C2E364C}"/>
    <cellStyle name="Bad 2" xfId="48" xr:uid="{FD1C50E9-13F9-449D-BF78-419F872CAEEE}"/>
    <cellStyle name="Calculation 2" xfId="49" xr:uid="{04A391DD-4BC4-4BE7-8227-A23C739BA2A4}"/>
    <cellStyle name="Check Cell 2" xfId="50" xr:uid="{99702398-6D75-4FA1-A1E4-72A172D32E84}"/>
    <cellStyle name="Comma" xfId="1" builtinId="3"/>
    <cellStyle name="Comma 10" xfId="51" xr:uid="{7D420A56-F637-4F01-9784-99DADA19C7D4}"/>
    <cellStyle name="Comma 11" xfId="202" xr:uid="{DAFF66EB-B0D5-43EB-84B5-AD35068906E1}"/>
    <cellStyle name="Comma 11 2" xfId="256" xr:uid="{02A7D625-410C-471A-AB77-BEA567F8028B}"/>
    <cellStyle name="Comma 11 2 2" xfId="375" xr:uid="{131E1C68-6392-40F4-85A1-A7AE80EEE0F1}"/>
    <cellStyle name="Comma 11 2 3" xfId="477" xr:uid="{077CBB6D-8FD2-4C32-A41C-1CCFDA500EE2}"/>
    <cellStyle name="Comma 11 3" xfId="326" xr:uid="{75AF983C-53CB-4BCF-BA6E-4429B8DFD604}"/>
    <cellStyle name="Comma 11 4" xfId="427" xr:uid="{26A36274-850D-48AA-AB1B-3422D755278A}"/>
    <cellStyle name="Comma 2" xfId="52" xr:uid="{4B257DA3-EDD0-4B65-BD74-C3B1D9F90099}"/>
    <cellStyle name="Comma 2 2" xfId="19" xr:uid="{7F1C5FF9-864B-4F71-A10A-BA67DE94E6E6}"/>
    <cellStyle name="Comma 2 2 2" xfId="53" xr:uid="{29A5DE72-39FB-4DF8-BA69-2AA80083DA7E}"/>
    <cellStyle name="Comma 2 2 3" xfId="54" xr:uid="{FFE7F902-BBAA-41B3-BA4D-69A633789525}"/>
    <cellStyle name="Comma 2 3" xfId="55" xr:uid="{F372D29B-3666-4B71-B7F2-2329ED0EF36B}"/>
    <cellStyle name="Comma 2 4" xfId="200" xr:uid="{C3C9F917-9147-432F-B624-083C0973D571}"/>
    <cellStyle name="Comma 2 4 2" xfId="324" xr:uid="{50946943-AB72-4921-B5BF-E26018D3F22A}"/>
    <cellStyle name="Comma 2 4 3" xfId="424" xr:uid="{18437565-7B0E-42F7-AA05-D5DF20057819}"/>
    <cellStyle name="Comma 3" xfId="56" xr:uid="{E096B840-2D6F-4006-A2FC-AC15D9D6B8D4}"/>
    <cellStyle name="Comma 3 2" xfId="57" xr:uid="{BB82F7A0-9F50-47FC-8068-A2A5D8A86CF0}"/>
    <cellStyle name="Comma 3 3" xfId="193" xr:uid="{A1C194A2-2E99-43E7-A5CE-68843E546D39}"/>
    <cellStyle name="Comma 3 3 2" xfId="206" xr:uid="{50B4EA63-6A27-439C-8C10-107D43E2B0E4}"/>
    <cellStyle name="Comma 3 3 2 2" xfId="259" xr:uid="{EB977F27-5859-485B-A27D-0EC0C3146792}"/>
    <cellStyle name="Comma 3 3 2 2 2" xfId="378" xr:uid="{860A7114-F64B-4A7A-91C5-729B079FE7F7}"/>
    <cellStyle name="Comma 3 3 2 2 3" xfId="480" xr:uid="{82B4C8D4-CC1C-4C63-86D8-18A7E8A5A908}"/>
    <cellStyle name="Comma 3 3 2 3" xfId="329" xr:uid="{0809E949-AE6C-4E06-8693-363DBA0D9B2F}"/>
    <cellStyle name="Comma 3 3 2 4" xfId="430" xr:uid="{298C9540-7B97-41CE-B76E-233A77A81567}"/>
    <cellStyle name="Comma 3 3 3" xfId="249" xr:uid="{E37B9E0E-FB35-4273-8316-4FF630B0BDF8}"/>
    <cellStyle name="Comma 3 3 3 2" xfId="369" xr:uid="{58E4DCE1-CE6B-4461-A3D4-E3E9D8C61C6D}"/>
    <cellStyle name="Comma 3 3 3 3" xfId="471" xr:uid="{62435837-2DD0-4AF4-9438-684ACF2A49F0}"/>
    <cellStyle name="Comma 3 3 4" xfId="320" xr:uid="{48DD0FE6-1D49-42BD-9D8A-314D12DC2FE1}"/>
    <cellStyle name="Comma 3 3 5" xfId="419" xr:uid="{947E61FC-088A-464C-9400-D1252B744FC0}"/>
    <cellStyle name="Comma 3 4" xfId="207" xr:uid="{5B4A9A13-FB5D-43D1-9126-2F15F74326CF}"/>
    <cellStyle name="Comma 3 4 2" xfId="208" xr:uid="{0B4200D2-02C2-42E2-8130-1C7FEE6D201B}"/>
    <cellStyle name="Comma 3 4 2 2" xfId="261" xr:uid="{9BF3DDF2-EF62-449A-9BAE-363396F0FB1D}"/>
    <cellStyle name="Comma 3 4 2 2 2" xfId="380" xr:uid="{D7AAB0FA-62FC-49F2-BD86-502E768F5BE6}"/>
    <cellStyle name="Comma 3 4 2 2 3" xfId="482" xr:uid="{0E110577-CD49-42F5-A3F7-EC8D0EB97DDE}"/>
    <cellStyle name="Comma 3 4 2 3" xfId="331" xr:uid="{A4507BBC-AF23-4EC2-8C93-69292461BA2E}"/>
    <cellStyle name="Comma 3 4 2 4" xfId="432" xr:uid="{D5C5521B-0739-4B21-8EAC-1F807E631237}"/>
    <cellStyle name="Comma 3 4 3" xfId="260" xr:uid="{3A5B0B13-9901-4CB5-89E8-876231133973}"/>
    <cellStyle name="Comma 3 4 3 2" xfId="379" xr:uid="{5EEC0DE1-A26D-4EB7-8F72-9B8A7FBAD435}"/>
    <cellStyle name="Comma 3 4 3 3" xfId="481" xr:uid="{5386499C-EE72-4605-8515-824B06F8BD3B}"/>
    <cellStyle name="Comma 3 4 4" xfId="330" xr:uid="{3612AFB0-60EC-41D4-B619-457E044F6525}"/>
    <cellStyle name="Comma 3 4 5" xfId="431" xr:uid="{1ADF9A86-9B58-41D6-BFF7-288CBC631763}"/>
    <cellStyle name="Comma 3 5" xfId="209" xr:uid="{E1E64D3D-B17D-4CA4-B442-FA9460F0D273}"/>
    <cellStyle name="Comma 3 5 2" xfId="262" xr:uid="{734F36FE-EF71-4D1A-8118-2C8B6045468F}"/>
    <cellStyle name="Comma 3 5 2 2" xfId="381" xr:uid="{A25697A6-30D4-42A7-991D-C2DA3F60AE2C}"/>
    <cellStyle name="Comma 3 5 2 3" xfId="483" xr:uid="{6F61F73D-9738-4916-A40F-E471D7E53E34}"/>
    <cellStyle name="Comma 3 5 3" xfId="332" xr:uid="{26961086-7E97-4DA0-8A02-162E24E985D1}"/>
    <cellStyle name="Comma 3 5 4" xfId="433" xr:uid="{E9A66DE2-D5ED-4127-96F6-D29314509AFA}"/>
    <cellStyle name="Comma 4" xfId="2" xr:uid="{00000000-0005-0000-0000-000000000000}"/>
    <cellStyle name="Comma 4 2" xfId="59" xr:uid="{607F7F21-DDDA-4DC1-8D64-89E8AC955D74}"/>
    <cellStyle name="Comma 4 3" xfId="58" xr:uid="{F1BA8AD3-556E-406C-A992-2568B0D3D914}"/>
    <cellStyle name="Comma 5" xfId="60" xr:uid="{EC73CFF9-9075-4373-A759-538B887FAE97}"/>
    <cellStyle name="Comma 5 2" xfId="61" xr:uid="{9350257E-4A54-4F6E-B13F-3E7A7BA36842}"/>
    <cellStyle name="Comma 6" xfId="62" xr:uid="{4DE5815F-B105-4D67-88FB-99FC200D8CED}"/>
    <cellStyle name="Comma 6 2" xfId="63" xr:uid="{86412C61-021E-48C8-A063-6F5587862D4A}"/>
    <cellStyle name="Comma 6 3" xfId="64" xr:uid="{7B986F00-4497-40C5-81AA-0BECD2127414}"/>
    <cellStyle name="Comma 6 4" xfId="65" xr:uid="{C1D915C8-5C3A-401E-9B6F-66120B9F69FE}"/>
    <cellStyle name="Comma 6 5" xfId="66" xr:uid="{634A6284-C772-40E6-B634-178A4FE3A084}"/>
    <cellStyle name="Comma 7" xfId="67" xr:uid="{9D955689-8C13-453F-80CE-4FF33F7FF791}"/>
    <cellStyle name="Comma 7 2" xfId="68" xr:uid="{8FC7F6D4-4769-4882-A0E7-5FA8479D9BBA}"/>
    <cellStyle name="Comma 7 3" xfId="69" xr:uid="{679F73D9-9093-44D0-BF2F-7B07F7193D3E}"/>
    <cellStyle name="Comma 7 3 2" xfId="210" xr:uid="{F536A2AC-2689-4712-AF4A-59F525E483F5}"/>
    <cellStyle name="Comma 7 3 2 2" xfId="263" xr:uid="{C72426B4-7325-4DCE-B49B-FFF3AC03EE66}"/>
    <cellStyle name="Comma 7 3 2 2 2" xfId="382" xr:uid="{B06C6ADF-47EB-44BB-A927-3020C4EAE3E5}"/>
    <cellStyle name="Comma 7 3 2 2 3" xfId="484" xr:uid="{BA16EBE9-B21E-4507-90D2-6C2EF77E7E74}"/>
    <cellStyle name="Comma 7 3 2 3" xfId="333" xr:uid="{72F3721D-D850-4767-827A-4FB805474947}"/>
    <cellStyle name="Comma 7 3 2 4" xfId="434" xr:uid="{B7A52302-4722-4697-8279-B1ABDBA089EB}"/>
    <cellStyle name="Comma 7 3 3" xfId="238" xr:uid="{8B79C9D7-ECD6-4975-BF4E-4EBFC4341BFD}"/>
    <cellStyle name="Comma 7 3 3 2" xfId="358" xr:uid="{1C786987-9614-4006-9835-0DF42AD6CB5D}"/>
    <cellStyle name="Comma 7 3 3 3" xfId="460" xr:uid="{986D2213-531F-43C3-B211-6DFB02808142}"/>
    <cellStyle name="Comma 7 3 4" xfId="309" xr:uid="{C69A398C-61D4-4B73-A183-C0FD14EF7447}"/>
    <cellStyle name="Comma 7 3 5" xfId="408" xr:uid="{DD1AB0B9-A693-45AA-8945-37E86EC05ED8}"/>
    <cellStyle name="Comma 7 4" xfId="211" xr:uid="{75497B9A-78C6-4F48-85B2-6B8C96A7F950}"/>
    <cellStyle name="Comma 7 4 2" xfId="264" xr:uid="{1A07363A-1BC8-45E5-85CA-274922BC5586}"/>
    <cellStyle name="Comma 7 4 2 2" xfId="383" xr:uid="{1F4D4773-B304-4EE1-8B3F-BCA8BB6521C7}"/>
    <cellStyle name="Comma 7 4 2 3" xfId="485" xr:uid="{B2630014-0F45-4833-883F-B16B08A4CC0E}"/>
    <cellStyle name="Comma 7 4 3" xfId="334" xr:uid="{7797BC0E-3D38-479A-97A4-3CCDB62FBD4A}"/>
    <cellStyle name="Comma 7 4 4" xfId="435" xr:uid="{93A7E933-7CE0-490F-BC5F-E2D97DCD8960}"/>
    <cellStyle name="Comma 7 5" xfId="212" xr:uid="{5CAFF94B-152F-46FF-A714-2C7AAA8DC28E}"/>
    <cellStyle name="Comma 7 5 2" xfId="286" xr:uid="{2250D2A9-875C-4BE6-87EB-A390F02F008A}"/>
    <cellStyle name="Comma 7 5 2 2" xfId="404" xr:uid="{B05555FF-822B-4953-B8BD-29A1F09A2A0E}"/>
    <cellStyle name="Comma 7 5 2 3" xfId="506" xr:uid="{1BF6068D-F975-4701-8E70-8F6D05813172}"/>
    <cellStyle name="Comma 7 5 3" xfId="335" xr:uid="{A32EA081-1D64-4BBF-93C8-417F3022A769}"/>
    <cellStyle name="Comma 7 5 4" xfId="436" xr:uid="{F7E2868B-8564-407B-B8CE-56A09F54747D}"/>
    <cellStyle name="Comma 7 6" xfId="237" xr:uid="{DC7F300B-50DE-48A9-85C0-FA69DE710B52}"/>
    <cellStyle name="Comma 7 6 2" xfId="357" xr:uid="{9BBAC547-BD9C-45F2-A4EC-78CCB8AC4426}"/>
    <cellStyle name="Comma 7 6 3" xfId="459" xr:uid="{B01F54E8-B058-494F-8069-1D47B4D00253}"/>
    <cellStyle name="Comma 7 7" xfId="308" xr:uid="{29BF3942-EF9D-4BA2-B904-F99522650444}"/>
    <cellStyle name="Comma 7 8" xfId="407" xr:uid="{7182E7B9-546E-46B8-9C8D-3563632ED13F}"/>
    <cellStyle name="Comma 8" xfId="70" xr:uid="{A7DE1789-0811-4249-AFB8-9B33648BBDBD}"/>
    <cellStyle name="Comma 9" xfId="71" xr:uid="{8E71AEFE-99CB-47B8-A54C-4D933739243A}"/>
    <cellStyle name="Comma 9 2" xfId="72" xr:uid="{54A60B45-4DF6-475D-87DF-B804550B9130}"/>
    <cellStyle name="Comma 9 2 2" xfId="213" xr:uid="{2E1D64A1-23A4-4FBC-82DF-ED3C71740215}"/>
    <cellStyle name="Comma 9 2 2 2" xfId="265" xr:uid="{B9340AB5-F319-4FA8-A2AD-DF8118011651}"/>
    <cellStyle name="Comma 9 2 2 2 2" xfId="384" xr:uid="{EF0C102A-6A4D-41B7-9C08-96350E394927}"/>
    <cellStyle name="Comma 9 2 2 2 3" xfId="486" xr:uid="{72FD8722-00C7-4679-88B2-54EBE885E4D5}"/>
    <cellStyle name="Comma 9 2 2 3" xfId="336" xr:uid="{E67879C3-69CF-43A8-B3B4-518655F27014}"/>
    <cellStyle name="Comma 9 2 2 4" xfId="437" xr:uid="{E5352BA1-CE66-4169-81BD-813A0B6CD892}"/>
    <cellStyle name="Comma 9 2 3" xfId="240" xr:uid="{A9A8A5B9-6FF5-4769-A1CC-827E9542201D}"/>
    <cellStyle name="Comma 9 2 3 2" xfId="360" xr:uid="{171BEB85-82C6-4405-A647-D28DB1BBF7F4}"/>
    <cellStyle name="Comma 9 2 3 3" xfId="462" xr:uid="{73C51121-DC16-4F02-801C-048C3910A3B6}"/>
    <cellStyle name="Comma 9 2 4" xfId="311" xr:uid="{A4F51842-53B2-4391-9371-35F4606481EE}"/>
    <cellStyle name="Comma 9 2 5" xfId="410" xr:uid="{9C33BD88-D359-4A31-8B19-8D2FB1D1BC1C}"/>
    <cellStyle name="Comma 9 3" xfId="214" xr:uid="{B5D0BC9E-FECD-4C69-BB42-FE2F48AF4E48}"/>
    <cellStyle name="Comma 9 3 2" xfId="266" xr:uid="{79D550A3-CD73-4ED8-9A17-A27A52EC6749}"/>
    <cellStyle name="Comma 9 3 2 2" xfId="385" xr:uid="{1E52BC2E-8D43-4750-A3F6-51F7203F125F}"/>
    <cellStyle name="Comma 9 3 2 3" xfId="487" xr:uid="{946B4210-ADC6-4F55-95E0-DA328B89A7D1}"/>
    <cellStyle name="Comma 9 3 3" xfId="337" xr:uid="{E2E6DC17-5D9E-4980-9568-88127FEDB3D0}"/>
    <cellStyle name="Comma 9 3 4" xfId="438" xr:uid="{E3BCD404-D379-4A5F-9114-8A76F1038972}"/>
    <cellStyle name="Comma 9 4" xfId="239" xr:uid="{7D538AE1-C94F-42E6-B19F-ED854F533381}"/>
    <cellStyle name="Comma 9 4 2" xfId="359" xr:uid="{EE367282-DF11-4BC3-A225-ABA6BCAE665A}"/>
    <cellStyle name="Comma 9 4 3" xfId="461" xr:uid="{30442B5F-EC50-4780-945D-FBCB41BA48DB}"/>
    <cellStyle name="Comma 9 5" xfId="310" xr:uid="{CBD487EB-1403-4F2E-9D7A-9D67824DDB57}"/>
    <cellStyle name="Comma 9 6" xfId="409" xr:uid="{8A22A2CE-673C-40B2-9E4B-CB4EC3C54655}"/>
    <cellStyle name="comma zerodec" xfId="148" xr:uid="{304E5BEA-4428-4525-89D4-DAE6DA9A1A8E}"/>
    <cellStyle name="Cover" xfId="73" xr:uid="{D5B79A21-4B95-4AA1-8C27-C32D4DBB0870}"/>
    <cellStyle name="Currency1" xfId="149" xr:uid="{7BD9EC32-11A1-45BA-8AE0-E06ABD335E9B}"/>
    <cellStyle name="Dollar (zero dec)" xfId="150" xr:uid="{3ECC71EF-B2F4-4568-B1D8-624939EDA211}"/>
    <cellStyle name="Euro" xfId="74" xr:uid="{43AFF7BC-720D-42B3-AD42-54C71C3B21B8}"/>
    <cellStyle name="Explanatory Text 2" xfId="75" xr:uid="{4E28B835-7F6A-4865-8D7A-3425EC1ADB42}"/>
    <cellStyle name="Good 2" xfId="76" xr:uid="{D1CC9DDE-92BF-45C2-A3AC-A7762E8F42AC}"/>
    <cellStyle name="Grey" xfId="151" xr:uid="{5BD04FAD-8EE7-4116-A746-D0EDA4B06A12}"/>
    <cellStyle name="Header" xfId="152" xr:uid="{4A15E42D-9152-47CC-9E90-F87275B3486A}"/>
    <cellStyle name="Heading 1 2" xfId="77" xr:uid="{2A9F168F-4E57-4D39-8033-D2E72B6B2299}"/>
    <cellStyle name="Heading 2 2" xfId="78" xr:uid="{91408567-7E17-406B-A567-FAA6C31B51E0}"/>
    <cellStyle name="Heading 3 2" xfId="79" xr:uid="{6BA6C39A-1EAA-427A-8E28-41C337DAC4A7}"/>
    <cellStyle name="Heading 4 2" xfId="80" xr:uid="{8B003AD1-CA02-4E95-BAEB-F388EDAD2BFA}"/>
    <cellStyle name="Heading1" xfId="153" xr:uid="{A8B8D6B2-9D81-4DCA-94DC-D17BCED5B323}"/>
    <cellStyle name="Hyperlink 2" xfId="11" xr:uid="{00000000-0005-0000-0000-000001000000}"/>
    <cellStyle name="Hyperlink 2 2" xfId="215" xr:uid="{DE3CDDC9-4ACA-482B-8D0B-92B689EB5EF4}"/>
    <cellStyle name="Hyperlink 2 3" xfId="81" xr:uid="{C092E263-DCBB-4834-9E0F-CFD991B5A270}"/>
    <cellStyle name="Hyperlink 3" xfId="82" xr:uid="{EEDCB999-E903-44BB-B986-E6071CFBC1AD}"/>
    <cellStyle name="Hyperlink 4" xfId="17" xr:uid="{94B4B731-E735-44D7-8BBF-504B49584EDD}"/>
    <cellStyle name="Input [yellow]" xfId="154" xr:uid="{5B25A745-7A3C-436B-9CCB-F9974088BB38}"/>
    <cellStyle name="Input 2" xfId="83" xr:uid="{E7B1954D-4A71-4278-B8DD-4C322F014533}"/>
    <cellStyle name="Input 3" xfId="84" xr:uid="{17AF89D9-DB7C-4B4A-BE1F-10BF4AF78E4D}"/>
    <cellStyle name="Linked Cell 2" xfId="85" xr:uid="{5A1E334A-0B37-4650-8C08-2A7BDB01F294}"/>
    <cellStyle name="Menu" xfId="86" xr:uid="{429869CC-19BF-4F59-BD22-725773E144FB}"/>
    <cellStyle name="Milliers [0]_Req_Data" xfId="155" xr:uid="{E8B691CD-13FE-40B8-8E69-05474818946D}"/>
    <cellStyle name="Milliers_Req_Data" xfId="156" xr:uid="{A57CDD8B-43B4-4872-96CF-E72987514D6F}"/>
    <cellStyle name="Monétaire [0]_Req_Data" xfId="157" xr:uid="{C1146ED7-C512-400D-9C30-9DC16364706C}"/>
    <cellStyle name="Monétaire_Req_Data" xfId="158" xr:uid="{1F15C307-BA11-46C5-BD4C-80AB6BA69339}"/>
    <cellStyle name="Neutral 2" xfId="87" xr:uid="{AE0EB216-1464-4DF1-8B74-C487802911F6}"/>
    <cellStyle name="no dec" xfId="159" xr:uid="{DE6613C1-DFAB-4202-BE28-E41A8A6EF134}"/>
    <cellStyle name="Norm੎੎" xfId="88" xr:uid="{46FECF46-D474-4AB5-9C11-51C4E4592912}"/>
    <cellStyle name="Normal" xfId="0" builtinId="0"/>
    <cellStyle name="Normal - Style1" xfId="160" xr:uid="{61E13047-6B14-4477-B91E-0C6021676EAA}"/>
    <cellStyle name="Normal 10" xfId="20" xr:uid="{F5382502-3E56-4CAA-BC94-59C0E6E1B7CE}"/>
    <cellStyle name="Normal 11" xfId="179" xr:uid="{47E2C3D5-E1A3-44E7-B367-02C46F951ADA}"/>
    <cellStyle name="Normal 11 2" xfId="216" xr:uid="{2A9A5875-D7D8-4FDB-A617-4DBCD11B4025}"/>
    <cellStyle name="Normal 12" xfId="180" xr:uid="{00AE40AF-2F25-4C04-BD84-18B7214A567F}"/>
    <cellStyle name="Normal 13" xfId="181" xr:uid="{C3A0EE71-6D17-40BC-9105-0EFF7F3C78FD}"/>
    <cellStyle name="Normal 14" xfId="14" xr:uid="{00000000-0005-0000-0000-000002000000}"/>
    <cellStyle name="Normal 15" xfId="182" xr:uid="{808425C4-E51F-4D56-9F48-4C00C1C25FA7}"/>
    <cellStyle name="Normal 16" xfId="183" xr:uid="{7295C520-81AC-4788-92AC-9BE1B173A934}"/>
    <cellStyle name="Normal 17" xfId="89" xr:uid="{B75B2F45-C5FA-4625-BFF2-960D9F48EBA7}"/>
    <cellStyle name="Normal 18" xfId="184" xr:uid="{BCFA9637-AF7C-48C3-93BF-25B96910193C}"/>
    <cellStyle name="Normal 19" xfId="185" xr:uid="{4DB2EDD7-ABB8-4908-B628-0590134C0320}"/>
    <cellStyle name="Normal 2" xfId="3" xr:uid="{00000000-0005-0000-0000-000003000000}"/>
    <cellStyle name="Normal 2 2" xfId="91" xr:uid="{78FB49A7-BC82-4C78-BBA9-EF7699990359}"/>
    <cellStyle name="Normal 2 2 2" xfId="92" xr:uid="{46A1D194-7BED-49A7-AB31-07EC0B451D18}"/>
    <cellStyle name="Normal 2 2 3" xfId="93" xr:uid="{6A8BC080-2CC4-4EC7-AE45-9CCABB2C60C4}"/>
    <cellStyle name="Normal 2 2 4" xfId="94" xr:uid="{22CB4AE7-4A54-4642-8A22-30FD0D33ED0A}"/>
    <cellStyle name="Normal 2 3" xfId="95" xr:uid="{3AE5C6E2-8AAF-4959-9875-48582A93EF46}"/>
    <cellStyle name="Normal 2 4" xfId="199" xr:uid="{EE4B5DB8-0BDA-4825-A261-A327A8EB0A1E}"/>
    <cellStyle name="Normal 2 4 2" xfId="253" xr:uid="{568722FB-26DA-4750-8DDE-EEBC16C08BC3}"/>
    <cellStyle name="Normal 2 4 3" xfId="323" xr:uid="{B6B4778A-90CF-44FD-B21C-A1D79FC79A29}"/>
    <cellStyle name="Normal 2 4 4" xfId="423" xr:uid="{8AA41201-E36D-4F87-A479-427336854E9E}"/>
    <cellStyle name="Normal 2 5" xfId="90" xr:uid="{3FABF505-110B-46E6-9DC5-5860640B4F76}"/>
    <cellStyle name="Normal 20" xfId="186" xr:uid="{503758A9-418A-4027-8413-E5BA5A839865}"/>
    <cellStyle name="Normal 21" xfId="187" xr:uid="{BABCEAAC-4525-4DBC-A7F1-92038BD83BD5}"/>
    <cellStyle name="Normal 22" xfId="188" xr:uid="{491DBD6A-FFB4-4329-A7ED-001E0123A554}"/>
    <cellStyle name="Normal 23" xfId="189" xr:uid="{D22812F0-FF27-4036-B66C-2AA6870D9315}"/>
    <cellStyle name="Normal 24" xfId="190" xr:uid="{E03775D8-2832-4A2D-A800-1A3908084EFD}"/>
    <cellStyle name="Normal 25" xfId="191" xr:uid="{4ACA5456-520F-4E6F-B9AD-DD9D51125C63}"/>
    <cellStyle name="Normal 26" xfId="18" xr:uid="{5206C8EB-D18B-42AF-9F33-8E3A76B7E75F}"/>
    <cellStyle name="Normal 27" xfId="23" xr:uid="{DA3BE88F-988E-422B-8633-2BB7B5678173}"/>
    <cellStyle name="Normal 28" xfId="196" xr:uid="{E0398C57-FCAD-4B97-9630-DA12459CA23C}"/>
    <cellStyle name="Normal 29" xfId="203" xr:uid="{B941F740-057F-4081-AAEC-B755285163F5}"/>
    <cellStyle name="Normal 29 2" xfId="255" xr:uid="{C6D3E03F-6AA3-4407-A539-370CAC494536}"/>
    <cellStyle name="Normal 29 2 2" xfId="374" xr:uid="{FF163693-DA77-4464-BEFD-CBBC70724600}"/>
    <cellStyle name="Normal 29 2 3" xfId="476" xr:uid="{27A88FB7-825F-4740-9388-8A89AC6EDB0A}"/>
    <cellStyle name="Normal 29 3" xfId="327" xr:uid="{A90677C0-038E-4A7E-B925-9737F139DF78}"/>
    <cellStyle name="Normal 29 4" xfId="428" xr:uid="{F1975CD5-32EA-409A-9295-7C3991CF17D4}"/>
    <cellStyle name="Normal 3" xfId="96" xr:uid="{659B3220-C2F5-4AA1-93F9-A6BAB27496D5}"/>
    <cellStyle name="Normal 3 2" xfId="97" xr:uid="{A0ED6848-FE5B-4C1C-8495-82AAEE4DD2FE}"/>
    <cellStyle name="Normal 3 3" xfId="201" xr:uid="{54900EDE-01E7-4757-ADDC-9575614196CF}"/>
    <cellStyle name="Normal 3 3 2" xfId="267" xr:uid="{FC58C4BE-3B17-4ED4-B955-6F63D7732DC9}"/>
    <cellStyle name="Normal 30" xfId="289" xr:uid="{C5DEEB24-C874-443A-8309-B559C0DE0B63}"/>
    <cellStyle name="Normal 30 2" xfId="509" xr:uid="{C62A6CB8-CCE3-4BE4-8ADF-2EE3A0369FB7}"/>
    <cellStyle name="Normal 31" xfId="290" xr:uid="{A9D6F3B5-09F4-4A3C-94AA-E9BDD3D0E0E5}"/>
    <cellStyle name="Normal 31 2" xfId="510" xr:uid="{DE1581AA-5B30-44DD-8359-39CEB8F4D824}"/>
    <cellStyle name="Normal 32" xfId="291" xr:uid="{3C60355A-2E83-47F8-8B9C-E7DCF21852A3}"/>
    <cellStyle name="Normal 32 2" xfId="511" xr:uid="{4E08C4B1-2968-411C-AB3F-DA2B1182D369}"/>
    <cellStyle name="Normal 33" xfId="292" xr:uid="{341F805F-D33B-4C56-A4BC-1530B4F26986}"/>
    <cellStyle name="Normal 33 2" xfId="512" xr:uid="{D211E3AD-5967-406B-99A9-EA7F338881D9}"/>
    <cellStyle name="Normal 34" xfId="293" xr:uid="{804A71E3-E685-4861-8430-99CF65876E56}"/>
    <cellStyle name="Normal 34 2" xfId="513" xr:uid="{C15B9F08-635A-4492-A4B0-0C5D7D0B3070}"/>
    <cellStyle name="Normal 35" xfId="294" xr:uid="{EA727AE9-48C8-4E71-9457-978A20C50707}"/>
    <cellStyle name="Normal 35 2" xfId="514" xr:uid="{37F23514-4568-4B72-A0CE-37C354794E51}"/>
    <cellStyle name="Normal 36" xfId="295" xr:uid="{16A43146-7A8D-4D08-96F4-7402A7E2CD4E}"/>
    <cellStyle name="Normal 36 2" xfId="515" xr:uid="{8D4B89EF-1356-482C-9C33-5D4EE30942C2}"/>
    <cellStyle name="Normal 37" xfId="296" xr:uid="{F91D4664-954B-4167-A411-D35054072B6B}"/>
    <cellStyle name="Normal 37 2" xfId="516" xr:uid="{CDE3DB1A-FCE8-4889-B116-F2C5EA221824}"/>
    <cellStyle name="Normal 38" xfId="297" xr:uid="{F5D75652-2101-4A88-AFF1-FCCD33B3A54A}"/>
    <cellStyle name="Normal 38 2" xfId="517" xr:uid="{C0F78CB7-1C39-4D9B-85AB-A2AA873D865C}"/>
    <cellStyle name="Normal 39" xfId="298" xr:uid="{7FE5FEA4-24DB-4A78-810D-3A63429F76CE}"/>
    <cellStyle name="Normal 39 2" xfId="518" xr:uid="{6648801E-B34E-4997-8289-6688389A9BDE}"/>
    <cellStyle name="Normal 4" xfId="12" xr:uid="{00000000-0005-0000-0000-000004000000}"/>
    <cellStyle name="Normal 4 2" xfId="13" xr:uid="{00000000-0005-0000-0000-000005000000}"/>
    <cellStyle name="Normal 4 2 2" xfId="99" xr:uid="{08328E97-98DD-4191-A00B-45DD22DFCD6B}"/>
    <cellStyle name="Normal 4 2 3" xfId="194" xr:uid="{22F67B5A-C1F3-4371-BC79-00C6C67C15ED}"/>
    <cellStyle name="Normal 4 2 3 2" xfId="217" xr:uid="{A7E5B40D-C34E-41F3-A319-25E450FBD175}"/>
    <cellStyle name="Normal 4 2 3 2 2" xfId="218" xr:uid="{7FBC387D-F37D-4D05-9E4E-3279CAEFF860}"/>
    <cellStyle name="Normal 4 2 3 2 2 2" xfId="288" xr:uid="{1E2254F7-672C-4426-8E3C-12E28DAD69C3}"/>
    <cellStyle name="Normal 4 2 3 2 2 2 2" xfId="406" xr:uid="{7F450913-C827-4BB1-BD3A-91622A23BD5A}"/>
    <cellStyle name="Normal 4 2 3 2 2 2 3" xfId="508" xr:uid="{5796E783-48A1-4318-94E2-87DE973E8D2F}"/>
    <cellStyle name="Normal 4 2 3 2 2 3" xfId="339" xr:uid="{E8E880D0-ADCB-463B-96D9-4241859EEBBB}"/>
    <cellStyle name="Normal 4 2 3 2 2 4" xfId="440" xr:uid="{6A3F8BA9-32E5-4323-AE31-9ACDE5B185B9}"/>
    <cellStyle name="Normal 4 2 3 2 3" xfId="268" xr:uid="{8F823726-A063-42C7-91A6-9048D4A803E4}"/>
    <cellStyle name="Normal 4 2 3 2 3 2" xfId="386" xr:uid="{D20AEBAD-8F89-4D5E-9B18-F91DE46C6D59}"/>
    <cellStyle name="Normal 4 2 3 2 3 3" xfId="488" xr:uid="{7A98A4D6-7B61-4A7C-8365-44732B7FFA74}"/>
    <cellStyle name="Normal 4 2 3 2 4" xfId="338" xr:uid="{66ECBF9F-C47F-4BB8-903A-F896AE9C1C14}"/>
    <cellStyle name="Normal 4 2 3 2 5" xfId="439" xr:uid="{C10E01F0-04C3-4705-BD3A-DD849909BF7B}"/>
    <cellStyle name="Normal 4 2 3 3" xfId="251" xr:uid="{49FBE5D5-8CF5-4A38-AD13-56E69A23BB80}"/>
    <cellStyle name="Normal 4 2 3 3 2" xfId="371" xr:uid="{E08F726E-8946-44B6-8FA8-11180BEB8F55}"/>
    <cellStyle name="Normal 4 2 3 3 3" xfId="473" xr:uid="{11E3E319-E818-4C9C-8CE4-1CA5DDF29224}"/>
    <cellStyle name="Normal 4 2 3 4" xfId="321" xr:uid="{8C7073DE-9FF2-4B98-B628-829B2BF76E68}"/>
    <cellStyle name="Normal 4 2 3 5" xfId="420" xr:uid="{E4F13477-D5C9-4524-BA7A-8457EA39DFAA}"/>
    <cellStyle name="Normal 4 2 4" xfId="219" xr:uid="{8FC95FBC-BC7E-4D50-BCB7-B8CF153012DD}"/>
    <cellStyle name="Normal 4 2 4 2" xfId="269" xr:uid="{E765EE9F-D927-42BB-A037-E10A9759802B}"/>
    <cellStyle name="Normal 4 2 4 2 2" xfId="387" xr:uid="{E2825BFB-7EDB-4DF7-A859-85B8BBB8AFDB}"/>
    <cellStyle name="Normal 4 2 4 2 3" xfId="489" xr:uid="{72ADE0D7-4D32-4600-BD10-9AAE8254839F}"/>
    <cellStyle name="Normal 4 2 4 3" xfId="340" xr:uid="{47E13373-AE6C-417F-8E8E-E75FFC856A53}"/>
    <cellStyle name="Normal 4 2 4 4" xfId="441" xr:uid="{E011029C-25E2-47B0-9E2E-39B3176B7BFF}"/>
    <cellStyle name="Normal 4 2 5" xfId="220" xr:uid="{38EF7307-4E3D-4A58-B64D-BE562C686083}"/>
    <cellStyle name="Normal 4 2 5 2" xfId="287" xr:uid="{EB6101ED-BCDD-4826-A591-84AB3239512B}"/>
    <cellStyle name="Normal 4 2 5 2 2" xfId="405" xr:uid="{28B3A9F9-0E98-4D72-B687-565F38053D38}"/>
    <cellStyle name="Normal 4 2 5 2 3" xfId="507" xr:uid="{521975A9-BF2C-4D5A-9345-A9BB8FB812C7}"/>
    <cellStyle name="Normal 4 2 5 3" xfId="341" xr:uid="{B6F3E8AF-09EA-4C41-9983-FB5CD7410DB7}"/>
    <cellStyle name="Normal 4 2 5 4" xfId="442" xr:uid="{1EA08A78-17D8-4B09-B6B3-6CFDD6219C9C}"/>
    <cellStyle name="Normal 4 2 6" xfId="241" xr:uid="{24BB5608-E4DC-4010-A582-D0F94FAFB3D3}"/>
    <cellStyle name="Normal 4 2 6 2" xfId="361" xr:uid="{13E9976F-00DC-4F9B-AF18-A7289D7E4CF2}"/>
    <cellStyle name="Normal 4 2 6 3" xfId="463" xr:uid="{00F2D536-FFD9-44E0-9926-AD903EC6CEB6}"/>
    <cellStyle name="Normal 4 2 7" xfId="312" xr:uid="{A381BD3B-51CA-4AE6-A28D-902FE63CDCB6}"/>
    <cellStyle name="Normal 4 2 8" xfId="411" xr:uid="{CAB794FC-59F8-4F2F-A84E-531102AC3591}"/>
    <cellStyle name="Normal 4 2 9" xfId="98" xr:uid="{A02E70B3-9BDE-4860-BA33-2D91D9D80671}"/>
    <cellStyle name="Normal 4 3" xfId="221" xr:uid="{680E65C0-F5AA-4A21-BFFD-DF1B55E9CD0B}"/>
    <cellStyle name="Normal 40" xfId="299" xr:uid="{23B146FC-530C-4532-9B66-5FFAF6DDA745}"/>
    <cellStyle name="Normal 40 2" xfId="519" xr:uid="{95BCED87-C1C7-4770-9254-869826B3D410}"/>
    <cellStyle name="Normal 41" xfId="300" xr:uid="{351F53EF-82F2-4B87-8575-E61C073DC118}"/>
    <cellStyle name="Normal 41 2" xfId="520" xr:uid="{F25BC353-3CD5-4D5F-A306-35F287F5410B}"/>
    <cellStyle name="Normal 42" xfId="301" xr:uid="{3FE119D6-C81D-48DD-9A05-733579BED6B3}"/>
    <cellStyle name="Normal 42 2" xfId="521" xr:uid="{2918C819-9A61-4815-8CA0-30142390654B}"/>
    <cellStyle name="Normal 43" xfId="302" xr:uid="{28FCE84C-765A-429B-ADFA-08B25D39431C}"/>
    <cellStyle name="Normal 43 2" xfId="522" xr:uid="{0FFB3FE0-2737-446A-A488-2352528DA56E}"/>
    <cellStyle name="Normal 44" xfId="303" xr:uid="{F655EE67-FBEE-476C-91E1-75AD466A4E9B}"/>
    <cellStyle name="Normal 44 2" xfId="523" xr:uid="{A39F478D-42BF-4A69-B36E-DDFE02D6AE48}"/>
    <cellStyle name="Normal 45" xfId="304" xr:uid="{3C501AE0-9BA4-41E3-8EE6-3408793F63F1}"/>
    <cellStyle name="Normal 45 2" xfId="524" xr:uid="{A91B3EAE-D13C-432C-9F92-7B0192BAE7E8}"/>
    <cellStyle name="Normal 46" xfId="305" xr:uid="{035B9526-B638-400C-A1D2-03362CC1E2FC}"/>
    <cellStyle name="Normal 46 2" xfId="525" xr:uid="{F48BE547-5BAC-43E0-82B2-55DD5BA532C9}"/>
    <cellStyle name="Normal 47" xfId="306" xr:uid="{1A24C167-4F0F-47A0-8551-38289AD7AD42}"/>
    <cellStyle name="Normal 47 2" xfId="526" xr:uid="{D1A2770D-EAE9-406C-88A1-CC333CE366D2}"/>
    <cellStyle name="Normal 5" xfId="100" xr:uid="{E3F836B4-B98E-4D4C-A147-D09281B34454}"/>
    <cellStyle name="Normal 5 2" xfId="101" xr:uid="{EE7ABC44-215D-4E9B-A07B-62D3F9C14F92}"/>
    <cellStyle name="Normal 5 3" xfId="102" xr:uid="{C95D0B6B-4CC6-46AB-B35F-B5999CCF5472}"/>
    <cellStyle name="Normal 5 3 2" xfId="222" xr:uid="{FB5FA6DC-3DA7-4868-9936-9F9BDBFEDAFC}"/>
    <cellStyle name="Normal 5 3 2 2" xfId="270" xr:uid="{EC0DA164-D6CB-4FC3-9A9C-C76B78F638A9}"/>
    <cellStyle name="Normal 5 3 2 2 2" xfId="388" xr:uid="{08579F12-3C67-42E8-81FE-F199B1DAB114}"/>
    <cellStyle name="Normal 5 3 2 2 3" xfId="490" xr:uid="{6E728549-94F8-4F23-9271-D2EDFDF5812C}"/>
    <cellStyle name="Normal 5 3 2 3" xfId="342" xr:uid="{F151C04D-C01E-4DDE-95C1-ACA64A09E48E}"/>
    <cellStyle name="Normal 5 3 2 4" xfId="443" xr:uid="{56F33843-D51E-4DE2-AC74-7E4FFEC37260}"/>
    <cellStyle name="Normal 5 3 3" xfId="243" xr:uid="{D3096F1B-5DC2-487A-A26C-33B8A0865F5C}"/>
    <cellStyle name="Normal 5 3 3 2" xfId="363" xr:uid="{45118FEB-8D86-4115-9620-31CD09B07E97}"/>
    <cellStyle name="Normal 5 3 3 3" xfId="465" xr:uid="{7976E10E-14E5-460B-A400-09C4FE6A094D}"/>
    <cellStyle name="Normal 5 3 4" xfId="314" xr:uid="{F11BA94A-2121-44BA-8D1D-E3B121D368EB}"/>
    <cellStyle name="Normal 5 3 5" xfId="413" xr:uid="{33EF4ADF-B263-4E0B-8FD2-E1AEDC8607DE}"/>
    <cellStyle name="Normal 5 4" xfId="204" xr:uid="{3B77E6FE-0BF7-44E2-8E06-CA9CE52AE960}"/>
    <cellStyle name="Normal 5 4 2" xfId="254" xr:uid="{695A251A-8CD3-4567-8740-AD4CCB898E50}"/>
    <cellStyle name="Normal 5 4 2 2" xfId="373" xr:uid="{5E611939-3D24-42BC-B013-28F1D7B9794B}"/>
    <cellStyle name="Normal 5 4 2 3" xfId="475" xr:uid="{46E9D7B9-91A0-4FCC-8D3A-1A90FF40E4B1}"/>
    <cellStyle name="Normal 5 4 3" xfId="328" xr:uid="{F36E3013-D3D3-4786-B179-FEB2B49234C1}"/>
    <cellStyle name="Normal 5 4 4" xfId="429" xr:uid="{D48BE7E3-BC28-4956-B356-B6D521BAB8AE}"/>
    <cellStyle name="Normal 5 5" xfId="242" xr:uid="{73F53251-A497-4050-BFD9-55F8850118C7}"/>
    <cellStyle name="Normal 5 5 2" xfId="362" xr:uid="{7C3419F8-32AB-4E7C-9C3A-E366FA5D8F3A}"/>
    <cellStyle name="Normal 5 5 3" xfId="464" xr:uid="{80296BDC-DDB5-4293-9A3F-2136AD77B17E}"/>
    <cellStyle name="Normal 5 6" xfId="313" xr:uid="{4EA1873F-F771-435C-957C-FA5DB1838CDE}"/>
    <cellStyle name="Normal 5 7" xfId="412" xr:uid="{52F7C4B2-00F9-4A71-B0F8-033C44F6FBD5}"/>
    <cellStyle name="Normal 6" xfId="103" xr:uid="{EFEB8EAC-DB0D-4B14-B60E-90D71940525B}"/>
    <cellStyle name="Normal 7" xfId="4" xr:uid="{00000000-0005-0000-0000-000006000000}"/>
    <cellStyle name="Normal 7 2" xfId="6" xr:uid="{00000000-0005-0000-0000-000007000000}"/>
    <cellStyle name="Normal 7 2 2" xfId="105" xr:uid="{3C6CF97E-0EA7-444F-9515-5D2C74727C6F}"/>
    <cellStyle name="Normal 7 3" xfId="104" xr:uid="{1BDEA31C-B818-4420-8777-3D78F6AADAAF}"/>
    <cellStyle name="Normal 8" xfId="106" xr:uid="{337CC6F6-8D71-43BE-A1B5-7A7F1E9EA1FE}"/>
    <cellStyle name="Normal 8 2" xfId="107" xr:uid="{64FFFCBC-B83A-4568-9CC5-59FC8590C4F6}"/>
    <cellStyle name="Normal 8 3" xfId="108" xr:uid="{22352F89-1F45-464D-A346-ECFB661F9686}"/>
    <cellStyle name="Normal 9" xfId="109" xr:uid="{C9DC64C2-BADA-49BA-BD5D-913911AAFA9D}"/>
    <cellStyle name="Normal 9 2" xfId="110" xr:uid="{BC6C627E-4D95-4AE0-85DE-EE5FA58FA50E}"/>
    <cellStyle name="Normal 9 2 2" xfId="223" xr:uid="{4210D0E3-CBF7-4047-99F5-FE4E649C4576}"/>
    <cellStyle name="Normal 9 2 2 2" xfId="271" xr:uid="{AD0E365D-66F5-420C-8D14-795C444C37B5}"/>
    <cellStyle name="Normal 9 2 2 2 2" xfId="389" xr:uid="{722DB7EF-2A48-421A-94CF-9B3B3C89DD0C}"/>
    <cellStyle name="Normal 9 2 2 2 3" xfId="491" xr:uid="{D6ED4169-89B3-4790-BAEE-8C6A29879204}"/>
    <cellStyle name="Normal 9 2 2 3" xfId="343" xr:uid="{7A74A226-4400-4000-AC7C-80B12C0E8E60}"/>
    <cellStyle name="Normal 9 2 2 4" xfId="444" xr:uid="{B8F28EB8-2847-43C9-A2C5-0915FCA0B5E3}"/>
    <cellStyle name="Normal 9 2 3" xfId="245" xr:uid="{A7484DB2-A167-4EE4-9FA9-8F5E13B42B55}"/>
    <cellStyle name="Normal 9 2 3 2" xfId="365" xr:uid="{36F87F2B-93A8-4A35-BA3B-3099C7AD8F80}"/>
    <cellStyle name="Normal 9 2 3 3" xfId="467" xr:uid="{42FF3456-2955-42F4-970F-A743B5D0EEC4}"/>
    <cellStyle name="Normal 9 2 4" xfId="316" xr:uid="{831DCB2A-C1B3-4F10-B0C9-273435C15C05}"/>
    <cellStyle name="Normal 9 2 5" xfId="415" xr:uid="{E4AC59D6-5218-4D5E-8006-B6E07CD1A752}"/>
    <cellStyle name="Normal 9 3" xfId="224" xr:uid="{EF6408D7-DA81-4600-8B7F-A1417045A217}"/>
    <cellStyle name="Normal 9 3 2" xfId="272" xr:uid="{D0AE12A1-FDF6-4733-B8A0-CACC14BF4E28}"/>
    <cellStyle name="Normal 9 3 2 2" xfId="390" xr:uid="{6ECAF3B2-4498-4888-851F-43A4C52756F9}"/>
    <cellStyle name="Normal 9 3 2 3" xfId="492" xr:uid="{2F32079F-1C32-46C2-8338-5E077159B57E}"/>
    <cellStyle name="Normal 9 3 3" xfId="344" xr:uid="{E7E156A2-ECD8-4F4E-9EBD-7A59879290F6}"/>
    <cellStyle name="Normal 9 3 4" xfId="445" xr:uid="{0B397D3A-CB29-4EC0-A40D-629EF126CD8E}"/>
    <cellStyle name="Normal 9 4" xfId="244" xr:uid="{1289BE38-0B92-4434-AB23-11A31B3978A1}"/>
    <cellStyle name="Normal 9 4 2" xfId="364" xr:uid="{D26AE6B6-C42C-43D8-B76D-2522491CB4C5}"/>
    <cellStyle name="Normal 9 4 3" xfId="466" xr:uid="{4709E0AA-E670-4FD2-9354-261EB1FBCE0F}"/>
    <cellStyle name="Normal 9 5" xfId="315" xr:uid="{C8940F6A-1A12-4C6A-94A6-84255E41BBCC}"/>
    <cellStyle name="Normal 9 6" xfId="414" xr:uid="{9AF56B09-2F23-431C-BBED-B718A2F02CF0}"/>
    <cellStyle name="Normale_Cartel2" xfId="161" xr:uid="{9D20B49A-07FD-4377-B9DD-37D69200B775}"/>
    <cellStyle name="Note 2" xfId="111" xr:uid="{1F5D7CAF-EA34-4FCB-836F-5AE2E47D47D9}"/>
    <cellStyle name="Output 2" xfId="112" xr:uid="{D9C5AE5C-6F47-4AC8-BFCA-9FD8D6FACAAF}"/>
    <cellStyle name="Percent" xfId="5" builtinId="5"/>
    <cellStyle name="Percent [2]" xfId="162" xr:uid="{029F7C4F-1ACB-4231-8708-0DA20E453BCA}"/>
    <cellStyle name="Percent 2" xfId="113" xr:uid="{022D825B-AF62-478C-8F1D-46228FED666D}"/>
    <cellStyle name="Percent 3" xfId="195" xr:uid="{D62E911F-0902-413C-8642-84019801557C}"/>
    <cellStyle name="Percent 3 2" xfId="252" xr:uid="{05463403-2944-4F4C-A6AC-8BC1C5D6A9D9}"/>
    <cellStyle name="Percent 3 2 2" xfId="372" xr:uid="{CC62C470-B01F-416B-AB4B-61E5E87A0A3C}"/>
    <cellStyle name="Percent 3 2 3" xfId="474" xr:uid="{CC1718FF-578F-4C23-9387-ACB00F6B8F26}"/>
    <cellStyle name="Percent 3 3" xfId="322" xr:uid="{0061808A-2417-4262-91AF-1AC9E058E9BD}"/>
    <cellStyle name="Percent 3 4" xfId="421" xr:uid="{4CB10CE8-A263-4736-8CE5-68AF6694CD80}"/>
    <cellStyle name="Quantity" xfId="163" xr:uid="{7BB65473-B472-4AE7-A90C-67206EC4AC02}"/>
    <cellStyle name="SAPBEXaggData" xfId="114" xr:uid="{F509D8FC-CBAE-4DFF-AFC3-344AE46FFBFB}"/>
    <cellStyle name="SAPBEXaggItem" xfId="115" xr:uid="{598FEC81-EE65-473C-B9CD-B7034217101A}"/>
    <cellStyle name="SAPBEXchaText" xfId="116" xr:uid="{46B801B3-B675-488F-82B2-02EB426F76B9}"/>
    <cellStyle name="SAPBEXformats" xfId="117" xr:uid="{5EACADDE-94D1-4284-BA12-9FCE36E053E8}"/>
    <cellStyle name="SAPBEXstdData" xfId="118" xr:uid="{12CF0A80-08BF-4F0C-A34E-ED5EB72A7CE9}"/>
    <cellStyle name="SAPBEXstdItem" xfId="119" xr:uid="{413B61F7-BB22-452E-90E4-74F181394EE8}"/>
    <cellStyle name="Standard_Fueltypes" xfId="120" xr:uid="{B71D3798-3F29-4AD0-B60B-CAF2F9810A2F}"/>
    <cellStyle name="Subtotal" xfId="164" xr:uid="{2823EF0A-5A21-42FD-99FD-AB918D1C1346}"/>
    <cellStyle name="Title 2" xfId="121" xr:uid="{CCB23296-0CBD-4C07-ADEA-2360BE43F964}"/>
    <cellStyle name="Total 2" xfId="122" xr:uid="{EEA621E1-3920-4129-8041-8CD9D08ED390}"/>
    <cellStyle name="Valuta_PERSONAL" xfId="165" xr:uid="{1E939D95-0DAF-42CC-A5AE-B0F3C70813C8}"/>
    <cellStyle name="Warning Text 2" xfId="123" xr:uid="{00CBFD11-19EF-40D4-8F93-40157E07E623}"/>
    <cellStyle name="Year" xfId="124" xr:uid="{44E9A0CE-08F8-4BD5-8E0A-B52F2C1ACA0E}"/>
    <cellStyle name="เครื่องหมายจุลภาค 2" xfId="125" xr:uid="{6B504833-F4D7-4DE7-A819-22D36A59081E}"/>
    <cellStyle name="เครื่องหมายจุลภาค 2 2" xfId="166" xr:uid="{C736CE48-29D5-4E9C-895A-18D4868E754B}"/>
    <cellStyle name="เครื่องหมายจุลภาค 3" xfId="126" xr:uid="{9F9FEC81-AB3A-4179-BCF5-819F5D44CF00}"/>
    <cellStyle name="เครื่องหมายจุลภาค 3 2" xfId="167" xr:uid="{E0720A13-C88F-4BFE-92FD-E654C02CBA5D}"/>
    <cellStyle name="เครื่องหมายจุลภาค 3 2 2" xfId="168" xr:uid="{2471FD35-B394-41E0-AE4F-7CF7B825839C}"/>
    <cellStyle name="เครื่องหมายจุลภาค 3 2 2 2" xfId="169" xr:uid="{A95A68FB-38C2-4D99-8CF7-56D04F85484D}"/>
    <cellStyle name="เครื่องหมายจุลภาค 4" xfId="127" xr:uid="{CD28CE2F-B1CB-4FBC-90E4-13C4DE0C1CDF}"/>
    <cellStyle name="เครื่องหมายจุลภาค 5" xfId="128" xr:uid="{4A1E1381-2CA5-4868-B75F-7CAC004E97EC}"/>
    <cellStyle name="เปอร์เซ็นต์ 2" xfId="170" xr:uid="{7DF837B1-4175-461F-862F-121A39155EC4}"/>
    <cellStyle name="เปอร์เซ็นต์ 2 2" xfId="171" xr:uid="{BD08A2D4-FF15-4DCC-ABB3-408EF4255720}"/>
    <cellStyle name="เปอร์เซ็นต์ 2 3" xfId="172" xr:uid="{DC90DD7A-CBE0-4D6B-A35C-913057160170}"/>
    <cellStyle name="เปอร์เซ็นต์ 2 3 2" xfId="173" xr:uid="{E26630BC-EA9C-40E6-9C1B-F30B857C69EC}"/>
    <cellStyle name="เปอร์เซ็นต์ 2 3 2 2" xfId="174" xr:uid="{0BAAE493-07EB-4545-BF1F-85EB34FA0BF3}"/>
    <cellStyle name="เปอร์เซ็นต์ 3" xfId="175" xr:uid="{6ADD1C25-32BD-4688-B874-6BCF43EAA192}"/>
    <cellStyle name="เปอร์เซ็นต์ 4" xfId="10" xr:uid="{00000000-0005-0000-0000-000009000000}"/>
    <cellStyle name="เปอร์เซ็นต์ 4 2" xfId="283" xr:uid="{01474D6F-5CFC-457B-8EA9-BC7C1C7A9539}"/>
    <cellStyle name="เปอร์เซ็นต์ 4 2 2" xfId="401" xr:uid="{F1FC8598-88D3-47CC-A607-F496D09EB26C}"/>
    <cellStyle name="เปอร์เซ็นต์ 4 2 3" xfId="503" xr:uid="{5FD702EE-3B79-41B2-BC71-77919D239D26}"/>
    <cellStyle name="เปอร์เซ็นต์ 4 3" xfId="356" xr:uid="{8B71741F-3282-425A-B02F-26C2C50A69B3}"/>
    <cellStyle name="เปอร์เซ็นต์ 4 4" xfId="458" xr:uid="{8482E02A-9E29-49CF-82A4-80877CFE70C1}"/>
    <cellStyle name="เปอร์เซ็นต์ 5" xfId="21" xr:uid="{D34B3CB4-630D-4D0A-8B58-72DF4208F9A4}"/>
    <cellStyle name="จุลภาค 2" xfId="205" xr:uid="{999EFCA7-4942-4978-AAA7-60F5912FE999}"/>
    <cellStyle name="จุลภาค 2 2" xfId="8" xr:uid="{00000000-0005-0000-0000-00000B000000}"/>
    <cellStyle name="จุลภาค 2 2 2" xfId="257" xr:uid="{9C860758-073C-4061-B73F-785E43525DFB}"/>
    <cellStyle name="จุลภาค 2 2 2 2" xfId="376" xr:uid="{F7312424-4374-4F60-9ED6-27F96A862A3F}"/>
    <cellStyle name="จุลภาค 2 2 2 3" xfId="478" xr:uid="{F998F602-64DD-4F49-933F-A012C7F4C246}"/>
    <cellStyle name="จุลภาค 2 2 3" xfId="325" xr:uid="{497F7238-F0FB-4552-86B7-22599B463E28}"/>
    <cellStyle name="จุลภาค 2 2 4" xfId="426" xr:uid="{B78D6F85-5F55-4715-96BA-45F011FFA0F9}"/>
    <cellStyle name="จุลภาค 3" xfId="225" xr:uid="{5490AD8B-C7A4-4D7F-BCA4-87AD855688BB}"/>
    <cellStyle name="จุลภาค 3 2" xfId="226" xr:uid="{621AB783-2F8A-41C2-9C2B-AD12F6C3C870}"/>
    <cellStyle name="จุลภาค 3 2 2" xfId="274" xr:uid="{307DA5A6-5B0D-4485-A5A7-8FF003132CEF}"/>
    <cellStyle name="จุลภาค 3 2 2 2" xfId="392" xr:uid="{E030EAE3-285E-4A6C-9945-615B9C42EF71}"/>
    <cellStyle name="จุลภาค 3 2 2 3" xfId="494" xr:uid="{B3B78771-8631-4C55-A9FD-D5402EE050D6}"/>
    <cellStyle name="จุลภาค 3 2 3" xfId="346" xr:uid="{D5FFD74E-B4FE-4A4B-8B15-03A92ADB3CDA}"/>
    <cellStyle name="จุลภาค 3 2 4" xfId="447" xr:uid="{A3703F5F-8CF0-4DA9-A3C5-0CD3CA6DB0D4}"/>
    <cellStyle name="จุลภาค 3 3" xfId="273" xr:uid="{D4B02D73-DFA0-4CD7-BB93-AA7A49A1AA4A}"/>
    <cellStyle name="จุลภาค 3 3 2" xfId="391" xr:uid="{90EE5B91-A370-4025-A702-DA0FADFC61C2}"/>
    <cellStyle name="จุลภาค 3 3 3" xfId="493" xr:uid="{6190645B-187B-450E-A131-02ED224FD0D1}"/>
    <cellStyle name="จุลภาค 3 4" xfId="345" xr:uid="{C91BA77D-D202-41E0-8A44-E83573BC40B9}"/>
    <cellStyle name="จุลภาค 3 5" xfId="446" xr:uid="{05C151B3-FD1B-47E9-9D16-CDC453127D7B}"/>
    <cellStyle name="จุลภาค 4" xfId="227" xr:uid="{1D1FEB7B-535F-4003-9AF1-8EF684D25CA5}"/>
    <cellStyle name="จุลภาค 4 2" xfId="275" xr:uid="{1E8E0F40-3698-47EF-86A9-6E77B17AA677}"/>
    <cellStyle name="จุลภาค 4 2 2" xfId="393" xr:uid="{2A638E02-16CF-4E6E-A09B-9F2C28442D38}"/>
    <cellStyle name="จุลภาค 4 2 3" xfId="495" xr:uid="{DD8A89D2-46BE-4CA2-97EB-46DDBAF20549}"/>
    <cellStyle name="จุลภาค 4 3" xfId="347" xr:uid="{D726B1AA-979F-44BA-9344-528B315E96EA}"/>
    <cellStyle name="จุลภาค 4 4" xfId="448" xr:uid="{CFDE4E3D-953E-4DE9-9C2E-437B2E879B9A}"/>
    <cellStyle name="จุลภาค 5" xfId="16" xr:uid="{B9177181-2A1A-44DD-ACFD-64345AAD5747}"/>
    <cellStyle name="จุลภาค 6" xfId="528" xr:uid="{C5DD08BD-164F-4D44-A552-AD3D65F3F94A}"/>
    <cellStyle name="ปกติ 10" xfId="129" xr:uid="{9AAB9A90-31F2-4D40-A45C-B848380073F0}"/>
    <cellStyle name="ปกติ 11" xfId="130" xr:uid="{F5CEC1BF-5588-48ED-AFB0-468FD78D1653}"/>
    <cellStyle name="ปกติ 12" xfId="131" xr:uid="{B9723FBB-64CE-4791-B508-A7A791140C29}"/>
    <cellStyle name="ปกติ 13" xfId="132" xr:uid="{C47F67ED-0D8F-4D82-B837-4E0E9D778CE9}"/>
    <cellStyle name="ปกติ 14" xfId="198" xr:uid="{7B4EE2AD-3D54-406D-838D-03AB9CE7F203}"/>
    <cellStyle name="ปกติ 14 2" xfId="7" xr:uid="{00000000-0005-0000-0000-00000D000000}"/>
    <cellStyle name="ปกติ 14 2 2" xfId="228" xr:uid="{451C6AAB-29F2-4A8C-ACB6-B0B2CD70BF54}"/>
    <cellStyle name="ปกติ 14 2 2 2" xfId="284" xr:uid="{885F4B79-7F76-4219-8EF2-3BAB234808AE}"/>
    <cellStyle name="ปกติ 14 2 2 2 2" xfId="402" xr:uid="{9ED53598-86FF-469C-8014-EAB4BB8A5446}"/>
    <cellStyle name="ปกติ 14 2 2 2 3" xfId="504" xr:uid="{7C15A006-3C73-4B93-A1F1-02B52D267106}"/>
    <cellStyle name="ปกติ 14 2 2 3" xfId="307" xr:uid="{587A8716-8042-461C-94C9-687B43D7FF37}"/>
    <cellStyle name="ปกติ 14 2 2 4" xfId="449" xr:uid="{C7BEAD33-9297-4B67-A442-567511C296C7}"/>
    <cellStyle name="ปกติ 14 2 3" xfId="229" xr:uid="{5F894D96-11B0-4BCA-B770-3FABFD147FAF}"/>
    <cellStyle name="ปกติ 14 2 3 2" xfId="285" xr:uid="{07E9CFD4-F51F-4BF6-B121-444DD62FB3D0}"/>
    <cellStyle name="ปกติ 14 2 3 2 2" xfId="403" xr:uid="{242123E8-6451-4C9B-974E-BCD6CDF2DC55}"/>
    <cellStyle name="ปกติ 14 2 3 2 3" xfId="505" xr:uid="{7476EB30-DABD-4A1A-9A9D-5145C1452009}"/>
    <cellStyle name="ปกติ 14 2 3 3" xfId="348" xr:uid="{0E77828F-FA89-4825-B304-9CE34C4963AC}"/>
    <cellStyle name="ปกติ 14 2 3 4" xfId="450" xr:uid="{74D4F9E5-F737-46EF-8082-00FF4F5BAF95}"/>
    <cellStyle name="ปกติ 14 2 4" xfId="258" xr:uid="{AB0C32B8-B46D-465A-BB92-55341CDF20B3}"/>
    <cellStyle name="ปกติ 14 2 4 2" xfId="377" xr:uid="{1467C6C7-4E73-4F07-B4B6-20F4E1F75E31}"/>
    <cellStyle name="ปกติ 14 2 4 3" xfId="479" xr:uid="{8AED8B03-879E-49E7-A311-7635F657DE89}"/>
    <cellStyle name="ปกติ 14 2 5" xfId="425" xr:uid="{97830BBC-C56E-470E-B922-E0AC4066E361}"/>
    <cellStyle name="ปกติ 14 3" xfId="250" xr:uid="{FCFB9925-E372-4839-9DEB-05D486C988D2}"/>
    <cellStyle name="ปกติ 14 3 2" xfId="370" xr:uid="{1D64ACA6-E42D-4A03-AFAC-21E3965D7E60}"/>
    <cellStyle name="ปกติ 14 3 3" xfId="472" xr:uid="{3D1BAB27-51A4-4B8B-AA62-6664B4E8C3A1}"/>
    <cellStyle name="ปกติ 14 4" xfId="422" xr:uid="{BFC98813-522D-44BA-9D76-98980F4B423C}"/>
    <cellStyle name="ปกติ 15" xfId="22" xr:uid="{180AD6DD-1B32-47A2-A487-0B11268F50BB}"/>
    <cellStyle name="ปกติ 16" xfId="230" xr:uid="{D4694178-5288-47CD-874A-17C6DC5C8CD8}"/>
    <cellStyle name="ปกติ 16 2" xfId="231" xr:uid="{794A1A30-3DFA-46B8-9F0F-F3A2A218B7EB}"/>
    <cellStyle name="ปกติ 16 2 2" xfId="277" xr:uid="{65803DCE-FC11-4971-8B89-28A52AC788C7}"/>
    <cellStyle name="ปกติ 16 2 2 2" xfId="395" xr:uid="{025EE92B-C2F0-4251-BECD-547C3B325C6E}"/>
    <cellStyle name="ปกติ 16 2 2 3" xfId="497" xr:uid="{6EA1E1F9-AD1B-4877-9199-8E0AC63F7407}"/>
    <cellStyle name="ปกติ 16 2 3" xfId="350" xr:uid="{5F2069D1-70CD-4C80-9F35-3381FE0AA83E}"/>
    <cellStyle name="ปกติ 16 2 4" xfId="452" xr:uid="{A91E630A-924E-44DB-869B-0FD194739E9F}"/>
    <cellStyle name="ปกติ 16 3" xfId="276" xr:uid="{79CA33AF-4750-4ED1-B784-7F68AEA23CEE}"/>
    <cellStyle name="ปกติ 16 3 2" xfId="394" xr:uid="{82AFED07-0E8B-424B-AD10-97CD01511D40}"/>
    <cellStyle name="ปกติ 16 3 3" xfId="496" xr:uid="{4F812944-46C9-4D1B-8AF0-37F2E2563743}"/>
    <cellStyle name="ปกติ 16 4" xfId="349" xr:uid="{9871EC99-50B2-4E0C-A6D3-9E68D8B32581}"/>
    <cellStyle name="ปกติ 16 5" xfId="451" xr:uid="{30B3594A-A9C3-4B58-8640-7370A45CAA74}"/>
    <cellStyle name="ปกติ 17" xfId="232" xr:uid="{90FFB7A3-AA4F-4947-825A-D4838F3DDD5D}"/>
    <cellStyle name="ปกติ 17 2" xfId="278" xr:uid="{C9C6ACCD-8E3B-4705-B6DD-5AAD9C9B70D6}"/>
    <cellStyle name="ปกติ 17 2 2" xfId="396" xr:uid="{B4E1ACDE-5361-478F-9A78-C6EDEB1E5A6F}"/>
    <cellStyle name="ปกติ 17 2 3" xfId="498" xr:uid="{C5DDE684-2FC9-4454-B0BB-66FBFB55B6A9}"/>
    <cellStyle name="ปกติ 17 3" xfId="351" xr:uid="{0C1C2A51-F590-4B1C-8DA7-DF80B19A0FC6}"/>
    <cellStyle name="ปกติ 17 4" xfId="453" xr:uid="{0A8B1CFF-C5D6-434D-B2D0-82353EF568D6}"/>
    <cellStyle name="ปกติ 18" xfId="15" xr:uid="{1251A758-D766-40C0-8BE8-AAC26BDE99A6}"/>
    <cellStyle name="ปกติ 19" xfId="527" xr:uid="{D996A6AA-C951-4A28-93FD-595B5FD4271D}"/>
    <cellStyle name="ปกติ 2" xfId="9" xr:uid="{00000000-0005-0000-0000-00000E000000}"/>
    <cellStyle name="ปกติ 2 2" xfId="134" xr:uid="{54F9542B-5C87-48C7-A4B4-C3A7F0AD6563}"/>
    <cellStyle name="ปกติ 2 2 2" xfId="233" xr:uid="{43432CBF-11B3-42B8-B8FF-8F23947AA330}"/>
    <cellStyle name="ปกติ 2 2 2 2" xfId="279" xr:uid="{A8ABB96D-11C5-4C56-80FE-D8891E13331F}"/>
    <cellStyle name="ปกติ 2 2 2 2 2" xfId="397" xr:uid="{191F3165-05CC-4137-862B-FF571986E9C7}"/>
    <cellStyle name="ปกติ 2 2 2 2 3" xfId="499" xr:uid="{AA3C3B9C-4E08-424B-AC2F-696F3576AEAA}"/>
    <cellStyle name="ปกติ 2 2 2 3" xfId="352" xr:uid="{FA950E9D-19CA-4988-BDC4-2E9B9C7979F7}"/>
    <cellStyle name="ปกติ 2 2 2 4" xfId="454" xr:uid="{7654A389-6543-4043-9777-7FB5C1CA5DBE}"/>
    <cellStyle name="ปกติ 2 3" xfId="197" xr:uid="{41152EA8-6EC1-4C36-BDE9-EBCAAF2DFF33}"/>
    <cellStyle name="ปกติ 2 4" xfId="133" xr:uid="{60E88209-D042-4C5F-B579-0A05527F683F}"/>
    <cellStyle name="ปกติ 2_ตารางการเก็บข้อมูล CFO sus 6-03-58 (ระบุหน่วยงานที่เกี่ยวข้อง) -R1" xfId="192" xr:uid="{9403168C-1080-4147-93D4-B4A0F451B6F5}"/>
    <cellStyle name="ปกติ 3" xfId="135" xr:uid="{14692D06-704A-4A3C-AC86-13AADE9E6FDC}"/>
    <cellStyle name="ปกติ 4" xfId="136" xr:uid="{3A31F71F-34E8-4195-B6A5-CA40A0FCC57B}"/>
    <cellStyle name="ปกติ 5" xfId="137" xr:uid="{F8FF5283-BE7D-4E8B-8257-0C34436FC5E7}"/>
    <cellStyle name="ปกติ 5 2" xfId="176" xr:uid="{AA9288F1-F886-4447-9559-5DEC2EC9929C}"/>
    <cellStyle name="ปกติ 5 2 2" xfId="177" xr:uid="{F1C7FC5E-464E-4E72-8D4D-E32DF527EAC1}"/>
    <cellStyle name="ปกติ 5 2 2 2" xfId="178" xr:uid="{48EA3753-FF33-4665-84E5-00C9149842EE}"/>
    <cellStyle name="ปกติ 5 2 2 2 2" xfId="234" xr:uid="{CF3444C7-06D2-4316-8F7E-7EF7BE341C58}"/>
    <cellStyle name="ปกติ 5 2 2 2 2 2" xfId="280" xr:uid="{E9869678-738B-4EE3-A621-5399A0A319F3}"/>
    <cellStyle name="ปกติ 5 2 2 2 2 2 2" xfId="398" xr:uid="{748243A9-4FBB-42FA-B8E0-E00C1AFD3169}"/>
    <cellStyle name="ปกติ 5 2 2 2 2 2 3" xfId="500" xr:uid="{6FC16469-55F4-41B4-B8BC-80843E216A7B}"/>
    <cellStyle name="ปกติ 5 2 2 2 2 3" xfId="353" xr:uid="{31320D2B-D075-4907-A90A-31DA774ED5DE}"/>
    <cellStyle name="ปกติ 5 2 2 2 2 4" xfId="455" xr:uid="{1AC96379-0AFD-45D9-B0D0-51440C8A27AF}"/>
    <cellStyle name="ปกติ 5 2 2 2 3" xfId="248" xr:uid="{727736AC-A772-4DF3-B67E-609358B3494C}"/>
    <cellStyle name="ปกติ 5 2 2 2 3 2" xfId="368" xr:uid="{73B61199-99A2-4E6D-8E3B-8A7D7A991E7A}"/>
    <cellStyle name="ปกติ 5 2 2 2 3 3" xfId="470" xr:uid="{2AF53496-1288-41BE-B0B4-3A75C02B4ADE}"/>
    <cellStyle name="ปกติ 5 2 2 2 4" xfId="319" xr:uid="{AE02FA63-1276-46D0-9CBA-39836888FF5A}"/>
    <cellStyle name="ปกติ 5 2 2 2 5" xfId="418" xr:uid="{3E13B7BD-E71E-40FF-B951-DC650D16808B}"/>
    <cellStyle name="ปกติ 5 2 2 3" xfId="235" xr:uid="{64D5D7BD-37B6-4852-A72F-765BFED28E29}"/>
    <cellStyle name="ปกติ 5 2 2 3 2" xfId="281" xr:uid="{1BADEF2F-AEED-4BE1-8A9E-DF1F35555F13}"/>
    <cellStyle name="ปกติ 5 2 2 3 2 2" xfId="399" xr:uid="{3AFC6656-E965-4D27-BE6A-4927EC35159A}"/>
    <cellStyle name="ปกติ 5 2 2 3 2 3" xfId="501" xr:uid="{B8733ECF-7168-4727-98DB-091A1C84CD6A}"/>
    <cellStyle name="ปกติ 5 2 2 3 3" xfId="354" xr:uid="{AEAB7C63-9A6D-4FB6-A2FA-55416DBD1ED6}"/>
    <cellStyle name="ปกติ 5 2 2 3 4" xfId="456" xr:uid="{4A182593-7593-4411-9E28-64B8BB43D4D8}"/>
    <cellStyle name="ปกติ 5 2 2 4" xfId="247" xr:uid="{82A54221-919C-4593-9F5A-B6C5B9A8E839}"/>
    <cellStyle name="ปกติ 5 2 2 4 2" xfId="367" xr:uid="{E76F9E07-04C8-4D4A-A3D3-6A4F98136F73}"/>
    <cellStyle name="ปกติ 5 2 2 4 3" xfId="469" xr:uid="{AC5B180D-60F5-4979-AC3B-8FD4013FF63B}"/>
    <cellStyle name="ปกติ 5 2 2 5" xfId="318" xr:uid="{7CCA9F7C-B941-46A9-8588-CECF0AE59B00}"/>
    <cellStyle name="ปกติ 5 2 2 6" xfId="417" xr:uid="{4B64F649-3346-4188-AD08-B98CB373872F}"/>
    <cellStyle name="ปกติ 5 2 3" xfId="236" xr:uid="{8083DE73-BFCD-4842-9671-899C563BEED9}"/>
    <cellStyle name="ปกติ 5 2 3 2" xfId="282" xr:uid="{E11C45FE-E90B-4C8A-9DF0-DD0E9D92A34E}"/>
    <cellStyle name="ปกติ 5 2 3 2 2" xfId="400" xr:uid="{8D5DBD42-01D5-4494-B6A3-2163333F29A3}"/>
    <cellStyle name="ปกติ 5 2 3 2 3" xfId="502" xr:uid="{303671FB-DAEA-4E2E-95EF-FFF56967B0BC}"/>
    <cellStyle name="ปกติ 5 2 3 3" xfId="355" xr:uid="{F349D6E0-0262-417E-BEE1-8DF02FC08E28}"/>
    <cellStyle name="ปกติ 5 2 3 4" xfId="457" xr:uid="{73C33059-BFD3-4C62-9A9B-D44E302B6EDD}"/>
    <cellStyle name="ปกติ 5 2 4" xfId="246" xr:uid="{B6C30CB1-5B03-4F54-8426-5954E2AB0020}"/>
    <cellStyle name="ปกติ 5 2 4 2" xfId="366" xr:uid="{889CFB51-7411-47D9-9FF9-AF93F991E2A1}"/>
    <cellStyle name="ปกติ 5 2 4 3" xfId="468" xr:uid="{F293331E-A2D2-4A4D-8416-912473BCC8C5}"/>
    <cellStyle name="ปกติ 5 2 5" xfId="317" xr:uid="{A8CB1665-13E8-4212-B34E-DCA291A7EBD0}"/>
    <cellStyle name="ปกติ 5 2 6" xfId="416" xr:uid="{6C56707D-59E4-4E88-A884-B7727BE38F55}"/>
    <cellStyle name="ปกติ 6" xfId="138" xr:uid="{475B0BB0-1058-4FEC-8EC0-5C66877FEEDE}"/>
    <cellStyle name="ปกติ 7" xfId="139" xr:uid="{6837B4F3-3848-4E38-AE6B-2E374A5CF338}"/>
    <cellStyle name="ปกติ 8" xfId="140" xr:uid="{248DA034-D1CE-4E7B-B68F-7DCB78FF4167}"/>
    <cellStyle name="ปกติ 9" xfId="141" xr:uid="{88E0EA6C-D33D-4644-A77C-37F83131DE18}"/>
    <cellStyle name="ป้อนค่า 2" xfId="142" xr:uid="{93BFC68E-14E8-4889-8869-B704A2ADCE3A}"/>
    <cellStyle name="桁区切り [0.00]_Person" xfId="143" xr:uid="{60410EF7-9A0C-4BE3-9DA7-3B7CB83039CE}"/>
    <cellStyle name="桁区切り_Person" xfId="144" xr:uid="{79EB1C6C-8A51-431C-B817-F033FE393153}"/>
    <cellStyle name="標準_Book2 グラフ 2" xfId="145" xr:uid="{CB527CD5-CD44-474E-9119-61F26CB83711}"/>
    <cellStyle name="通貨 [0.00]_Book2 グラフ 2" xfId="146" xr:uid="{4BD06656-87F3-4C5F-AA81-C35FEF382DD1}"/>
    <cellStyle name="通貨_Book2 グラフ 2" xfId="147" xr:uid="{49575D2E-F85B-4040-8702-03BDDD004B6F}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29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3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27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2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49" Type="http://schemas.openxmlformats.org/officeDocument/2006/relationships/externalLink" Target="externalLinks/externalLink28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3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2113821138211"/>
          <c:y val="3.5433070866141732E-2"/>
          <c:w val="0.8552845528455284"/>
          <c:h val="0.69291338582677164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CFP!$A$14:$B$19</c:f>
              <c:strCache>
                <c:ptCount val="6"/>
                <c:pt idx="0">
                  <c:v>Acquisition of raw materials</c:v>
                </c:pt>
                <c:pt idx="1">
                  <c:v>Production</c:v>
                </c:pt>
                <c:pt idx="2">
                  <c:v>Distribution</c:v>
                </c:pt>
                <c:pt idx="3">
                  <c:v>Usability</c:v>
                </c:pt>
                <c:pt idx="4">
                  <c:v>Wreck Management</c:v>
                </c:pt>
                <c:pt idx="5">
                  <c:v>Land use change</c:v>
                </c:pt>
              </c:strCache>
            </c:strRef>
          </c:cat>
          <c:val>
            <c:numRef>
              <c:f>CFP!$B$14:$B$18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BCC-4093-B6B1-2E4F7A940B80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8BCC-4093-B6B1-2E4F7A940B80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CFP!$A$14:$B$19</c:f>
              <c:strCache>
                <c:ptCount val="6"/>
                <c:pt idx="0">
                  <c:v>Acquisition of raw materials</c:v>
                </c:pt>
                <c:pt idx="1">
                  <c:v>Production</c:v>
                </c:pt>
                <c:pt idx="2">
                  <c:v>Distribution</c:v>
                </c:pt>
                <c:pt idx="3">
                  <c:v>Usability</c:v>
                </c:pt>
                <c:pt idx="4">
                  <c:v>Wreck Management</c:v>
                </c:pt>
                <c:pt idx="5">
                  <c:v>Land use change</c:v>
                </c:pt>
              </c:strCache>
            </c:strRef>
          </c:cat>
          <c:val>
            <c:numRef>
              <c:f>CFP!$E$14:$E$19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C-4093-B6B1-2E4F7A94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1410192"/>
        <c:axId val="1"/>
      </c:barChart>
      <c:catAx>
        <c:axId val="52141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521410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001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3.5256410256410256E-2"/>
          <c:w val="0.88568376068376065"/>
          <c:h val="0.70192307692307687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CFP!$A$14:$B$19</c:f>
              <c:strCache>
                <c:ptCount val="6"/>
                <c:pt idx="0">
                  <c:v>Acquisition of raw materials</c:v>
                </c:pt>
                <c:pt idx="1">
                  <c:v>Production</c:v>
                </c:pt>
                <c:pt idx="2">
                  <c:v>Distribution</c:v>
                </c:pt>
                <c:pt idx="3">
                  <c:v>Usability</c:v>
                </c:pt>
                <c:pt idx="4">
                  <c:v>Wreck Management</c:v>
                </c:pt>
                <c:pt idx="5">
                  <c:v>Land use change</c:v>
                </c:pt>
              </c:strCache>
            </c:strRef>
          </c:cat>
          <c:val>
            <c:numRef>
              <c:f>CFP!$B$14:$B$18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866-49CF-8212-32E33939826C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E866-49CF-8212-32E33939826C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CFP!$A$14:$B$19</c:f>
              <c:strCache>
                <c:ptCount val="6"/>
                <c:pt idx="0">
                  <c:v>Acquisition of raw materials</c:v>
                </c:pt>
                <c:pt idx="1">
                  <c:v>Production</c:v>
                </c:pt>
                <c:pt idx="2">
                  <c:v>Distribution</c:v>
                </c:pt>
                <c:pt idx="3">
                  <c:v>Usability</c:v>
                </c:pt>
                <c:pt idx="4">
                  <c:v>Wreck Management</c:v>
                </c:pt>
                <c:pt idx="5">
                  <c:v>Land use change</c:v>
                </c:pt>
              </c:strCache>
            </c:strRef>
          </c:cat>
          <c:val>
            <c:numRef>
              <c:f>CFP!$E$14:$E$19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6-49CF-8212-32E33939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9734544"/>
        <c:axId val="1"/>
      </c:barChart>
      <c:catAx>
        <c:axId val="30973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309734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001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th-TH" sz="900" b="0"/>
            </a:pPr>
            <a:r>
              <a:rPr lang="en-US" sz="900" b="0"/>
              <a:t>tonCO2-eq</a:t>
            </a:r>
          </a:p>
        </c:rich>
      </c:tx>
      <c:layout>
        <c:manualLayout>
          <c:xMode val="edge"/>
          <c:yMode val="edge"/>
          <c:x val="6.3436201735749806E-2"/>
          <c:y val="3.063062918206575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87224864743988"/>
          <c:y val="0.12762762159194052"/>
          <c:w val="0.82257754104987912"/>
          <c:h val="0.745170450205933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th-TH"/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CFO!$B$10:$B$13</c:f>
              <c:strCache>
                <c:ptCount val="4"/>
                <c:pt idx="0">
                  <c:v>Type 1</c:v>
                </c:pt>
                <c:pt idx="1">
                  <c:v>Type 2</c:v>
                </c:pt>
                <c:pt idx="2">
                  <c:v>Type 3</c:v>
                </c:pt>
                <c:pt idx="3">
                  <c:v>Other</c:v>
                </c:pt>
              </c:strCache>
            </c:strRef>
          </c:cat>
          <c:val>
            <c:numRef>
              <c:f>CFO!$C$10:$C$13</c:f>
              <c:numCache>
                <c:formatCode>_(* #,##0.00_);_(* \(#,##0.00\);_(* "-"??_);_(@_)</c:formatCode>
                <c:ptCount val="4"/>
                <c:pt idx="0">
                  <c:v>64.757667025200007</c:v>
                </c:pt>
                <c:pt idx="1">
                  <c:v>1.4997</c:v>
                </c:pt>
                <c:pt idx="2">
                  <c:v>477.2685751393264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9-432A-9DAC-78EC9977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95968"/>
        <c:axId val="171797504"/>
      </c:barChart>
      <c:catAx>
        <c:axId val="1717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th-TH"/>
            </a:pPr>
            <a:endParaRPr lang="en-001"/>
          </a:p>
        </c:txPr>
        <c:crossAx val="171797504"/>
        <c:crosses val="autoZero"/>
        <c:auto val="1"/>
        <c:lblAlgn val="ctr"/>
        <c:lblOffset val="100"/>
        <c:noMultiLvlLbl val="0"/>
      </c:catAx>
      <c:valAx>
        <c:axId val="17179750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th-TH" sz="700"/>
            </a:pPr>
            <a:endParaRPr lang="en-001"/>
          </a:p>
        </c:txPr>
        <c:crossAx val="171795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Calibri" panose="020F0502020204030204" pitchFamily="34" charset="0"/>
        </a:defRPr>
      </a:pPr>
      <a:endParaRPr lang="en-001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318996415771E-2"/>
          <c:y val="6.8602037369091234E-2"/>
          <c:w val="0.87220881663985605"/>
          <c:h val="0.810726722278527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'Fr-06.1'!$C$9</c:f>
              <c:strCache>
                <c:ptCount val="1"/>
                <c:pt idx="0">
                  <c:v>การปล่อย GHG ในปีฐาน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'Fr-06.1'!$C$13:$C$17</c:f>
              <c:numCache>
                <c:formatCode>_(* #,##0.00_);_(* \(#,##0.00\);_(* "-"??_);_(@_)</c:formatCode>
                <c:ptCount val="5"/>
                <c:pt idx="0">
                  <c:v>20</c:v>
                </c:pt>
                <c:pt idx="1">
                  <c:v>4</c:v>
                </c:pt>
                <c:pt idx="2">
                  <c:v>0.4</c:v>
                </c:pt>
                <c:pt idx="3">
                  <c:v>12.6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E41-BF47-54D83FD96F09}"/>
            </c:ext>
          </c:extLst>
        </c:ser>
        <c:ser>
          <c:idx val="4"/>
          <c:order val="1"/>
          <c:tx>
            <c:strRef>
              <c:f>'Fr-06.1'!$D$9</c:f>
              <c:strCache>
                <c:ptCount val="1"/>
                <c:pt idx="0">
                  <c:v>การปล่อย GHG ในปีปัจจุบัน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'Fr-06.1'!$D$13:$D$17</c:f>
              <c:numCache>
                <c:formatCode>_(* #,##0.00_);_(* \(#,##0.00\);_(* "-"??_);_(@_)</c:formatCode>
                <c:ptCount val="5"/>
                <c:pt idx="0">
                  <c:v>21</c:v>
                </c:pt>
                <c:pt idx="1">
                  <c:v>3.8</c:v>
                </c:pt>
                <c:pt idx="2">
                  <c:v>0.4</c:v>
                </c:pt>
                <c:pt idx="3">
                  <c:v>10.6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D-4E41-BF47-54D83FD9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9736464"/>
        <c:axId val="1"/>
      </c:barChart>
      <c:catAx>
        <c:axId val="30973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001"/>
          </a:p>
        </c:txPr>
        <c:crossAx val="30973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165344423958252"/>
          <c:y val="2.8889911603044757E-2"/>
          <c:w val="0.37672394358630851"/>
          <c:h val="7.778053123896665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001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001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2.wdp"/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07/relationships/hdphoto" Target="../media/hdphoto1.wdp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153555</xdr:colOff>
      <xdr:row>40</xdr:row>
      <xdr:rowOff>2309</xdr:rowOff>
    </xdr:from>
    <xdr:to>
      <xdr:col>4</xdr:col>
      <xdr:colOff>502875</xdr:colOff>
      <xdr:row>41</xdr:row>
      <xdr:rowOff>78098</xdr:rowOff>
    </xdr:to>
    <xdr:sp macro="" textlink="">
      <xdr:nvSpPr>
        <xdr:cNvPr id="5" name="TextBox 25">
          <a:extLst>
            <a:ext uri="{FF2B5EF4-FFF2-40B4-BE49-F238E27FC236}">
              <a16:creationId xmlns:a16="http://schemas.microsoft.com/office/drawing/2014/main" id="{574901F1-4D09-A1E2-A1B5-947A25325893}"/>
            </a:ext>
          </a:extLst>
        </xdr:cNvPr>
        <xdr:cNvSpPr txBox="1">
          <a:spLocks noChangeArrowheads="1"/>
        </xdr:cNvSpPr>
      </xdr:nvSpPr>
      <xdr:spPr bwMode="auto">
        <a:xfrm>
          <a:off x="147205" y="7784523"/>
          <a:ext cx="2355272" cy="23379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1">
            <a:defRPr sz="1000"/>
          </a:pPr>
          <a:r>
            <a:rPr lang="th-TH" sz="1000" b="0" i="0" strike="noStrike">
              <a:solidFill>
                <a:srgbClr val="000000"/>
              </a:solidFill>
              <a:latin typeface="Tahoma" pitchFamily="34" charset="0"/>
              <a:cs typeface="Tahoma" pitchFamily="34" charset="0"/>
            </a:rPr>
            <a:t>เช่น</a:t>
          </a:r>
          <a:r>
            <a:rPr lang="th-TH" sz="1000" b="0" i="0" strike="noStrike" baseline="0">
              <a:solidFill>
                <a:srgbClr val="000000"/>
              </a:solidFill>
              <a:latin typeface="Tahoma" pitchFamily="34" charset="0"/>
              <a:cs typeface="Tahoma" pitchFamily="34" charset="0"/>
            </a:rPr>
            <a:t> </a:t>
          </a:r>
          <a:r>
            <a:rPr lang="th-TH" sz="1000" b="0" i="0" strike="noStrike">
              <a:solidFill>
                <a:srgbClr val="000000"/>
              </a:solidFill>
              <a:latin typeface="Tahoma" pitchFamily="34" charset="0"/>
              <a:cs typeface="Tahoma" pitchFamily="34" charset="0"/>
            </a:rPr>
            <a:t>ร่วมกันรีไซเคิลบรรจุภัณฑ์เพื่อลดโลกร้อน</a:t>
          </a:r>
          <a:endParaRPr lang="en-US" sz="1000" b="0" i="0" strike="noStrike">
            <a:solidFill>
              <a:srgbClr val="000000"/>
            </a:solidFill>
            <a:latin typeface="Tahoma" pitchFamily="34" charset="0"/>
            <a:cs typeface="Tahoma" pitchFamily="34" charset="0"/>
          </a:endParaRPr>
        </a:p>
      </xdr:txBody>
    </xdr:sp>
    <xdr:clientData/>
  </xdr:twoCellAnchor>
  <xdr:twoCellAnchor editAs="oneCell">
    <xdr:from>
      <xdr:col>0</xdr:col>
      <xdr:colOff>101600</xdr:colOff>
      <xdr:row>29</xdr:row>
      <xdr:rowOff>44450</xdr:rowOff>
    </xdr:from>
    <xdr:to>
      <xdr:col>3</xdr:col>
      <xdr:colOff>0</xdr:colOff>
      <xdr:row>39</xdr:row>
      <xdr:rowOff>57150</xdr:rowOff>
    </xdr:to>
    <xdr:pic>
      <xdr:nvPicPr>
        <xdr:cNvPr id="4431" name="รูปภาพ 6">
          <a:extLst>
            <a:ext uri="{FF2B5EF4-FFF2-40B4-BE49-F238E27FC236}">
              <a16:creationId xmlns:a16="http://schemas.microsoft.com/office/drawing/2014/main" id="{CA7B0585-C93F-48E1-7C7A-3EF3308CB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05" t="10516" r="38710" b="64934"/>
        <a:stretch>
          <a:fillRect/>
        </a:stretch>
      </xdr:blipFill>
      <xdr:spPr bwMode="auto">
        <a:xfrm>
          <a:off x="101600" y="6572250"/>
          <a:ext cx="16827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27</xdr:row>
      <xdr:rowOff>0</xdr:rowOff>
    </xdr:from>
    <xdr:to>
      <xdr:col>11</xdr:col>
      <xdr:colOff>0</xdr:colOff>
      <xdr:row>42</xdr:row>
      <xdr:rowOff>0</xdr:rowOff>
    </xdr:to>
    <xdr:graphicFrame macro="">
      <xdr:nvGraphicFramePr>
        <xdr:cNvPr id="4432" name="Chart 2">
          <a:extLst>
            <a:ext uri="{FF2B5EF4-FFF2-40B4-BE49-F238E27FC236}">
              <a16:creationId xmlns:a16="http://schemas.microsoft.com/office/drawing/2014/main" id="{CDA8E65E-AFE9-47F3-91BE-B5C16F4F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50323</xdr:colOff>
      <xdr:row>9</xdr:row>
      <xdr:rowOff>178955</xdr:rowOff>
    </xdr:from>
    <xdr:to>
      <xdr:col>17</xdr:col>
      <xdr:colOff>553448</xdr:colOff>
      <xdr:row>37</xdr:row>
      <xdr:rowOff>159065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B8635-9A7F-40F6-A2B7-CFACAF8F8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saturation sat="200000"/>
                  </a14:imgEffect>
                </a14:imgLayer>
              </a14:imgProps>
            </a:ext>
          </a:extLst>
        </a:blip>
        <a:srcRect l="22438" t="24801" r="26375" b="9400"/>
        <a:stretch/>
      </xdr:blipFill>
      <xdr:spPr>
        <a:xfrm>
          <a:off x="3202232" y="1841500"/>
          <a:ext cx="8457943" cy="5152474"/>
        </a:xfrm>
        <a:prstGeom prst="rect">
          <a:avLst/>
        </a:prstGeom>
      </xdr:spPr>
    </xdr:pic>
    <xdr:clientData/>
  </xdr:twoCellAnchor>
  <xdr:twoCellAnchor>
    <xdr:from>
      <xdr:col>4</xdr:col>
      <xdr:colOff>30480</xdr:colOff>
      <xdr:row>33</xdr:row>
      <xdr:rowOff>129540</xdr:rowOff>
    </xdr:from>
    <xdr:to>
      <xdr:col>17</xdr:col>
      <xdr:colOff>281940</xdr:colOff>
      <xdr:row>35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C1A3448-691A-41EB-8503-8CB2F8812C00}"/>
            </a:ext>
          </a:extLst>
        </xdr:cNvPr>
        <xdr:cNvSpPr/>
      </xdr:nvSpPr>
      <xdr:spPr>
        <a:xfrm>
          <a:off x="3180080" y="6206490"/>
          <a:ext cx="8176260" cy="39116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52292</xdr:rowOff>
    </xdr:from>
    <xdr:to>
      <xdr:col>11</xdr:col>
      <xdr:colOff>51559</xdr:colOff>
      <xdr:row>8</xdr:row>
      <xdr:rowOff>82175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4785D0B0-17E6-4460-5980-DE45A270A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292"/>
          <a:ext cx="7499735" cy="15240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12700</xdr:colOff>
      <xdr:row>40</xdr:row>
      <xdr:rowOff>0</xdr:rowOff>
    </xdr:to>
    <xdr:graphicFrame macro="">
      <xdr:nvGraphicFramePr>
        <xdr:cNvPr id="10243" name="Chart 2">
          <a:extLst>
            <a:ext uri="{FF2B5EF4-FFF2-40B4-BE49-F238E27FC236}">
              <a16:creationId xmlns:a16="http://schemas.microsoft.com/office/drawing/2014/main" id="{209C09D3-E61E-E433-C00B-2829E5342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0.15018</cdr:y>
    </cdr:from>
    <cdr:to>
      <cdr:x>0.04186</cdr:x>
      <cdr:y>0.56345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5" y="454907"/>
          <a:ext cx="324805" cy="129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 </a:t>
          </a:r>
          <a:r>
            <a:rPr lang="en-US" sz="1200">
              <a:latin typeface="Tahoma" pitchFamily="34" charset="0"/>
              <a:cs typeface="Tahoma" pitchFamily="34" charset="0"/>
            </a:rPr>
            <a:t>eq.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0.14407</cdr:y>
    </cdr:from>
    <cdr:to>
      <cdr:x>0.04125</cdr:x>
      <cdr:y>0.48387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6821"/>
          <a:ext cx="238124" cy="818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43295</xdr:colOff>
      <xdr:row>6</xdr:row>
      <xdr:rowOff>34636</xdr:rowOff>
    </xdr:from>
    <xdr:to>
      <xdr:col>12</xdr:col>
      <xdr:colOff>3549453</xdr:colOff>
      <xdr:row>6</xdr:row>
      <xdr:rowOff>34636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DBFE03D-8A63-D0F4-A593-5667F3A278D2}"/>
            </a:ext>
          </a:extLst>
        </xdr:cNvPr>
        <xdr:cNvCxnSpPr/>
      </xdr:nvCxnSpPr>
      <xdr:spPr>
        <a:xfrm>
          <a:off x="43295" y="1290204"/>
          <a:ext cx="13234555" cy="0"/>
        </a:xfrm>
        <a:prstGeom prst="straightConnector1">
          <a:avLst/>
        </a:prstGeom>
        <a:ln w="25400">
          <a:solidFill>
            <a:schemeClr val="tx2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142277</xdr:colOff>
      <xdr:row>10</xdr:row>
      <xdr:rowOff>33608</xdr:rowOff>
    </xdr:from>
    <xdr:to>
      <xdr:col>2</xdr:col>
      <xdr:colOff>398336</xdr:colOff>
      <xdr:row>13</xdr:row>
      <xdr:rowOff>60645</xdr:rowOff>
    </xdr:to>
    <xdr:sp macro="" textlink="">
      <xdr:nvSpPr>
        <xdr:cNvPr id="18" name="Pentagon 17">
          <a:extLst>
            <a:ext uri="{FF2B5EF4-FFF2-40B4-BE49-F238E27FC236}">
              <a16:creationId xmlns:a16="http://schemas.microsoft.com/office/drawing/2014/main" id="{8A01902A-68CF-F2E9-01FC-DDD28877AE33}"/>
            </a:ext>
          </a:extLst>
        </xdr:cNvPr>
        <xdr:cNvSpPr/>
      </xdr:nvSpPr>
      <xdr:spPr>
        <a:xfrm>
          <a:off x="128307" y="1652858"/>
          <a:ext cx="1586417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การได้มาซึ่งวัตถุดิบ</a:t>
          </a:r>
        </a:p>
      </xdr:txBody>
    </xdr:sp>
    <xdr:clientData/>
  </xdr:twoCellAnchor>
  <xdr:twoCellAnchor>
    <xdr:from>
      <xdr:col>4</xdr:col>
      <xdr:colOff>236568</xdr:colOff>
      <xdr:row>10</xdr:row>
      <xdr:rowOff>33608</xdr:rowOff>
    </xdr:from>
    <xdr:to>
      <xdr:col>6</xdr:col>
      <xdr:colOff>490045</xdr:colOff>
      <xdr:row>13</xdr:row>
      <xdr:rowOff>60645</xdr:rowOff>
    </xdr:to>
    <xdr:sp macro="" textlink="">
      <xdr:nvSpPr>
        <xdr:cNvPr id="19" name="Pentagon 18">
          <a:extLst>
            <a:ext uri="{FF2B5EF4-FFF2-40B4-BE49-F238E27FC236}">
              <a16:creationId xmlns:a16="http://schemas.microsoft.com/office/drawing/2014/main" id="{BD3BA2F1-8D47-E42C-A88B-AF6F2A02F35A}"/>
            </a:ext>
          </a:extLst>
        </xdr:cNvPr>
        <xdr:cNvSpPr/>
      </xdr:nvSpPr>
      <xdr:spPr>
        <a:xfrm>
          <a:off x="2911823" y="1652858"/>
          <a:ext cx="1592020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กระบวนการผลิต</a:t>
          </a:r>
        </a:p>
      </xdr:txBody>
    </xdr:sp>
    <xdr:clientData/>
  </xdr:twoCellAnchor>
  <xdr:twoCellAnchor>
    <xdr:from>
      <xdr:col>8</xdr:col>
      <xdr:colOff>282217</xdr:colOff>
      <xdr:row>10</xdr:row>
      <xdr:rowOff>33608</xdr:rowOff>
    </xdr:from>
    <xdr:to>
      <xdr:col>9</xdr:col>
      <xdr:colOff>1253871</xdr:colOff>
      <xdr:row>13</xdr:row>
      <xdr:rowOff>60645</xdr:rowOff>
    </xdr:to>
    <xdr:sp macro="" textlink="">
      <xdr:nvSpPr>
        <xdr:cNvPr id="26" name="Pentagon 25">
          <a:extLst>
            <a:ext uri="{FF2B5EF4-FFF2-40B4-BE49-F238E27FC236}">
              <a16:creationId xmlns:a16="http://schemas.microsoft.com/office/drawing/2014/main" id="{16833503-6CA8-B79D-140D-0D3765532DB3}"/>
            </a:ext>
          </a:extLst>
        </xdr:cNvPr>
        <xdr:cNvSpPr/>
      </xdr:nvSpPr>
      <xdr:spPr>
        <a:xfrm>
          <a:off x="6148347" y="1652858"/>
          <a:ext cx="1580815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การจัดจำหน่าย</a:t>
          </a:r>
        </a:p>
      </xdr:txBody>
    </xdr:sp>
    <xdr:clientData/>
  </xdr:twoCellAnchor>
  <xdr:twoCellAnchor>
    <xdr:from>
      <xdr:col>10</xdr:col>
      <xdr:colOff>709473</xdr:colOff>
      <xdr:row>10</xdr:row>
      <xdr:rowOff>33608</xdr:rowOff>
    </xdr:from>
    <xdr:to>
      <xdr:col>12</xdr:col>
      <xdr:colOff>476950</xdr:colOff>
      <xdr:row>13</xdr:row>
      <xdr:rowOff>60645</xdr:rowOff>
    </xdr:to>
    <xdr:sp macro="" textlink="">
      <xdr:nvSpPr>
        <xdr:cNvPr id="29" name="Pentagon 28">
          <a:extLst>
            <a:ext uri="{FF2B5EF4-FFF2-40B4-BE49-F238E27FC236}">
              <a16:creationId xmlns:a16="http://schemas.microsoft.com/office/drawing/2014/main" id="{C2076F6B-30FB-A9BB-E906-F92F1F41960D}"/>
            </a:ext>
          </a:extLst>
        </xdr:cNvPr>
        <xdr:cNvSpPr/>
      </xdr:nvSpPr>
      <xdr:spPr>
        <a:xfrm>
          <a:off x="9092108" y="1652858"/>
          <a:ext cx="1254723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th-TH" sz="1200" b="1">
              <a:cs typeface="+mj-cs"/>
            </a:rPr>
            <a:t>การใช้งาน (บริโภค)</a:t>
          </a:r>
        </a:p>
      </xdr:txBody>
    </xdr:sp>
    <xdr:clientData/>
  </xdr:twoCellAnchor>
  <xdr:twoCellAnchor>
    <xdr:from>
      <xdr:col>12</xdr:col>
      <xdr:colOff>1247775</xdr:colOff>
      <xdr:row>10</xdr:row>
      <xdr:rowOff>17733</xdr:rowOff>
    </xdr:from>
    <xdr:to>
      <xdr:col>12</xdr:col>
      <xdr:colOff>3049602</xdr:colOff>
      <xdr:row>13</xdr:row>
      <xdr:rowOff>57592</xdr:rowOff>
    </xdr:to>
    <xdr:sp macro="" textlink="">
      <xdr:nvSpPr>
        <xdr:cNvPr id="32" name="Pentagon 31">
          <a:extLst>
            <a:ext uri="{FF2B5EF4-FFF2-40B4-BE49-F238E27FC236}">
              <a16:creationId xmlns:a16="http://schemas.microsoft.com/office/drawing/2014/main" id="{114ABD8E-119E-5414-6777-2671A5034166}"/>
            </a:ext>
          </a:extLst>
        </xdr:cNvPr>
        <xdr:cNvSpPr/>
      </xdr:nvSpPr>
      <xdr:spPr>
        <a:xfrm>
          <a:off x="11049000" y="1910033"/>
          <a:ext cx="1679616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th-TH" sz="1200" b="1">
              <a:cs typeface="+mj-cs"/>
            </a:rPr>
            <a:t>การจัดการของเสีย (หลังบริโภค)</a:t>
          </a:r>
        </a:p>
      </xdr:txBody>
    </xdr:sp>
    <xdr:clientData/>
  </xdr:twoCellAnchor>
  <xdr:twoCellAnchor>
    <xdr:from>
      <xdr:col>0</xdr:col>
      <xdr:colOff>109257</xdr:colOff>
      <xdr:row>14</xdr:row>
      <xdr:rowOff>133778</xdr:rowOff>
    </xdr:from>
    <xdr:to>
      <xdr:col>2</xdr:col>
      <xdr:colOff>379283</xdr:colOff>
      <xdr:row>32</xdr:row>
      <xdr:rowOff>19664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CA37228-74E0-74C7-CA70-9D009FBBFA1B}"/>
            </a:ext>
          </a:extLst>
        </xdr:cNvPr>
        <xdr:cNvSpPr/>
      </xdr:nvSpPr>
      <xdr:spPr>
        <a:xfrm>
          <a:off x="109257" y="2697908"/>
          <a:ext cx="1585551" cy="2861228"/>
        </a:xfrm>
        <a:prstGeom prst="rect">
          <a:avLst/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239395</xdr:colOff>
      <xdr:row>14</xdr:row>
      <xdr:rowOff>131445</xdr:rowOff>
    </xdr:from>
    <xdr:to>
      <xdr:col>2</xdr:col>
      <xdr:colOff>277495</xdr:colOff>
      <xdr:row>18</xdr:row>
      <xdr:rowOff>22290</xdr:rowOff>
    </xdr:to>
    <xdr:sp macro="" textlink="">
      <xdr:nvSpPr>
        <xdr:cNvPr id="36" name="TextBox 9">
          <a:extLst>
            <a:ext uri="{FF2B5EF4-FFF2-40B4-BE49-F238E27FC236}">
              <a16:creationId xmlns:a16="http://schemas.microsoft.com/office/drawing/2014/main" id="{3FEB2DC8-32F5-DF81-397F-3F372A4A3A49}"/>
            </a:ext>
          </a:extLst>
        </xdr:cNvPr>
        <xdr:cNvSpPr txBox="1">
          <a:spLocks noChangeArrowheads="1"/>
        </xdr:cNvSpPr>
      </xdr:nvSpPr>
      <xdr:spPr bwMode="auto">
        <a:xfrm>
          <a:off x="219075" y="2390775"/>
          <a:ext cx="1381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การผลิตวัตถุดิบ</a:t>
          </a:r>
        </a:p>
      </xdr:txBody>
    </xdr:sp>
    <xdr:clientData/>
  </xdr:twoCellAnchor>
  <xdr:twoCellAnchor>
    <xdr:from>
      <xdr:col>0</xdr:col>
      <xdr:colOff>277515</xdr:colOff>
      <xdr:row>17</xdr:row>
      <xdr:rowOff>55621</xdr:rowOff>
    </xdr:from>
    <xdr:to>
      <xdr:col>2</xdr:col>
      <xdr:colOff>226920</xdr:colOff>
      <xdr:row>20</xdr:row>
      <xdr:rowOff>42614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C18B998C-B5DA-AD0F-06DD-8E8CE0AF1EB8}"/>
            </a:ext>
          </a:extLst>
        </xdr:cNvPr>
        <xdr:cNvSpPr/>
      </xdr:nvSpPr>
      <xdr:spPr>
        <a:xfrm>
          <a:off x="257195" y="2808346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277515</xdr:colOff>
      <xdr:row>21</xdr:row>
      <xdr:rowOff>3598</xdr:rowOff>
    </xdr:from>
    <xdr:to>
      <xdr:col>2</xdr:col>
      <xdr:colOff>226920</xdr:colOff>
      <xdr:row>24</xdr:row>
      <xdr:rowOff>3370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DEC4BAFA-0E1C-E8BD-0A6A-66753DB33DD5}"/>
            </a:ext>
          </a:extLst>
        </xdr:cNvPr>
        <xdr:cNvSpPr/>
      </xdr:nvSpPr>
      <xdr:spPr>
        <a:xfrm>
          <a:off x="257195" y="3410373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277515</xdr:colOff>
      <xdr:row>28</xdr:row>
      <xdr:rowOff>37596</xdr:rowOff>
    </xdr:from>
    <xdr:to>
      <xdr:col>2</xdr:col>
      <xdr:colOff>226920</xdr:colOff>
      <xdr:row>31</xdr:row>
      <xdr:rowOff>24589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63B71A6-DD86-8CC8-907D-DD9548357017}"/>
            </a:ext>
          </a:extLst>
        </xdr:cNvPr>
        <xdr:cNvSpPr/>
      </xdr:nvSpPr>
      <xdr:spPr>
        <a:xfrm>
          <a:off x="257195" y="4838196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217518</xdr:colOff>
      <xdr:row>14</xdr:row>
      <xdr:rowOff>133778</xdr:rowOff>
    </xdr:from>
    <xdr:to>
      <xdr:col>6</xdr:col>
      <xdr:colOff>463331</xdr:colOff>
      <xdr:row>39</xdr:row>
      <xdr:rowOff>94211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556F9EC6-2894-4A02-3708-5E1997BA05BD}"/>
            </a:ext>
          </a:extLst>
        </xdr:cNvPr>
        <xdr:cNvSpPr/>
      </xdr:nvSpPr>
      <xdr:spPr>
        <a:xfrm>
          <a:off x="2890175" y="2697908"/>
          <a:ext cx="1590288" cy="4073501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219423</xdr:colOff>
      <xdr:row>14</xdr:row>
      <xdr:rowOff>133778</xdr:rowOff>
    </xdr:from>
    <xdr:to>
      <xdr:col>6</xdr:col>
      <xdr:colOff>479224</xdr:colOff>
      <xdr:row>16</xdr:row>
      <xdr:rowOff>129008</xdr:rowOff>
    </xdr:to>
    <xdr:sp macro="" textlink="">
      <xdr:nvSpPr>
        <xdr:cNvPr id="41" name="TextBox 17">
          <a:extLst>
            <a:ext uri="{FF2B5EF4-FFF2-40B4-BE49-F238E27FC236}">
              <a16:creationId xmlns:a16="http://schemas.microsoft.com/office/drawing/2014/main" id="{1AF9BBC5-1054-943F-88F4-6F97D4A1DDBD}"/>
            </a:ext>
          </a:extLst>
        </xdr:cNvPr>
        <xdr:cNvSpPr txBox="1"/>
      </xdr:nvSpPr>
      <xdr:spPr>
        <a:xfrm>
          <a:off x="2902298" y="2393108"/>
          <a:ext cx="1592020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กระบวนการผลิต</a:t>
          </a:r>
        </a:p>
      </xdr:txBody>
    </xdr:sp>
    <xdr:clientData/>
  </xdr:twoCellAnchor>
  <xdr:twoCellAnchor>
    <xdr:from>
      <xdr:col>4</xdr:col>
      <xdr:colOff>377409</xdr:colOff>
      <xdr:row>20</xdr:row>
      <xdr:rowOff>158491</xdr:rowOff>
    </xdr:from>
    <xdr:to>
      <xdr:col>6</xdr:col>
      <xdr:colOff>322516</xdr:colOff>
      <xdr:row>23</xdr:row>
      <xdr:rowOff>137867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95A687D-434B-684F-91AD-3FCC4A0E38D2}"/>
            </a:ext>
          </a:extLst>
        </xdr:cNvPr>
        <xdr:cNvSpPr/>
      </xdr:nvSpPr>
      <xdr:spPr>
        <a:xfrm>
          <a:off x="3046314" y="3389371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377409</xdr:colOff>
      <xdr:row>24</xdr:row>
      <xdr:rowOff>77930</xdr:rowOff>
    </xdr:from>
    <xdr:to>
      <xdr:col>6</xdr:col>
      <xdr:colOff>322516</xdr:colOff>
      <xdr:row>27</xdr:row>
      <xdr:rowOff>64923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F1F14424-8510-A73A-69A6-04D2DB7EA806}"/>
            </a:ext>
          </a:extLst>
        </xdr:cNvPr>
        <xdr:cNvSpPr/>
      </xdr:nvSpPr>
      <xdr:spPr>
        <a:xfrm>
          <a:off x="3046314" y="3964130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377409</xdr:colOff>
      <xdr:row>28</xdr:row>
      <xdr:rowOff>17686</xdr:rowOff>
    </xdr:from>
    <xdr:to>
      <xdr:col>6</xdr:col>
      <xdr:colOff>322516</xdr:colOff>
      <xdr:row>31</xdr:row>
      <xdr:rowOff>1500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314D625C-3C4C-22D9-EA22-5A11B41C8F6A}"/>
            </a:ext>
          </a:extLst>
        </xdr:cNvPr>
        <xdr:cNvSpPr/>
      </xdr:nvSpPr>
      <xdr:spPr>
        <a:xfrm>
          <a:off x="3046314" y="4551586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377409</xdr:colOff>
      <xdr:row>31</xdr:row>
      <xdr:rowOff>118685</xdr:rowOff>
    </xdr:from>
    <xdr:to>
      <xdr:col>6</xdr:col>
      <xdr:colOff>322516</xdr:colOff>
      <xdr:row>34</xdr:row>
      <xdr:rowOff>96514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EAE30D7-11CF-D1F4-84F5-C25109F2C7A4}"/>
            </a:ext>
          </a:extLst>
        </xdr:cNvPr>
        <xdr:cNvSpPr/>
      </xdr:nvSpPr>
      <xdr:spPr>
        <a:xfrm>
          <a:off x="3046314" y="5140265"/>
          <a:ext cx="1303988" cy="4774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377409</xdr:colOff>
      <xdr:row>35</xdr:row>
      <xdr:rowOff>79961</xdr:rowOff>
    </xdr:from>
    <xdr:to>
      <xdr:col>6</xdr:col>
      <xdr:colOff>322516</xdr:colOff>
      <xdr:row>38</xdr:row>
      <xdr:rowOff>73300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E4AA989E-F2F0-14F1-F7A6-848ABC9266B0}"/>
            </a:ext>
          </a:extLst>
        </xdr:cNvPr>
        <xdr:cNvSpPr/>
      </xdr:nvSpPr>
      <xdr:spPr>
        <a:xfrm>
          <a:off x="3043716" y="6106688"/>
          <a:ext cx="1302256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1859915</xdr:colOff>
      <xdr:row>14</xdr:row>
      <xdr:rowOff>133778</xdr:rowOff>
    </xdr:from>
    <xdr:to>
      <xdr:col>13</xdr:col>
      <xdr:colOff>2701</xdr:colOff>
      <xdr:row>21</xdr:row>
      <xdr:rowOff>41313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F0250D8-1064-FB34-E5E6-477EA19B231A}"/>
            </a:ext>
          </a:extLst>
        </xdr:cNvPr>
        <xdr:cNvSpPr/>
      </xdr:nvSpPr>
      <xdr:spPr>
        <a:xfrm>
          <a:off x="11620500" y="2393108"/>
          <a:ext cx="1670091" cy="1054942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1650630</xdr:colOff>
      <xdr:row>14</xdr:row>
      <xdr:rowOff>133778</xdr:rowOff>
    </xdr:from>
    <xdr:to>
      <xdr:col>13</xdr:col>
      <xdr:colOff>2949</xdr:colOff>
      <xdr:row>16</xdr:row>
      <xdr:rowOff>129008</xdr:rowOff>
    </xdr:to>
    <xdr:sp macro="" textlink="">
      <xdr:nvSpPr>
        <xdr:cNvPr id="51" name="TextBox 27">
          <a:extLst>
            <a:ext uri="{FF2B5EF4-FFF2-40B4-BE49-F238E27FC236}">
              <a16:creationId xmlns:a16="http://schemas.microsoft.com/office/drawing/2014/main" id="{FE8254D6-8223-1690-3BC9-7FFBA5C2721D}"/>
            </a:ext>
          </a:extLst>
        </xdr:cNvPr>
        <xdr:cNvSpPr txBox="1"/>
      </xdr:nvSpPr>
      <xdr:spPr>
        <a:xfrm>
          <a:off x="11439155" y="2393108"/>
          <a:ext cx="1851436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การฝังกลบ</a:t>
          </a:r>
        </a:p>
      </xdr:txBody>
    </xdr:sp>
    <xdr:clientData/>
  </xdr:twoCellAnchor>
  <xdr:twoCellAnchor>
    <xdr:from>
      <xdr:col>12</xdr:col>
      <xdr:colOff>2067061</xdr:colOff>
      <xdr:row>17</xdr:row>
      <xdr:rowOff>55621</xdr:rowOff>
    </xdr:from>
    <xdr:to>
      <xdr:col>12</xdr:col>
      <xdr:colOff>3465467</xdr:colOff>
      <xdr:row>20</xdr:row>
      <xdr:rowOff>42614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270B5994-D31A-62BE-E637-AFBF4447264B}"/>
            </a:ext>
          </a:extLst>
        </xdr:cNvPr>
        <xdr:cNvSpPr/>
      </xdr:nvSpPr>
      <xdr:spPr>
        <a:xfrm>
          <a:off x="11821296" y="2808346"/>
          <a:ext cx="1296704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บรรจุภัณฑ์</a:t>
          </a:r>
        </a:p>
      </xdr:txBody>
    </xdr:sp>
    <xdr:clientData/>
  </xdr:twoCellAnchor>
  <xdr:twoCellAnchor>
    <xdr:from>
      <xdr:col>10</xdr:col>
      <xdr:colOff>707568</xdr:colOff>
      <xdr:row>14</xdr:row>
      <xdr:rowOff>133778</xdr:rowOff>
    </xdr:from>
    <xdr:to>
      <xdr:col>12</xdr:col>
      <xdr:colOff>467474</xdr:colOff>
      <xdr:row>21</xdr:row>
      <xdr:rowOff>57205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12CF861-A313-9284-E0A6-A310E58E9E29}"/>
            </a:ext>
          </a:extLst>
        </xdr:cNvPr>
        <xdr:cNvSpPr/>
      </xdr:nvSpPr>
      <xdr:spPr>
        <a:xfrm>
          <a:off x="9082583" y="2393108"/>
          <a:ext cx="1254723" cy="1064467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707568</xdr:colOff>
      <xdr:row>14</xdr:row>
      <xdr:rowOff>133778</xdr:rowOff>
    </xdr:from>
    <xdr:to>
      <xdr:col>12</xdr:col>
      <xdr:colOff>467474</xdr:colOff>
      <xdr:row>16</xdr:row>
      <xdr:rowOff>129008</xdr:rowOff>
    </xdr:to>
    <xdr:sp macro="" textlink="">
      <xdr:nvSpPr>
        <xdr:cNvPr id="54" name="TextBox 31">
          <a:extLst>
            <a:ext uri="{FF2B5EF4-FFF2-40B4-BE49-F238E27FC236}">
              <a16:creationId xmlns:a16="http://schemas.microsoft.com/office/drawing/2014/main" id="{257CE25D-252A-EC84-3007-7D254E74EB88}"/>
            </a:ext>
          </a:extLst>
        </xdr:cNvPr>
        <xdr:cNvSpPr txBox="1"/>
      </xdr:nvSpPr>
      <xdr:spPr>
        <a:xfrm>
          <a:off x="9263558" y="2678858"/>
          <a:ext cx="1311873" cy="3381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การใช้งาน</a:t>
          </a:r>
        </a:p>
      </xdr:txBody>
    </xdr:sp>
    <xdr:clientData/>
  </xdr:twoCellAnchor>
  <xdr:twoCellAnchor>
    <xdr:from>
      <xdr:col>10</xdr:col>
      <xdr:colOff>763954</xdr:colOff>
      <xdr:row>17</xdr:row>
      <xdr:rowOff>55621</xdr:rowOff>
    </xdr:from>
    <xdr:to>
      <xdr:col>12</xdr:col>
      <xdr:colOff>317155</xdr:colOff>
      <xdr:row>20</xdr:row>
      <xdr:rowOff>42614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DC3BC56-C986-3DB8-6083-E3396B239849}"/>
            </a:ext>
          </a:extLst>
        </xdr:cNvPr>
        <xdr:cNvSpPr/>
      </xdr:nvSpPr>
      <xdr:spPr>
        <a:xfrm>
          <a:off x="9159924" y="2808346"/>
          <a:ext cx="10333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569237</xdr:colOff>
      <xdr:row>14</xdr:row>
      <xdr:rowOff>133778</xdr:rowOff>
    </xdr:from>
    <xdr:to>
      <xdr:col>10</xdr:col>
      <xdr:colOff>262780</xdr:colOff>
      <xdr:row>21</xdr:row>
      <xdr:rowOff>41313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A8AE04EC-76FE-AD5E-A0E8-BDE968FCEB3E}"/>
            </a:ext>
          </a:extLst>
        </xdr:cNvPr>
        <xdr:cNvSpPr/>
      </xdr:nvSpPr>
      <xdr:spPr>
        <a:xfrm>
          <a:off x="7091322" y="2659808"/>
          <a:ext cx="1580815" cy="1054942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543837</xdr:colOff>
      <xdr:row>14</xdr:row>
      <xdr:rowOff>133778</xdr:rowOff>
    </xdr:from>
    <xdr:to>
      <xdr:col>10</xdr:col>
      <xdr:colOff>243783</xdr:colOff>
      <xdr:row>16</xdr:row>
      <xdr:rowOff>129008</xdr:rowOff>
    </xdr:to>
    <xdr:sp macro="" textlink="">
      <xdr:nvSpPr>
        <xdr:cNvPr id="57" name="TextBox 34">
          <a:extLst>
            <a:ext uri="{FF2B5EF4-FFF2-40B4-BE49-F238E27FC236}">
              <a16:creationId xmlns:a16="http://schemas.microsoft.com/office/drawing/2014/main" id="{8E4B839B-2CC3-1612-85B8-9CBF814DB7D3}"/>
            </a:ext>
          </a:extLst>
        </xdr:cNvPr>
        <xdr:cNvSpPr txBox="1"/>
      </xdr:nvSpPr>
      <xdr:spPr>
        <a:xfrm>
          <a:off x="7072272" y="2659808"/>
          <a:ext cx="1580815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การกระจายสินค้า</a:t>
          </a:r>
        </a:p>
      </xdr:txBody>
    </xdr:sp>
    <xdr:clientData/>
  </xdr:twoCellAnchor>
  <xdr:twoCellAnchor>
    <xdr:from>
      <xdr:col>9</xdr:col>
      <xdr:colOff>710078</xdr:colOff>
      <xdr:row>17</xdr:row>
      <xdr:rowOff>55621</xdr:rowOff>
    </xdr:from>
    <xdr:to>
      <xdr:col>10</xdr:col>
      <xdr:colOff>102825</xdr:colOff>
      <xdr:row>20</xdr:row>
      <xdr:rowOff>42614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7FCD528-AE9E-3817-EEDC-D2D22D9ED578}"/>
            </a:ext>
          </a:extLst>
        </xdr:cNvPr>
        <xdr:cNvSpPr/>
      </xdr:nvSpPr>
      <xdr:spPr>
        <a:xfrm>
          <a:off x="7225813" y="3075046"/>
          <a:ext cx="1292783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ศูนย์กระจายสินค้า</a:t>
          </a:r>
        </a:p>
      </xdr:txBody>
    </xdr:sp>
    <xdr:clientData/>
  </xdr:twoCellAnchor>
  <xdr:twoCellAnchor>
    <xdr:from>
      <xdr:col>4</xdr:col>
      <xdr:colOff>377409</xdr:colOff>
      <xdr:row>17</xdr:row>
      <xdr:rowOff>55621</xdr:rowOff>
    </xdr:from>
    <xdr:to>
      <xdr:col>6</xdr:col>
      <xdr:colOff>322516</xdr:colOff>
      <xdr:row>20</xdr:row>
      <xdr:rowOff>42614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3736FC2-E259-ABF4-12B2-6576FA324CB0}"/>
            </a:ext>
          </a:extLst>
        </xdr:cNvPr>
        <xdr:cNvSpPr/>
      </xdr:nvSpPr>
      <xdr:spPr>
        <a:xfrm>
          <a:off x="3046314" y="2808346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556895</xdr:colOff>
      <xdr:row>17</xdr:row>
      <xdr:rowOff>55621</xdr:rowOff>
    </xdr:from>
    <xdr:to>
      <xdr:col>3</xdr:col>
      <xdr:colOff>514486</xdr:colOff>
      <xdr:row>20</xdr:row>
      <xdr:rowOff>42614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A1C680A-EE87-2B5D-E37E-2DC0F3C2DD36}"/>
            </a:ext>
          </a:extLst>
        </xdr:cNvPr>
        <xdr:cNvSpPr/>
      </xdr:nvSpPr>
      <xdr:spPr>
        <a:xfrm>
          <a:off x="1866900" y="2808346"/>
          <a:ext cx="6338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226936</xdr:colOff>
      <xdr:row>18</xdr:row>
      <xdr:rowOff>133253</xdr:rowOff>
    </xdr:from>
    <xdr:to>
      <xdr:col>2</xdr:col>
      <xdr:colOff>562785</xdr:colOff>
      <xdr:row>18</xdr:row>
      <xdr:rowOff>133253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E6C6879-99DA-4A4C-6060-750A3057EDFC}"/>
            </a:ext>
          </a:extLst>
        </xdr:cNvPr>
        <xdr:cNvCxnSpPr>
          <a:stCxn id="37" idx="3"/>
          <a:endCxn id="60" idx="1"/>
        </xdr:cNvCxnSpPr>
      </xdr:nvCxnSpPr>
      <xdr:spPr>
        <a:xfrm>
          <a:off x="1557261" y="3047903"/>
          <a:ext cx="309639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514486</xdr:colOff>
      <xdr:row>18</xdr:row>
      <xdr:rowOff>133253</xdr:rowOff>
    </xdr:from>
    <xdr:to>
      <xdr:col>4</xdr:col>
      <xdr:colOff>377450</xdr:colOff>
      <xdr:row>18</xdr:row>
      <xdr:rowOff>133253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B51214C-EE56-DE9B-EFC3-82626EC4596E}"/>
            </a:ext>
          </a:extLst>
        </xdr:cNvPr>
        <xdr:cNvCxnSpPr>
          <a:stCxn id="60" idx="3"/>
          <a:endCxn id="59" idx="1"/>
        </xdr:cNvCxnSpPr>
      </xdr:nvCxnSpPr>
      <xdr:spPr>
        <a:xfrm>
          <a:off x="2500766" y="3047903"/>
          <a:ext cx="545548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556895</xdr:colOff>
      <xdr:row>21</xdr:row>
      <xdr:rowOff>1646</xdr:rowOff>
    </xdr:from>
    <xdr:to>
      <xdr:col>3</xdr:col>
      <xdr:colOff>514486</xdr:colOff>
      <xdr:row>24</xdr:row>
      <xdr:rowOff>1418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613D0B28-D905-C2C5-4D62-FA2AC656A967}"/>
            </a:ext>
          </a:extLst>
        </xdr:cNvPr>
        <xdr:cNvSpPr/>
      </xdr:nvSpPr>
      <xdr:spPr>
        <a:xfrm>
          <a:off x="1866900" y="3408421"/>
          <a:ext cx="6338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556895</xdr:colOff>
      <xdr:row>28</xdr:row>
      <xdr:rowOff>37431</xdr:rowOff>
    </xdr:from>
    <xdr:to>
      <xdr:col>3</xdr:col>
      <xdr:colOff>514486</xdr:colOff>
      <xdr:row>31</xdr:row>
      <xdr:rowOff>24424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F61FD77-0FF8-5B55-6A9F-49E41307B74C}"/>
            </a:ext>
          </a:extLst>
        </xdr:cNvPr>
        <xdr:cNvSpPr/>
      </xdr:nvSpPr>
      <xdr:spPr>
        <a:xfrm>
          <a:off x="1866034" y="4912499"/>
          <a:ext cx="6330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226936</xdr:colOff>
      <xdr:row>22</xdr:row>
      <xdr:rowOff>93248</xdr:rowOff>
    </xdr:from>
    <xdr:to>
      <xdr:col>2</xdr:col>
      <xdr:colOff>562785</xdr:colOff>
      <xdr:row>22</xdr:row>
      <xdr:rowOff>95200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138825A-8100-93AF-16E3-CFD1B7F45FE9}"/>
            </a:ext>
          </a:extLst>
        </xdr:cNvPr>
        <xdr:cNvCxnSpPr>
          <a:stCxn id="38" idx="3"/>
          <a:endCxn id="63" idx="1"/>
        </xdr:cNvCxnSpPr>
      </xdr:nvCxnSpPr>
      <xdr:spPr>
        <a:xfrm flipV="1">
          <a:off x="1557261" y="3647978"/>
          <a:ext cx="309639" cy="1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226936</xdr:colOff>
      <xdr:row>29</xdr:row>
      <xdr:rowOff>118931</xdr:rowOff>
    </xdr:from>
    <xdr:to>
      <xdr:col>2</xdr:col>
      <xdr:colOff>562785</xdr:colOff>
      <xdr:row>29</xdr:row>
      <xdr:rowOff>119096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F844E6E-E85D-6041-653B-EA88E585877C}"/>
            </a:ext>
          </a:extLst>
        </xdr:cNvPr>
        <xdr:cNvCxnSpPr>
          <a:stCxn id="39" idx="3"/>
          <a:endCxn id="64" idx="1"/>
        </xdr:cNvCxnSpPr>
      </xdr:nvCxnSpPr>
      <xdr:spPr>
        <a:xfrm flipV="1">
          <a:off x="1556395" y="5157252"/>
          <a:ext cx="309639" cy="16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514486</xdr:colOff>
      <xdr:row>22</xdr:row>
      <xdr:rowOff>94547</xdr:rowOff>
    </xdr:from>
    <xdr:to>
      <xdr:col>4</xdr:col>
      <xdr:colOff>377450</xdr:colOff>
      <xdr:row>25</xdr:row>
      <xdr:rowOff>158131</xdr:rowOff>
    </xdr:to>
    <xdr:cxnSp macro="">
      <xdr:nvCxnSpPr>
        <xdr:cNvPr id="67" name="Elbow Connector 66">
          <a:extLst>
            <a:ext uri="{FF2B5EF4-FFF2-40B4-BE49-F238E27FC236}">
              <a16:creationId xmlns:a16="http://schemas.microsoft.com/office/drawing/2014/main" id="{90F2BB3E-4875-AF55-A386-71B0142EAA9F}"/>
            </a:ext>
          </a:extLst>
        </xdr:cNvPr>
        <xdr:cNvCxnSpPr>
          <a:stCxn id="63" idx="3"/>
          <a:endCxn id="43" idx="1"/>
        </xdr:cNvCxnSpPr>
      </xdr:nvCxnSpPr>
      <xdr:spPr>
        <a:xfrm>
          <a:off x="2499034" y="3974859"/>
          <a:ext cx="544682" cy="5635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514486</xdr:colOff>
      <xdr:row>29</xdr:row>
      <xdr:rowOff>117632</xdr:rowOff>
    </xdr:from>
    <xdr:to>
      <xdr:col>4</xdr:col>
      <xdr:colOff>377450</xdr:colOff>
      <xdr:row>37</xdr:row>
      <xdr:rowOff>1437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39D2E4F0-75EB-2296-F794-BD83808622A1}"/>
            </a:ext>
          </a:extLst>
        </xdr:cNvPr>
        <xdr:cNvCxnSpPr>
          <a:stCxn id="64" idx="3"/>
          <a:endCxn id="47" idx="1"/>
        </xdr:cNvCxnSpPr>
      </xdr:nvCxnSpPr>
      <xdr:spPr>
        <a:xfrm>
          <a:off x="2499034" y="5155953"/>
          <a:ext cx="544682" cy="11941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322497</xdr:colOff>
      <xdr:row>36</xdr:row>
      <xdr:rowOff>136525</xdr:rowOff>
    </xdr:from>
    <xdr:to>
      <xdr:col>7</xdr:col>
      <xdr:colOff>666147</xdr:colOff>
      <xdr:row>36</xdr:row>
      <xdr:rowOff>137624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89DEBC1D-F138-F26C-AEC7-80F9C53758D1}"/>
            </a:ext>
          </a:extLst>
        </xdr:cNvPr>
        <xdr:cNvCxnSpPr/>
      </xdr:nvCxnSpPr>
      <xdr:spPr>
        <a:xfrm flipV="1">
          <a:off x="4350302" y="6238875"/>
          <a:ext cx="1478998" cy="109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7</xdr:row>
      <xdr:rowOff>133350</xdr:rowOff>
    </xdr:from>
    <xdr:to>
      <xdr:col>7</xdr:col>
      <xdr:colOff>0</xdr:colOff>
      <xdr:row>7</xdr:row>
      <xdr:rowOff>135082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985B17B4-0CFA-0703-FCED-6A399BBE9772}"/>
            </a:ext>
          </a:extLst>
        </xdr:cNvPr>
        <xdr:cNvCxnSpPr/>
      </xdr:nvCxnSpPr>
      <xdr:spPr>
        <a:xfrm flipV="1">
          <a:off x="57150" y="1533525"/>
          <a:ext cx="5153025" cy="1732"/>
        </a:xfrm>
        <a:prstGeom prst="straightConnector1">
          <a:avLst/>
        </a:prstGeom>
        <a:ln w="25400">
          <a:solidFill>
            <a:schemeClr val="tx2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807085</xdr:colOff>
      <xdr:row>17</xdr:row>
      <xdr:rowOff>55621</xdr:rowOff>
    </xdr:from>
    <xdr:to>
      <xdr:col>12</xdr:col>
      <xdr:colOff>1463483</xdr:colOff>
      <xdr:row>20</xdr:row>
      <xdr:rowOff>42614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A54A2403-CA00-0F7B-18B8-675504646062}"/>
            </a:ext>
          </a:extLst>
        </xdr:cNvPr>
        <xdr:cNvSpPr/>
      </xdr:nvSpPr>
      <xdr:spPr>
        <a:xfrm>
          <a:off x="10648950" y="2808346"/>
          <a:ext cx="609600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12</xdr:col>
      <xdr:colOff>317135</xdr:colOff>
      <xdr:row>18</xdr:row>
      <xdr:rowOff>133253</xdr:rowOff>
    </xdr:from>
    <xdr:to>
      <xdr:col>12</xdr:col>
      <xdr:colOff>807072</xdr:colOff>
      <xdr:row>18</xdr:row>
      <xdr:rowOff>133253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E53E2FED-F2F3-8DB1-500F-4D13A7D73F55}"/>
            </a:ext>
          </a:extLst>
        </xdr:cNvPr>
        <xdr:cNvCxnSpPr>
          <a:stCxn id="55" idx="3"/>
          <a:endCxn id="74" idx="1"/>
        </xdr:cNvCxnSpPr>
      </xdr:nvCxnSpPr>
      <xdr:spPr>
        <a:xfrm>
          <a:off x="10193290" y="3047903"/>
          <a:ext cx="45566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1491885</xdr:colOff>
      <xdr:row>18</xdr:row>
      <xdr:rowOff>133253</xdr:rowOff>
    </xdr:from>
    <xdr:to>
      <xdr:col>12</xdr:col>
      <xdr:colOff>2066844</xdr:colOff>
      <xdr:row>18</xdr:row>
      <xdr:rowOff>133253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83952E70-69D7-3832-6A79-59E2977C67B8}"/>
            </a:ext>
          </a:extLst>
        </xdr:cNvPr>
        <xdr:cNvCxnSpPr>
          <a:endCxn id="52" idx="1"/>
        </xdr:cNvCxnSpPr>
      </xdr:nvCxnSpPr>
      <xdr:spPr>
        <a:xfrm>
          <a:off x="11279140" y="3047903"/>
          <a:ext cx="542156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340995</xdr:colOff>
      <xdr:row>17</xdr:row>
      <xdr:rowOff>55621</xdr:rowOff>
    </xdr:from>
    <xdr:to>
      <xdr:col>9</xdr:col>
      <xdr:colOff>260399</xdr:colOff>
      <xdr:row>20</xdr:row>
      <xdr:rowOff>42614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86E8A1C-3B8E-8C5B-D335-6842CF6148AA}"/>
            </a:ext>
          </a:extLst>
        </xdr:cNvPr>
        <xdr:cNvSpPr/>
      </xdr:nvSpPr>
      <xdr:spPr>
        <a:xfrm>
          <a:off x="6200775" y="3075046"/>
          <a:ext cx="609600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7</xdr:col>
      <xdr:colOff>685165</xdr:colOff>
      <xdr:row>18</xdr:row>
      <xdr:rowOff>115473</xdr:rowOff>
    </xdr:from>
    <xdr:to>
      <xdr:col>8</xdr:col>
      <xdr:colOff>359881</xdr:colOff>
      <xdr:row>18</xdr:row>
      <xdr:rowOff>115570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CB3C1364-A645-58DE-F56D-1DF1CCFA653C}"/>
            </a:ext>
          </a:extLst>
        </xdr:cNvPr>
        <xdr:cNvCxnSpPr/>
      </xdr:nvCxnSpPr>
      <xdr:spPr>
        <a:xfrm flipV="1">
          <a:off x="5848350" y="3295553"/>
          <a:ext cx="371475" cy="9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259985</xdr:colOff>
      <xdr:row>18</xdr:row>
      <xdr:rowOff>133253</xdr:rowOff>
    </xdr:from>
    <xdr:to>
      <xdr:col>10</xdr:col>
      <xdr:colOff>764136</xdr:colOff>
      <xdr:row>18</xdr:row>
      <xdr:rowOff>133253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56077062-EB54-60E3-24C2-A7CC389CAF0D}"/>
            </a:ext>
          </a:extLst>
        </xdr:cNvPr>
        <xdr:cNvCxnSpPr/>
      </xdr:nvCxnSpPr>
      <xdr:spPr>
        <a:xfrm>
          <a:off x="8669290" y="3047903"/>
          <a:ext cx="49453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606372</xdr:colOff>
      <xdr:row>8</xdr:row>
      <xdr:rowOff>17316</xdr:rowOff>
    </xdr:from>
    <xdr:to>
      <xdr:col>3</xdr:col>
      <xdr:colOff>608102</xdr:colOff>
      <xdr:row>42</xdr:row>
      <xdr:rowOff>140852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AF650E97-6DB1-4289-EC8F-1467765B6E06}"/>
            </a:ext>
          </a:extLst>
        </xdr:cNvPr>
        <xdr:cNvCxnSpPr/>
      </xdr:nvCxnSpPr>
      <xdr:spPr>
        <a:xfrm>
          <a:off x="2576950" y="1601930"/>
          <a:ext cx="3459" cy="5723661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277515</xdr:colOff>
      <xdr:row>24</xdr:row>
      <xdr:rowOff>93932</xdr:rowOff>
    </xdr:from>
    <xdr:to>
      <xdr:col>2</xdr:col>
      <xdr:colOff>226920</xdr:colOff>
      <xdr:row>27</xdr:row>
      <xdr:rowOff>95025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B556F693-1CCC-81E7-82EA-5093B8301A42}"/>
            </a:ext>
          </a:extLst>
        </xdr:cNvPr>
        <xdr:cNvSpPr/>
      </xdr:nvSpPr>
      <xdr:spPr>
        <a:xfrm>
          <a:off x="257195" y="4310909"/>
          <a:ext cx="12992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556895</xdr:colOff>
      <xdr:row>24</xdr:row>
      <xdr:rowOff>91980</xdr:rowOff>
    </xdr:from>
    <xdr:to>
      <xdr:col>3</xdr:col>
      <xdr:colOff>514486</xdr:colOff>
      <xdr:row>27</xdr:row>
      <xdr:rowOff>93073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F8194F13-FE2A-24F5-84FF-346A4EA5D470}"/>
            </a:ext>
          </a:extLst>
        </xdr:cNvPr>
        <xdr:cNvSpPr/>
      </xdr:nvSpPr>
      <xdr:spPr>
        <a:xfrm>
          <a:off x="1866034" y="4308957"/>
          <a:ext cx="6330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226936</xdr:colOff>
      <xdr:row>25</xdr:row>
      <xdr:rowOff>157489</xdr:rowOff>
    </xdr:from>
    <xdr:to>
      <xdr:col>2</xdr:col>
      <xdr:colOff>562785</xdr:colOff>
      <xdr:row>26</xdr:row>
      <xdr:rowOff>691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ACFB2FA-CA6F-D21B-93C5-A6908CB3EA40}"/>
            </a:ext>
          </a:extLst>
        </xdr:cNvPr>
        <xdr:cNvCxnSpPr>
          <a:stCxn id="88" idx="3"/>
          <a:endCxn id="89" idx="1"/>
        </xdr:cNvCxnSpPr>
      </xdr:nvCxnSpPr>
      <xdr:spPr>
        <a:xfrm flipV="1">
          <a:off x="1556395" y="4551112"/>
          <a:ext cx="309639" cy="1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514486</xdr:colOff>
      <xdr:row>25</xdr:row>
      <xdr:rowOff>158131</xdr:rowOff>
    </xdr:from>
    <xdr:to>
      <xdr:col>4</xdr:col>
      <xdr:colOff>377450</xdr:colOff>
      <xdr:row>26</xdr:row>
      <xdr:rowOff>3834</xdr:rowOff>
    </xdr:to>
    <xdr:cxnSp macro="">
      <xdr:nvCxnSpPr>
        <xdr:cNvPr id="91" name="Elbow Connector 90">
          <a:extLst>
            <a:ext uri="{FF2B5EF4-FFF2-40B4-BE49-F238E27FC236}">
              <a16:creationId xmlns:a16="http://schemas.microsoft.com/office/drawing/2014/main" id="{62938666-C102-8C29-3E01-2EB6E6C9F7E3}"/>
            </a:ext>
          </a:extLst>
        </xdr:cNvPr>
        <xdr:cNvCxnSpPr>
          <a:stCxn id="89" idx="3"/>
          <a:endCxn id="43" idx="1"/>
        </xdr:cNvCxnSpPr>
      </xdr:nvCxnSpPr>
      <xdr:spPr>
        <a:xfrm flipV="1">
          <a:off x="2499034" y="4538361"/>
          <a:ext cx="544682" cy="140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1217060</xdr:colOff>
      <xdr:row>8</xdr:row>
      <xdr:rowOff>580</xdr:rowOff>
    </xdr:from>
    <xdr:to>
      <xdr:col>7</xdr:col>
      <xdr:colOff>1319</xdr:colOff>
      <xdr:row>42</xdr:row>
      <xdr:rowOff>136830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9541B9F2-116A-FC5A-3AB1-F1C497AC4124}"/>
            </a:ext>
          </a:extLst>
        </xdr:cNvPr>
        <xdr:cNvCxnSpPr/>
      </xdr:nvCxnSpPr>
      <xdr:spPr>
        <a:xfrm>
          <a:off x="5190255" y="1569030"/>
          <a:ext cx="3459" cy="5635339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401316</xdr:colOff>
      <xdr:row>8</xdr:row>
      <xdr:rowOff>34637</xdr:rowOff>
    </xdr:from>
    <xdr:to>
      <xdr:col>10</xdr:col>
      <xdr:colOff>404775</xdr:colOff>
      <xdr:row>43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E0B60DDB-6AD2-1DBD-F720-1B032FF2552E}"/>
            </a:ext>
          </a:extLst>
        </xdr:cNvPr>
        <xdr:cNvCxnSpPr/>
      </xdr:nvCxnSpPr>
      <xdr:spPr>
        <a:xfrm>
          <a:off x="8806291" y="1619251"/>
          <a:ext cx="3459" cy="5723661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700259</xdr:colOff>
      <xdr:row>8</xdr:row>
      <xdr:rowOff>5775</xdr:rowOff>
    </xdr:from>
    <xdr:to>
      <xdr:col>12</xdr:col>
      <xdr:colOff>703718</xdr:colOff>
      <xdr:row>42</xdr:row>
      <xdr:rowOff>135664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549C7B51-95D3-F3F1-3220-BECC8083449F}"/>
            </a:ext>
          </a:extLst>
        </xdr:cNvPr>
        <xdr:cNvCxnSpPr/>
      </xdr:nvCxnSpPr>
      <xdr:spPr>
        <a:xfrm>
          <a:off x="10548474" y="1574225"/>
          <a:ext cx="3459" cy="5635339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69850</xdr:colOff>
      <xdr:row>5</xdr:row>
      <xdr:rowOff>95250</xdr:rowOff>
    </xdr:from>
    <xdr:to>
      <xdr:col>9</xdr:col>
      <xdr:colOff>571500</xdr:colOff>
      <xdr:row>6</xdr:row>
      <xdr:rowOff>158750</xdr:rowOff>
    </xdr:to>
    <xdr:pic>
      <xdr:nvPicPr>
        <xdr:cNvPr id="6312" name="Picture 81">
          <a:extLst>
            <a:ext uri="{FF2B5EF4-FFF2-40B4-BE49-F238E27FC236}">
              <a16:creationId xmlns:a16="http://schemas.microsoft.com/office/drawing/2014/main" id="{E76AEE19-A72D-4DED-2425-A126971C6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5950" y="1117600"/>
          <a:ext cx="501650" cy="260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383137</xdr:colOff>
      <xdr:row>7</xdr:row>
      <xdr:rowOff>22225</xdr:rowOff>
    </xdr:from>
    <xdr:to>
      <xdr:col>4</xdr:col>
      <xdr:colOff>137766</xdr:colOff>
      <xdr:row>8</xdr:row>
      <xdr:rowOff>133427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F27BCC92-518C-BAF7-7CB3-DCC732B17951}"/>
            </a:ext>
          </a:extLst>
        </xdr:cNvPr>
        <xdr:cNvSpPr txBox="1"/>
      </xdr:nvSpPr>
      <xdr:spPr>
        <a:xfrm>
          <a:off x="2380385" y="1448666"/>
          <a:ext cx="436419" cy="2692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r>
            <a:rPr lang="en-US" sz="1200" b="1"/>
            <a:t>B2B</a:t>
          </a:r>
        </a:p>
      </xdr:txBody>
    </xdr:sp>
    <xdr:clientData/>
  </xdr:twoCellAnchor>
  <xdr:twoCellAnchor>
    <xdr:from>
      <xdr:col>9</xdr:col>
      <xdr:colOff>221885</xdr:colOff>
      <xdr:row>18</xdr:row>
      <xdr:rowOff>131348</xdr:rowOff>
    </xdr:from>
    <xdr:to>
      <xdr:col>9</xdr:col>
      <xdr:colOff>711822</xdr:colOff>
      <xdr:row>18</xdr:row>
      <xdr:rowOff>131348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45CD6D59-D026-4F39-F07F-9A7C818B5905}"/>
            </a:ext>
          </a:extLst>
        </xdr:cNvPr>
        <xdr:cNvCxnSpPr/>
      </xdr:nvCxnSpPr>
      <xdr:spPr>
        <a:xfrm>
          <a:off x="6764290" y="3305078"/>
          <a:ext cx="45566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675640</xdr:colOff>
      <xdr:row>18</xdr:row>
      <xdr:rowOff>95250</xdr:rowOff>
    </xdr:from>
    <xdr:to>
      <xdr:col>7</xdr:col>
      <xdr:colOff>685165</xdr:colOff>
      <xdr:row>37</xdr:row>
      <xdr:rowOff>3182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66A9DE4E-8A95-6158-5166-D11970C78077}"/>
            </a:ext>
          </a:extLst>
        </xdr:cNvPr>
        <xdr:cNvCxnSpPr/>
      </xdr:nvCxnSpPr>
      <xdr:spPr>
        <a:xfrm flipH="1">
          <a:off x="5838825" y="3276600"/>
          <a:ext cx="9525" cy="299085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2598</xdr:rowOff>
    </xdr:from>
    <xdr:to>
      <xdr:col>14</xdr:col>
      <xdr:colOff>224117</xdr:colOff>
      <xdr:row>57</xdr:row>
      <xdr:rowOff>89647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878447-F23B-241C-38A2-72C2C58D7159}"/>
            </a:ext>
          </a:extLst>
        </xdr:cNvPr>
        <xdr:cNvSpPr/>
      </xdr:nvSpPr>
      <xdr:spPr>
        <a:xfrm>
          <a:off x="0" y="1160539"/>
          <a:ext cx="11385176" cy="8446637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97497</xdr:colOff>
      <xdr:row>16</xdr:row>
      <xdr:rowOff>105504</xdr:rowOff>
    </xdr:from>
    <xdr:to>
      <xdr:col>4</xdr:col>
      <xdr:colOff>672787</xdr:colOff>
      <xdr:row>17</xdr:row>
      <xdr:rowOff>32235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F969C73-1CDF-95A5-C4AC-ABB2B60F15DA}"/>
            </a:ext>
          </a:extLst>
        </xdr:cNvPr>
        <xdr:cNvSpPr/>
      </xdr:nvSpPr>
      <xdr:spPr>
        <a:xfrm>
          <a:off x="3331552" y="2210529"/>
          <a:ext cx="542192" cy="79131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67163</xdr:colOff>
      <xdr:row>27</xdr:row>
      <xdr:rowOff>118254</xdr:rowOff>
    </xdr:from>
    <xdr:to>
      <xdr:col>4</xdr:col>
      <xdr:colOff>643419</xdr:colOff>
      <xdr:row>28</xdr:row>
      <xdr:rowOff>37121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7BB2F17A-5D03-D9A6-D09C-D4535D1D7CD4}"/>
            </a:ext>
          </a:extLst>
        </xdr:cNvPr>
        <xdr:cNvSpPr/>
      </xdr:nvSpPr>
      <xdr:spPr>
        <a:xfrm>
          <a:off x="3308838" y="3311034"/>
          <a:ext cx="542192" cy="8865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63012</xdr:colOff>
      <xdr:row>27</xdr:row>
      <xdr:rowOff>127047</xdr:rowOff>
    </xdr:from>
    <xdr:to>
      <xdr:col>9</xdr:col>
      <xdr:colOff>646108</xdr:colOff>
      <xdr:row>28</xdr:row>
      <xdr:rowOff>37872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2108698A-2E12-113B-FC8B-C1178E11C50A}"/>
            </a:ext>
          </a:extLst>
        </xdr:cNvPr>
        <xdr:cNvSpPr/>
      </xdr:nvSpPr>
      <xdr:spPr>
        <a:xfrm>
          <a:off x="7054362" y="3319827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58615</xdr:colOff>
      <xdr:row>11</xdr:row>
      <xdr:rowOff>51287</xdr:rowOff>
    </xdr:from>
    <xdr:to>
      <xdr:col>9</xdr:col>
      <xdr:colOff>641135</xdr:colOff>
      <xdr:row>11</xdr:row>
      <xdr:rowOff>138083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C12D1CD6-6B24-2303-4D8A-8F4806D00F29}"/>
            </a:ext>
          </a:extLst>
        </xdr:cNvPr>
        <xdr:cNvSpPr/>
      </xdr:nvSpPr>
      <xdr:spPr>
        <a:xfrm>
          <a:off x="7049965" y="1851512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100428</xdr:colOff>
      <xdr:row>20</xdr:row>
      <xdr:rowOff>49822</xdr:rowOff>
    </xdr:from>
    <xdr:to>
      <xdr:col>7</xdr:col>
      <xdr:colOff>319569</xdr:colOff>
      <xdr:row>26</xdr:row>
      <xdr:rowOff>121863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F4581421-19D0-7CEF-CF31-328FC4583FCD}"/>
            </a:ext>
          </a:extLst>
        </xdr:cNvPr>
        <xdr:cNvSpPr/>
      </xdr:nvSpPr>
      <xdr:spPr>
        <a:xfrm>
          <a:off x="5363308" y="2764447"/>
          <a:ext cx="206619" cy="388326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97497</xdr:colOff>
      <xdr:row>45</xdr:row>
      <xdr:rowOff>105504</xdr:rowOff>
    </xdr:from>
    <xdr:to>
      <xdr:col>4</xdr:col>
      <xdr:colOff>672787</xdr:colOff>
      <xdr:row>46</xdr:row>
      <xdr:rowOff>32235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C3196A88-A138-DCA6-64C4-25B6F5EB8FCD}"/>
            </a:ext>
          </a:extLst>
        </xdr:cNvPr>
        <xdr:cNvSpPr/>
      </xdr:nvSpPr>
      <xdr:spPr>
        <a:xfrm>
          <a:off x="2785163" y="2469436"/>
          <a:ext cx="542192" cy="9125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58615</xdr:colOff>
      <xdr:row>43</xdr:row>
      <xdr:rowOff>51287</xdr:rowOff>
    </xdr:from>
    <xdr:to>
      <xdr:col>9</xdr:col>
      <xdr:colOff>641135</xdr:colOff>
      <xdr:row>43</xdr:row>
      <xdr:rowOff>138083</xdr:rowOff>
    </xdr:to>
    <xdr:sp macro="" textlink="">
      <xdr:nvSpPr>
        <xdr:cNvPr id="10" name="Right Arrow 9">
          <a:extLst>
            <a:ext uri="{FF2B5EF4-FFF2-40B4-BE49-F238E27FC236}">
              <a16:creationId xmlns:a16="http://schemas.microsoft.com/office/drawing/2014/main" id="{317076B9-3FED-9D07-681C-72FB70405759}"/>
            </a:ext>
          </a:extLst>
        </xdr:cNvPr>
        <xdr:cNvSpPr/>
      </xdr:nvSpPr>
      <xdr:spPr>
        <a:xfrm>
          <a:off x="6215229" y="2086173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100428</xdr:colOff>
      <xdr:row>49</xdr:row>
      <xdr:rowOff>49822</xdr:rowOff>
    </xdr:from>
    <xdr:to>
      <xdr:col>7</xdr:col>
      <xdr:colOff>319569</xdr:colOff>
      <xdr:row>52</xdr:row>
      <xdr:rowOff>121863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5441A3C3-2D27-9599-E87D-84C2640B76C2}"/>
            </a:ext>
          </a:extLst>
        </xdr:cNvPr>
        <xdr:cNvSpPr/>
      </xdr:nvSpPr>
      <xdr:spPr>
        <a:xfrm>
          <a:off x="4554549" y="3071845"/>
          <a:ext cx="206619" cy="393521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84281</xdr:colOff>
      <xdr:row>37</xdr:row>
      <xdr:rowOff>34637</xdr:rowOff>
    </xdr:from>
    <xdr:to>
      <xdr:col>7</xdr:col>
      <xdr:colOff>297161</xdr:colOff>
      <xdr:row>42</xdr:row>
      <xdr:rowOff>99114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CBA25758-CCE4-150C-E563-F4E1CD5DA94A}"/>
            </a:ext>
          </a:extLst>
        </xdr:cNvPr>
        <xdr:cNvSpPr/>
      </xdr:nvSpPr>
      <xdr:spPr>
        <a:xfrm>
          <a:off x="4546022" y="4372842"/>
          <a:ext cx="206619" cy="393522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539750</xdr:colOff>
      <xdr:row>118</xdr:row>
      <xdr:rowOff>133350</xdr:rowOff>
    </xdr:from>
    <xdr:to>
      <xdr:col>9</xdr:col>
      <xdr:colOff>82550</xdr:colOff>
      <xdr:row>149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C92362D-6C90-461F-A1F9-AAEA28151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21780500"/>
          <a:ext cx="11830050" cy="488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3536950</xdr:colOff>
      <xdr:row>140</xdr:row>
      <xdr:rowOff>60325</xdr:rowOff>
    </xdr:from>
    <xdr:to>
      <xdr:col>4</xdr:col>
      <xdr:colOff>5712396</xdr:colOff>
      <xdr:row>142</xdr:row>
      <xdr:rowOff>41275</xdr:rowOff>
    </xdr:to>
    <xdr:sp macro="" textlink="">
      <xdr:nvSpPr>
        <xdr:cNvPr id="3" name="สี่เหลี่ยมผืนผ้า 2">
          <a:extLst>
            <a:ext uri="{FF2B5EF4-FFF2-40B4-BE49-F238E27FC236}">
              <a16:creationId xmlns:a16="http://schemas.microsoft.com/office/drawing/2014/main" id="{5037FF87-7999-4783-B968-28B9AA8C5DC1}"/>
            </a:ext>
          </a:extLst>
        </xdr:cNvPr>
        <xdr:cNvSpPr/>
      </xdr:nvSpPr>
      <xdr:spPr>
        <a:xfrm>
          <a:off x="6997700" y="25199975"/>
          <a:ext cx="2175446" cy="2984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12700</xdr:colOff>
      <xdr:row>41</xdr:row>
      <xdr:rowOff>57150</xdr:rowOff>
    </xdr:to>
    <xdr:graphicFrame macro="">
      <xdr:nvGraphicFramePr>
        <xdr:cNvPr id="8195" name="Chart 2">
          <a:extLst>
            <a:ext uri="{FF2B5EF4-FFF2-40B4-BE49-F238E27FC236}">
              <a16:creationId xmlns:a16="http://schemas.microsoft.com/office/drawing/2014/main" id="{78752A02-AA98-31E4-0AEB-330EF4A0B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0.14946</cdr:y>
    </cdr:from>
    <cdr:to>
      <cdr:x>0.05475</cdr:x>
      <cdr:y>0.48906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77" y="398319"/>
          <a:ext cx="333387" cy="914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9525</xdr:rowOff>
    </xdr:from>
    <xdr:to>
      <xdr:col>9</xdr:col>
      <xdr:colOff>542926</xdr:colOff>
      <xdr:row>14</xdr:row>
      <xdr:rowOff>276225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D786670D-279B-4B8A-B46C-332D76A8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604512</xdr:colOff>
      <xdr:row>8</xdr:row>
      <xdr:rowOff>119470</xdr:rowOff>
    </xdr:from>
    <xdr:to>
      <xdr:col>14</xdr:col>
      <xdr:colOff>471245</xdr:colOff>
      <xdr:row>34</xdr:row>
      <xdr:rowOff>54068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2A5A16C1-D1BA-4440-AFB5-C43F7D8264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rcRect l="12746" t="174" r="13127" b="7614"/>
        <a:stretch/>
      </xdr:blipFill>
      <xdr:spPr>
        <a:xfrm>
          <a:off x="2509512" y="1613588"/>
          <a:ext cx="6605204" cy="479048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47</xdr:row>
      <xdr:rowOff>137159</xdr:rowOff>
    </xdr:from>
    <xdr:to>
      <xdr:col>12</xdr:col>
      <xdr:colOff>369047</xdr:colOff>
      <xdr:row>71</xdr:row>
      <xdr:rowOff>22202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6B5FBFF2-65FC-4588-97ED-BC0AF1179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627" t="18447" r="12766" b="8256"/>
        <a:stretch/>
      </xdr:blipFill>
      <xdr:spPr>
        <a:xfrm>
          <a:off x="3749040" y="8792209"/>
          <a:ext cx="7756338" cy="4304643"/>
        </a:xfrm>
        <a:prstGeom prst="rect">
          <a:avLst/>
        </a:prstGeom>
      </xdr:spPr>
    </xdr:pic>
    <xdr:clientData/>
  </xdr:twoCellAnchor>
  <xdr:twoCellAnchor editAs="oneCell">
    <xdr:from>
      <xdr:col>0</xdr:col>
      <xdr:colOff>14940</xdr:colOff>
      <xdr:row>2</xdr:row>
      <xdr:rowOff>22413</xdr:rowOff>
    </xdr:from>
    <xdr:to>
      <xdr:col>12</xdr:col>
      <xdr:colOff>115432</xdr:colOff>
      <xdr:row>7</xdr:row>
      <xdr:rowOff>7470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317D8222-A522-516B-0029-A11262F80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0" y="395942"/>
          <a:ext cx="7518786" cy="9188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tkanereng-xp\My%20Documents\WINDOWS\Temporary%20Internet%20Files\Content.IE5\D0WRDD4X\DATA\POO\DATA_MO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4_wirote\&#3629;&#3609;&#3640;&#3619;&#3633;&#3585;&#3625;&#3660;&#3614;&#3621;&#3633;&#3591;\Document\DATA\UT%204\Reconcile\ALLCHEM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SOFFICE\EXCEL\Single\sgdb\SEP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opppong\Local%20Settings\Temp\Temporary%20Internet%20Files\Content.IE5\1XNSHXRS\4ZSuriyaV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Inventory%20for%20C%20to%20G\Inventory\Electricity\TGO%20calculations\EFFICIENTCY\EFFICIENTCY\&#3648;&#3629;&#3585;&#3626;&#3634;&#3619;\EFFICIENTCY\Pongsak\50\TNP(&#3617;&#3588;.-&#3617;&#3636;&#3618;.)everyda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orasing\Local%20Settings\Temporary%20Internet%20Files\Content.Outlook\T0XM6HGK\pr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BNFSH1\Others$\Users\user\Desktop\Inventory%20for%20C%20to%20G\Inventory\Electricity\TGO%20calculations\EFFICIENTCY\EFFICIENTCY\&#3648;&#3629;&#3585;&#3626;&#3634;&#3619;\EFFICIENTCY\Pongsak\50\TNP(&#3617;&#3588;.-&#3617;&#3636;&#3618;.)everyda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xthifs01\Facilities_Dept_20133\Backup_D\0_SERMSUKCHONBURI_0\0-SSC-CFP\2021\CFP%20Data%20Cube%20FY2020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SOFFICE\EXCEL\Single\sgdb\SEP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esktop\Inventory%20for%20C%20to%20G\Inventory\Electricity\TGO%20calculations\EFFICIENTCY\EFFICIENTCY\&#3648;&#3629;&#3585;&#3626;&#3634;&#3619;\EFFICIENTCY\Pongsak\50\TNP(&#3617;&#3588;.-&#3617;&#3636;&#3618;.)everyda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SOFFICE\EXCEL\Single\sgdb\SEP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6\Vol2006\Jan_06\Lotus_Jan%20(spending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is\TRANSFP\Nov%2008\Form_Forecast%20Pric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2010\Akzo%20group\Oneview\STH1_201003_1%20(test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_13.5.5%20EII%202556%20&#3649;&#3621;&#3632;%202557_58_59\%25%2000EII%202015%20Share%20Drive%20PEO%20(Jan-Dec)\Dec_%25EII%202016%20Share%20Drive%20TOP%20(23012016)_Back%20up12\%25EII-2016%20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thprapon\common\DeltaElectronics3\raw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Library" Target="ProSteam.xla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ch\To%20Transform\Basic%20&amp;%20Support%20Files\Forecast%20&amp;Ordering\RSF\PPF03BR4W1_RSF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\Vol2011\Vol_2011\total_mar_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\Vol2011\Vol_2011\total_Feb_1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_1\pc4%20infroma\Utilities\ut1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7\CHOK%202016\CFP\TCP\300816\TCP\280616\270616\Load%20&#3652;&#3615;&#3615;&#3657;&#3634;&#3648;&#3588;&#3619;&#3639;&#3656;&#3629;&#3591;&#3592;&#3633;&#3585;&#3619;%20FA%20-%20FG-UT%20(%20&#3605;&#3634;&#3617;&#3586;&#3633;&#3657;&#3609;&#3605;&#3629;&#3609;&#3585;&#3634;&#3619;&#3612;&#3621;&#3636;&#3605;%20)%202558%20Edit%20V0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untap01\AppData\Local\Microsoft\Windows\Temporary%20Internet%20Files\Content.Outlook\5FNJA0BE\Fleet%20Card_&#3585;&#3634;&#3619;&#3651;&#3594;&#3657;Gasohoi%20&#3607;&#3640;&#3585;&#3611;&#3619;&#3632;&#3648;&#3616;&#3607;20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user\Desktop\Inventory%20for%20C%20to%20G\Inventory\Electricity\TGO%20calculations\EFFICIENTCY\EFFICIENTCY\&#3648;&#3629;&#3585;&#3626;&#3634;&#3619;\EFFICIENTCY\Pongsak\50\TNP(&#3617;&#3588;.-&#3617;&#3636;&#3618;.)everyda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PT\CFO%20PPT\Support\CFO%20V%20Sheet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risb\Downloads\(18.07.23)_Verification_Sheet_STR20_STA_BK.xls" TargetMode="External"/><Relationship Id="rId1" Type="http://schemas.openxmlformats.org/officeDocument/2006/relationships/externalLinkPath" Target="/Users/varisb/Downloads/(18.07.23)_Verification_Sheet_STR20_STA_B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notes724A31\Production%20plan%20Dry%20Examp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rusait\Local%20Settings\Temporary%20Internet%20Files\Content.Outlook\MV6TJ0FU\Master%20data\daily%20report\Feb%2012\daily%201102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longorn\AppData\Local\Microsoft\Windows\Temporary%20Internet%20Files\Content.Outlook\EBRWCT9N\6.%20Optimizer%20model\PS%20ModelBuilder%20IRPC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thaim01\Desktop\Mitragalaya\Admin\Company%20Mobile%20Phone\Moblie%20Monthly%20Expen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paporn\Target%20&amp;%20Plan\Building\Phyathai%203_ET&amp;P\Energy%20Consumption%20&amp;%20EEI%20_PP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ONGSAK.EGAT_PPA-00D678\Desktop\EFFICIENTCY\2.Calculate\52\21.&#3610;&#3619;&#3636;&#3625;&#3633;&#3607;%20&#3650;&#3585;&#3621;&#3623;&#3660;%20&#3648;&#3629;&#3626;&#3614;&#3637;&#3614;&#3637;%203%20&#3592;&#3585;.%20(1)%20(TCC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โครงสร้างราคา"/>
      <sheetName val="retail"/>
      <sheetName val="CRUDE-M"/>
      <sheetName val="CRUDE-D"/>
      <sheetName val="S'PORE-M"/>
      <sheetName val="S'PORE-D"/>
      <sheetName val="PO97(02)"/>
      <sheetName val="POSTF1"/>
      <sheetName val="POSTHD1"/>
      <sheetName val="POSTLPG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"/>
      <sheetName val="ALLCHEM6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ut"/>
      <sheetName val="REPORT"/>
      <sheetName val="SEP9"/>
    </sheetNames>
    <definedNames>
      <definedName name="dateok1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Aspect"/>
      <sheetName val="Analysis"/>
      <sheetName val="LifeDNA1"/>
      <sheetName val="LifeDNA2"/>
      <sheetName val="Position1"/>
      <sheetName val="Position2"/>
      <sheetName val="DowAngle"/>
      <sheetName val="Databas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สรุปรวมทั้งปี"/>
      <sheetName val="Summary"/>
      <sheetName val="ม_ค_ _2_"/>
      <sheetName val="ก_พ_ _2_"/>
      <sheetName val="ม___ค_ _2_"/>
      <sheetName val="เม_ย_ _2_"/>
      <sheetName val="พ_ค_ _2_"/>
      <sheetName val="ม__ย_ _2_"/>
      <sheetName val="ก_ค_ _2_"/>
      <sheetName val="ส_ค_ _2_"/>
      <sheetName val="ก_ย_ _2_"/>
      <sheetName val="ต_ค_ _2_"/>
      <sheetName val="พ_ย_ _2_"/>
      <sheetName val="ธ_ค_ _2_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ปท"/>
      <sheetName val="ธน"/>
      <sheetName val="คต"/>
      <sheetName val="บข"/>
      <sheetName val="กก"/>
      <sheetName val="นน"/>
      <sheetName val="ราม2"/>
      <sheetName val="ชล"/>
      <sheetName val="ศรี"/>
      <sheetName val="รย"/>
      <sheetName val="ปราจีน"/>
      <sheetName val="จัน"/>
      <sheetName val="รบ"/>
      <sheetName val="อท"/>
      <sheetName val="ปราณ"/>
      <sheetName val="นฐ"/>
      <sheetName val="กาญ"/>
      <sheetName val="เพชร"/>
      <sheetName val="1111"/>
      <sheetName val="PPT"/>
      <sheetName val="ชุมพร"/>
      <sheetName val="ภูเก็ต"/>
      <sheetName val="สุราษ"/>
      <sheetName val="นครศรี"/>
      <sheetName val="สก"/>
      <sheetName val="พิมม์1"/>
      <sheetName val="พิมพ์2"/>
      <sheetName val="พิมพ์3"/>
      <sheetName val="location"/>
      <sheetName val="truck"/>
      <sheetName val="เปรียบเทียบโรงงาน"/>
      <sheetName val="พิมพ์4"/>
      <sheetName val="ยอดพื้น"/>
      <sheetName val="ยอดขาย"/>
      <sheetName val="ประมาณการ"/>
      <sheetName val="1"/>
      <sheetName val="Shipment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สรุปรวมทั้งปี"/>
      <sheetName val="Summary"/>
      <sheetName val="ม_ค_ _2_"/>
      <sheetName val="ก_พ_ _2_"/>
      <sheetName val="ม___ค_ _2_"/>
      <sheetName val="เม_ย_ _2_"/>
      <sheetName val="พ_ค_ _2_"/>
      <sheetName val="ม__ย_ _2_"/>
      <sheetName val="ก_ค_ _2_"/>
      <sheetName val="ส_ค_ _2_"/>
      <sheetName val="ก_ย_ _2_"/>
      <sheetName val="ต_ค_ _2_"/>
      <sheetName val="พ_ย_ _2_"/>
      <sheetName val="ธ_ค_ _2_"/>
      <sheetName val="ม_ค___2_"/>
      <sheetName val="ก_พ___2_"/>
      <sheetName val="ม___ค___2_"/>
      <sheetName val="เม_ย___2_"/>
      <sheetName val="พ_ค___2_"/>
      <sheetName val="ม__ย___2_"/>
      <sheetName val="ก_ค___2_"/>
      <sheetName val="ส_ค___2_"/>
      <sheetName val="ก_ย___2_"/>
      <sheetName val="ต_ค___2_"/>
      <sheetName val="พ_ย___2_"/>
      <sheetName val="ธ_ค___2_"/>
      <sheetName val="ม_ค___2_1"/>
      <sheetName val="ก_พ___2_1"/>
      <sheetName val="ม___ค___2_1"/>
      <sheetName val="เม_ย___2_1"/>
      <sheetName val="พ_ค___2_1"/>
      <sheetName val="ม__ย___2_1"/>
      <sheetName val="ก_ค___2_1"/>
      <sheetName val="ส_ค___2_1"/>
      <sheetName val="ก_ย___2_1"/>
      <sheetName val="ต_ค___2_1"/>
      <sheetName val="พ_ย___2_1"/>
      <sheetName val="ธ_ค___2_1"/>
      <sheetName val="ม_ค___2_2"/>
      <sheetName val="ก_พ___2_2"/>
      <sheetName val="ม___ค___2_2"/>
      <sheetName val="เม_ย___2_2"/>
      <sheetName val="พ_ค___2_2"/>
      <sheetName val="ม__ย___2_2"/>
      <sheetName val="ก_ค___2_2"/>
      <sheetName val="ส_ค___2_2"/>
      <sheetName val="ก_ย___2_2"/>
      <sheetName val="ต_ค___2_2"/>
      <sheetName val="พ_ย___2_2"/>
      <sheetName val="ธ_ค___2_2"/>
      <sheetName val="ม_ค___2_3"/>
      <sheetName val="ก_พ___2_3"/>
      <sheetName val="ม___ค___2_3"/>
      <sheetName val="เม_ย___2_3"/>
      <sheetName val="พ_ค___2_3"/>
      <sheetName val="ม__ย___2_3"/>
      <sheetName val="ก_ค___2_3"/>
      <sheetName val="ส_ค___2_3"/>
      <sheetName val="ก_ย___2_3"/>
      <sheetName val="ต_ค___2_3"/>
      <sheetName val="พ_ย___2_3"/>
      <sheetName val="ธ_ค___2_3"/>
      <sheetName val="ม_ค___2_6"/>
      <sheetName val="ก_พ___2_6"/>
      <sheetName val="ม___ค___2_6"/>
      <sheetName val="เม_ย___2_6"/>
      <sheetName val="พ_ค___2_6"/>
      <sheetName val="ม__ย___2_6"/>
      <sheetName val="ก_ค___2_6"/>
      <sheetName val="ส_ค___2_6"/>
      <sheetName val="ก_ย___2_6"/>
      <sheetName val="ต_ค___2_6"/>
      <sheetName val="พ_ย___2_6"/>
      <sheetName val="ธ_ค___2_6"/>
      <sheetName val="ม_ค___2_5"/>
      <sheetName val="ก_พ___2_5"/>
      <sheetName val="ม___ค___2_5"/>
      <sheetName val="เม_ย___2_5"/>
      <sheetName val="พ_ค___2_5"/>
      <sheetName val="ม__ย___2_5"/>
      <sheetName val="ก_ค___2_5"/>
      <sheetName val="ส_ค___2_5"/>
      <sheetName val="ก_ย___2_5"/>
      <sheetName val="ต_ค___2_5"/>
      <sheetName val="พ_ย___2_5"/>
      <sheetName val="ธ_ค___2_5"/>
      <sheetName val="ม_ค___2_4"/>
      <sheetName val="ก_พ___2_4"/>
      <sheetName val="ม___ค___2_4"/>
      <sheetName val="เม_ย___2_4"/>
      <sheetName val="พ_ค___2_4"/>
      <sheetName val="ม__ย___2_4"/>
      <sheetName val="ก_ค___2_4"/>
      <sheetName val="ส_ค___2_4"/>
      <sheetName val="ก_ย___2_4"/>
      <sheetName val="ต_ค___2_4"/>
      <sheetName val="พ_ย___2_4"/>
      <sheetName val="ธ_ค___2_4"/>
      <sheetName val="ม_ค___2_8"/>
      <sheetName val="ก_พ___2_8"/>
      <sheetName val="ม___ค___2_8"/>
      <sheetName val="เม_ย___2_8"/>
      <sheetName val="พ_ค___2_8"/>
      <sheetName val="ม__ย___2_8"/>
      <sheetName val="ก_ค___2_8"/>
      <sheetName val="ส_ค___2_8"/>
      <sheetName val="ก_ย___2_8"/>
      <sheetName val="ต_ค___2_8"/>
      <sheetName val="พ_ย___2_8"/>
      <sheetName val="ธ_ค___2_8"/>
      <sheetName val="ม_ค___2_7"/>
      <sheetName val="ก_พ___2_7"/>
      <sheetName val="ม___ค___2_7"/>
      <sheetName val="เม_ย___2_7"/>
      <sheetName val="พ_ค___2_7"/>
      <sheetName val="ม__ย___2_7"/>
      <sheetName val="ก_ค___2_7"/>
      <sheetName val="ส_ค___2_7"/>
      <sheetName val="ก_ย___2_7"/>
      <sheetName val="ต_ค___2_7"/>
      <sheetName val="พ_ย___2_7"/>
      <sheetName val="ธ_ค___2_7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e inv.2016"/>
      <sheetName val="Cule inv.2017"/>
      <sheetName val="FG List"/>
      <sheetName val="FGData"/>
      <sheetName val="Distributor&amp;MT (CH)"/>
      <sheetName val="Distributor&amp;MT2018-2019"/>
      <sheetName val="MT$TT2018-2019"/>
      <sheetName val="TT-Direct (CH)"/>
      <sheetName val="TT-Direct (SSB)"/>
      <sheetName val="TT-Direct2018-2019"/>
      <sheetName val="TT-Direct2018-2019 (sum)"/>
      <sheetName val="CFP Data Cube FY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ut"/>
      <sheetName val="REPORT"/>
      <sheetName val="SEP5"/>
    </sheetNames>
    <definedNames>
      <definedName name="filldata"/>
    </definedNames>
    <sheetDataSet>
      <sheetData sheetId="0"/>
      <sheetData sheetId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สรุปรวมทั้งปี"/>
      <sheetName val="Summary"/>
      <sheetName val="ม_ค_ _2_"/>
      <sheetName val="ก_พ_ _2_"/>
      <sheetName val="ม___ค_ _2_"/>
      <sheetName val="เม_ย_ _2_"/>
      <sheetName val="พ_ค_ _2_"/>
      <sheetName val="ม__ย_ _2_"/>
      <sheetName val="ก_ค_ _2_"/>
      <sheetName val="ส_ค_ _2_"/>
      <sheetName val="ก_ย_ _2_"/>
      <sheetName val="ต_ค_ _2_"/>
      <sheetName val="พ_ย_ _2_"/>
      <sheetName val="ธ_ค_ _2_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ut"/>
      <sheetName val="REPORT"/>
      <sheetName val="SEP7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al"/>
      <sheetName val="JanTesco_NCSD"/>
      <sheetName val="JanTesco_CSD"/>
      <sheetName val="Vol_Lotus"/>
      <sheetName val="Inv list"/>
      <sheetName val="PTexp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List"/>
      <sheetName val="TransferPriceList"/>
      <sheetName val="Sheet3"/>
      <sheetName val="DS"/>
      <sheetName val="cmut"/>
      <sheetName val="RMC-GPV EBS"/>
      <sheetName val="RMC-GPV ENR"/>
      <sheetName val="RMC-GPV IB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Load File Data Value Lists"/>
      <sheetName val="Column Formats"/>
    </sheetNames>
    <sheetDataSet>
      <sheetData sheetId="0" refreshError="1"/>
      <sheetData sheetId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Energy"/>
      <sheetName val="ข้อมูลการใช้พลังงานปี 2013"/>
      <sheetName val="ข้อมูลการใช้พลังงานปี2014"/>
      <sheetName val="กราฟ_chem&amp;Refinery13 14 15"/>
      <sheetName val=" Transfer Price_2012-2014 "/>
      <sheetName val="Transfer Price_2011"/>
      <sheetName val="ตารางเปลี่ยนค่าความร้อน_new"/>
      <sheetName val="Target 2016"/>
      <sheetName val="ราคาเชื้อเพลิง 11-14-15Cost"/>
      <sheetName val="ข้อมูลการใช้พลังงาน2557(2014)"/>
      <sheetName val="Formula"/>
      <sheetName val="รายชื่อผู้ส่งการใช้ Energy1"/>
      <sheetName val="Com4+TF1"/>
      <sheetName val="TF1"/>
      <sheetName val="All-Production+Ut-NH3"/>
      <sheetName val="All-Production+UT"/>
      <sheetName val="ราคามูลค่าใช้พลังงานปี _2014"/>
      <sheetName val="ตารางเปลี่ยนค่าความร้อน_เก่า1"/>
      <sheetName val="ค่าความร้อนใหม่"/>
      <sheetName val="ข้อมูลค่าใช้พลังงานปี 2014"/>
      <sheetName val="PEO_Manual"/>
      <sheetName val="พลังงานปี 2012"/>
      <sheetName val="ข้อมูลการใช้พลังงานปี2555"/>
      <sheetName val="ข้อมูลการใช้พลังงานปี 2554"/>
      <sheetName val="ข้อมูลการใช้พลังงานปี 2556"/>
      <sheetName val="ข้อมูลการใช้พลังงานปี2558"/>
      <sheetName val="ราคามูลค่าใช้พลังงานปี _2558"/>
      <sheetName val="พลังงานขั้นต้น 09-2015"/>
      <sheetName val="ขั้นสุดท้ายหน้างาน 09-2015"/>
      <sheetName val="กราฟการใช้พลังงานของ IRPC"/>
      <sheetName val="SD_Energy G3.1"/>
      <sheetName val="SD_Energy 2014 (G4)"/>
      <sheetName val="SD_Energy_24072014(G4)"/>
      <sheetName val="รายงานผล SD_Monthly_2014"/>
      <sheetName val="ข้อมูลการใช้พลังงานปี2559"/>
      <sheetName val="ราคามูลค่าใช้พลังงานปี _2559"/>
      <sheetName val="SD_Monthly__2015(Report)"/>
      <sheetName val="TargetY2017 (Benchmarking)"/>
      <sheetName val="Target_MWh 2015_16"/>
      <sheetName val="Target MWh"/>
      <sheetName val="Saving IRPC-2016"/>
      <sheetName val="TargetY2016 (Benchmarking)"/>
      <sheetName val="SD_En_PEO_Monthly"/>
      <sheetName val="PW_Data 2559"/>
      <sheetName val="Energy Saving Project(2015) (2"/>
      <sheetName val="SD_En_PEO_Summary"/>
      <sheetName val="SD_En_GHG-EF"/>
      <sheetName val="SD_GHG Co2_ton (54-57) "/>
      <sheetName val="SD_En_PEO_Sum (Rev1_SM)"/>
      <sheetName val="SD_GHG Co2_ton (2011-2014)"/>
      <sheetName val="Energy Saving Project(2013) "/>
      <sheetName val="Energy Saving Project(2014) "/>
      <sheetName val="Energy Saving Project(2015)"/>
      <sheetName val="DJSI CSA Rev1_2013 2014"/>
      <sheetName val="2.6 IndirectCO2_e  13-14"/>
      <sheetName val="2.5 direct CO2_e 13-14"/>
      <sheetName val="2.7Other GHGs"/>
      <sheetName val="ขาย SM53-45-25-CHP-Pool_2014"/>
      <sheetName val="ไฟฟ้าที่ใช้เองและขาย_2014"/>
      <sheetName val="Target 2014"/>
      <sheetName val="MIS EII"/>
      <sheetName val="IRPC-2014 (Forecast target)"/>
      <sheetName val="Complex1-Graph"/>
      <sheetName val="ALL IRPC-Graph (2016)"/>
      <sheetName val="EII-Data-59"/>
      <sheetName val="เหตุผล EII เพิ่ม-ลด "/>
      <sheetName val="สาเหตุ %EII เกิน Target  (2)"/>
      <sheetName val="Complex2-Graph"/>
      <sheetName val="PE,RO,OS; Graph (2016)"/>
      <sheetName val="Transfer Price 2015"/>
      <sheetName val="Complex3-Graph"/>
      <sheetName val="EI_ETP_ปี2559"/>
      <sheetName val="Complex4-Graph"/>
      <sheetName val="Complex5-Graph"/>
      <sheetName val="PW-Graph"/>
      <sheetName val="Thai ABS-Graph"/>
      <sheetName val="SA"/>
      <sheetName val="Sheet1"/>
      <sheetName val="IRPC Polyol"/>
      <sheetName val="TF-Graph"/>
      <sheetName val="LO-Graph"/>
      <sheetName val="Port-Graph"/>
      <sheetName val="IRPC-2014 (Baseline Vs Actual)"/>
      <sheetName val="PW CHP1-6_EII 2014"/>
      <sheetName val="Fuel Report 2557"/>
      <sheetName val="EE and SM Report 2557"/>
      <sheetName val="Transfer-sap"/>
      <sheetName val="Transfer price"/>
      <sheetName val="Saving (2008 Basis)"/>
      <sheetName val="EII&amp;EI-52"/>
      <sheetName val="Graph Baseline2007"/>
      <sheetName val="Baseline2007"/>
      <sheetName val="สรุปข้อมูล 55"/>
      <sheetName val="ABS+CCM_54"/>
      <sheetName val="ABS+CCM-51"/>
      <sheetName val="ADU1&amp;DK&amp;NTU-2007"/>
      <sheetName val="NTU-2007-9"/>
      <sheetName val="ADU&amp;DK-2007-9"/>
      <sheetName val="BIC-2008"/>
      <sheetName val="ข้อมูล PW-2007-1"/>
      <sheetName val="PW-02-08"/>
      <sheetName val="ข้อมูล PW-2007"/>
      <sheetName val="BIC-2011"/>
      <sheetName val="ข้อมูลไฟฟ้า 08-11"/>
      <sheetName val="ข้อมูล PW-01-2008"/>
      <sheetName val="EII-Data-52 (Price &amp; Saving)"/>
      <sheetName val="Transfer Price2011"/>
      <sheetName val="Transfer Price2011 (2)"/>
      <sheetName val="PW-2012 Data"/>
      <sheetName val="ALL IRPC-Graph (2)"/>
      <sheetName val="Saving (2007 Basis)"/>
      <sheetName val="Information Support"/>
      <sheetName val="Production-Data"/>
      <sheetName val="CEL Graph"/>
      <sheetName val="CEL Graph (2)"/>
      <sheetName val="Port-54"/>
      <sheetName val="QC5-2011"/>
      <sheetName val="Solomon Input"/>
      <sheetName val="ALL IRPC-Graph"/>
      <sheetName val="Sim IRPC"/>
      <sheetName val="Sim Com1"/>
      <sheetName val="Sim Com2"/>
      <sheetName val="Sim Com5"/>
      <sheetName val="Sim IRPC Pol"/>
      <sheetName val="Sim Com3"/>
      <sheetName val="Sim Com4"/>
      <sheetName val="Sim PW"/>
      <sheetName val="Sim TF"/>
      <sheetName val="DCC-with coke 2007"/>
      <sheetName val="DCC-with coke 2010"/>
      <sheetName val="SRU-2010"/>
      <sheetName val="ADU2_Flare"/>
      <sheetName val="DCC-Std"/>
      <sheetName val="SRU"/>
      <sheetName val="LDU-2007"/>
      <sheetName val="SEU2007_PDU2009"/>
      <sheetName val="Sheet2"/>
      <sheetName val="ALL IRPC-Graph (EII 2556)"/>
      <sheetName val="%EII-2016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"/>
      <sheetName val="Chart1"/>
      <sheetName val="EEtemp"/>
      <sheetName val="Water"/>
      <sheetName val="Chart2"/>
      <sheetName val="Product"/>
      <sheetName val="Chart3"/>
      <sheetName val="EEI"/>
      <sheetName val="Chart4"/>
      <sheetName val="Chart5"/>
      <sheetName val="EEItemp"/>
      <sheetName val="Sheet2"/>
      <sheetName val="Sheet3"/>
      <sheetName val="#REF"/>
      <sheetName val="Sol-Other"/>
      <sheetName val="การใช้พลังงาน(1)"/>
      <sheetName val="f_test_ผลรวม"/>
      <sheetName val="f_test_รหัส"/>
      <sheetName val="f_test_วัน"/>
      <sheetName val="MONTH"/>
      <sheetName val="จ้างหล่อ"/>
      <sheetName val="Attachment-4(2)"/>
      <sheetName val="MAY"/>
      <sheetName val="Fuel Type"/>
      <sheetName val="Pulp2"/>
      <sheetName val="ก.3"/>
      <sheetName val="CV005 CCA to FM"/>
      <sheetName val="CV001 FM for upload"/>
      <sheetName val="work order"/>
      <sheetName val="NOJOS"/>
      <sheetName val="Eirr"/>
      <sheetName val="SBM2 (FG.1)"/>
      <sheetName val="Fuel_Type"/>
      <sheetName val="ก_3"/>
      <sheetName val="SBM2_(FG_1)"/>
      <sheetName val="work_order"/>
      <sheetName val="UW FRM E2"/>
      <sheetName val="SUM น้ำ"/>
      <sheetName val="FIAT"/>
      <sheetName val="rawData"/>
      <sheetName val="Fuel_Type1"/>
      <sheetName val="ก_31"/>
      <sheetName val="CV005_CCA_to_FM"/>
      <sheetName val="CV001_FM_for_upload"/>
      <sheetName val="work_order1"/>
      <sheetName val="SBM2_(FG_1)1"/>
      <sheetName val="UW_FRM_E2"/>
      <sheetName val="SUM_น้ำ"/>
      <sheetName val="Fuel_Type2"/>
      <sheetName val="ก_32"/>
      <sheetName val="CV005_CCA_to_FM1"/>
      <sheetName val="CV001_FM_for_upload1"/>
      <sheetName val="work_order2"/>
      <sheetName val="SBM2_(FG_1)2"/>
      <sheetName val="UW_FRM_E21"/>
      <sheetName val="SUM_น้ำ1"/>
      <sheetName val="Fuel_Type3"/>
      <sheetName val="ก_33"/>
      <sheetName val="CV005_CCA_to_FM2"/>
      <sheetName val="CV001_FM_for_upload2"/>
      <sheetName val="work_order3"/>
      <sheetName val="SBM2_(FG_1)3"/>
      <sheetName val="UW_FRM_E22"/>
      <sheetName val="SUM_น้ำ2"/>
    </sheetNames>
    <sheetDataSet>
      <sheetData sheetId="0" refreshError="1">
        <row r="2">
          <cell r="A2" t="str">
            <v>บริษัท เดลต้า อิเลคโทรนิคส์ (ประเทศไทย) จำกัด (มหาชน) โรงงานที่สาม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Steam"/>
      <sheetName val="Declarations"/>
    </sheetNames>
    <definedNames>
      <definedName name="SCode"/>
    </defined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ing"/>
      <sheetName val="Club pack"/>
      <sheetName val="Summary category"/>
      <sheetName val="RSF"/>
      <sheetName val="Total case"/>
      <sheetName val="Total baht"/>
      <sheetName val="Total Tonne"/>
      <sheetName val="Summary(QTR)"/>
      <sheetName val="Summary GT"/>
      <sheetName val="Total GT case"/>
      <sheetName val="Total GT baht"/>
      <sheetName val="Summary MT"/>
      <sheetName val="Total MT case"/>
      <sheetName val="Total MT baht"/>
      <sheetName val="Price&amp;Tonne2"/>
      <sheetName val="Price&amp;Tonne"/>
      <sheetName val="THWK3033"/>
      <sheetName val="THWK3034"/>
      <sheetName val="THWK3023"/>
      <sheetName val="THWK30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C"/>
      <sheetName val="Discount"/>
      <sheetName val="FOC_Data"/>
      <sheetName val="Sales_Data"/>
      <sheetName val="Total_Mar_11"/>
      <sheetName val="summary_case"/>
      <sheetName val="summary_Baht"/>
      <sheetName val="Vol by Plant"/>
      <sheetName val="CDC Report"/>
      <sheetName val="Vlookup"/>
      <sheetName val="Sheet1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C"/>
      <sheetName val="Discount"/>
      <sheetName val="NetVal=0"/>
      <sheetName val="FOC_Data"/>
      <sheetName val="Sales_Jan11_Data"/>
      <sheetName val="Total_Feb_11"/>
      <sheetName val="Vol by Plant"/>
      <sheetName val="Vlookup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-UT"/>
      <sheetName val="UT"/>
      <sheetName val="Raw-STG"/>
      <sheetName val="Raw-Utl"/>
      <sheetName val="ut11"/>
      <sheetName val="Data"/>
      <sheetName val="Total Proposal Price"/>
      <sheetName val="cashflow"/>
      <sheetName val="ad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ขั้นตอน"/>
      <sheetName val="FA1"/>
      <sheetName val="FA2"/>
      <sheetName val="FA3"/>
      <sheetName val="FA4"/>
      <sheetName val="FA5"/>
      <sheetName val="FA6"/>
      <sheetName val="MIX FA"/>
      <sheetName val="FB1"/>
      <sheetName val="FB2"/>
      <sheetName val="FB3"/>
      <sheetName val="FB4"/>
      <sheetName val="FB5"/>
      <sheetName val="FB6"/>
      <sheetName val="FB7"/>
      <sheetName val="FB8"/>
      <sheetName val="Sheet1"/>
      <sheetName val="summary"/>
      <sheetName val="Sheet2"/>
      <sheetName val="database"/>
      <sheetName val="MIX_FA"/>
      <sheetName val="MIX_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Fleet Card(March)"/>
      <sheetName val="File P'Lek"/>
      <sheetName val="พนง.ที่ได้สิทธ์ Feb15"/>
      <sheetName val="ยกเลิกบัตรPtt"/>
      <sheetName val="บัตรน้ำมันPPT Feb.15"/>
      <sheetName val="ข้อมูลทั้งหมดของพนง.ที่ได้สิทธ์"/>
      <sheetName val="เพิ่มผลิตภัณฑ์น้ำมัน-March"/>
      <sheetName val=" Data P'Wat"/>
      <sheetName val="Report Feb"/>
      <sheetName val="Report Jan"/>
      <sheetName val="Sheet1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สรุปรวมทั้งปี"/>
      <sheetName val="Summary"/>
      <sheetName val="ม_ค_ _2_"/>
      <sheetName val="ก_พ_ _2_"/>
      <sheetName val="ม___ค_ _2_"/>
      <sheetName val="เม_ย_ _2_"/>
      <sheetName val="พ_ค_ _2_"/>
      <sheetName val="ม__ย_ _2_"/>
      <sheetName val="ก_ค_ _2_"/>
      <sheetName val="ส_ค_ _2_"/>
      <sheetName val="ก_ย_ _2_"/>
      <sheetName val="ต_ค_ _2_"/>
      <sheetName val="พ_ย_ _2_"/>
      <sheetName val="ธ_ค_ _2_"/>
      <sheetName val="ม_ค___2_"/>
      <sheetName val="ก_พ___2_"/>
      <sheetName val="ม___ค___2_"/>
      <sheetName val="เม_ย___2_"/>
      <sheetName val="พ_ค___2_"/>
      <sheetName val="ม__ย___2_"/>
      <sheetName val="ก_ค___2_"/>
      <sheetName val="ส_ค___2_"/>
      <sheetName val="ก_ย___2_"/>
      <sheetName val="ต_ค___2_"/>
      <sheetName val="พ_ย___2_"/>
      <sheetName val="ธ_ค___2_"/>
      <sheetName val="ม_ค___2_1"/>
      <sheetName val="ก_พ___2_1"/>
      <sheetName val="ม___ค___2_1"/>
      <sheetName val="เม_ย___2_1"/>
      <sheetName val="พ_ค___2_1"/>
      <sheetName val="ม__ย___2_1"/>
      <sheetName val="ก_ค___2_1"/>
      <sheetName val="ส_ค___2_1"/>
      <sheetName val="ก_ย___2_1"/>
      <sheetName val="ต_ค___2_1"/>
      <sheetName val="พ_ย___2_1"/>
      <sheetName val="ธ_ค___2_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-01"/>
      <sheetName val="Fr-02"/>
      <sheetName val="Fr-03.1"/>
      <sheetName val="Fr-03.2"/>
      <sheetName val="Fr-04.1"/>
      <sheetName val="Fr-04.2"/>
      <sheetName val="Fr-05"/>
      <sheetName val="EF TGO AR4"/>
      <sheetName val="EF TGO AR5"/>
      <sheetName val="บันทึกการปรับปรุง"/>
    </sheetNames>
    <sheetDataSet>
      <sheetData sheetId="0">
        <row r="6">
          <cell r="B6" t="str">
            <v>ชื่อองค์กรที่ขอขึ้นทะเบียน</v>
          </cell>
        </row>
        <row r="22">
          <cell r="H22" t="str">
            <v xml:space="preserve"> ระบุปีที่เก็บข้อมูล เช่น ม.ค.63-ธ.ค.63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-01"/>
      <sheetName val="Fr-02"/>
      <sheetName val="Fr-03"/>
      <sheetName val="Fr-04.1"/>
      <sheetName val="Fr-04.2"/>
      <sheetName val="Trans.CL"/>
      <sheetName val="Flow diagram"/>
      <sheetName val="ข้อมูลตรวจสอบ"/>
      <sheetName val="Calculate addition"/>
      <sheetName val="Fr-04.3"/>
      <sheetName val="Fr-04.4"/>
      <sheetName val="Fr-05"/>
      <sheetName val="Fr-06.1"/>
      <sheetName val="Fr-06.2"/>
      <sheetName val="Ref-01_LUC Factor"/>
      <sheetName val="Version"/>
      <sheetName val="EF"/>
      <sheetName val="CH4"/>
      <sheetName val="Input"/>
      <sheetName val="Output"/>
      <sheetName val="Uti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2">
          <cell r="AI32">
            <v>0.75362947524303003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P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ปท"/>
      <sheetName val="ธน"/>
      <sheetName val="คต"/>
      <sheetName val="บข"/>
      <sheetName val="เทพา"/>
      <sheetName val="นน"/>
      <sheetName val="ราม2"/>
      <sheetName val="ชล"/>
      <sheetName val="ศรี"/>
      <sheetName val="รย"/>
      <sheetName val="ปราจีน"/>
      <sheetName val="จัน"/>
      <sheetName val="รบ"/>
      <sheetName val="อท"/>
      <sheetName val="ปราณ"/>
      <sheetName val="นฐ"/>
      <sheetName val="กาญ"/>
      <sheetName val="เพชร"/>
      <sheetName val="เทพารักษ์"/>
      <sheetName val="สก"/>
      <sheetName val="1111"/>
      <sheetName val="ภูเก็ต"/>
      <sheetName val="สุราษ"/>
      <sheetName val="นครศรี"/>
      <sheetName val="PPT"/>
      <sheetName val="พิมม์1"/>
      <sheetName val="พิมพ์2"/>
      <sheetName val="พิมพ์3"/>
      <sheetName val="location"/>
      <sheetName val="truck"/>
      <sheetName val="เปรียบเทียบโรงงาน"/>
      <sheetName val="พิมพ์4"/>
      <sheetName val="ยอดพื้น"/>
      <sheetName val="ยอดขาย"/>
      <sheetName val="ประมาณการ"/>
      <sheetName val="update st oh"/>
      <sheetName val="daily distri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Checklist"/>
      <sheetName val="SummDiagData_Final"/>
      <sheetName val="HeaderDiagData"/>
      <sheetName val="SummDiagData_Crnt"/>
      <sheetName val="SummDiagData_BC"/>
      <sheetName val="Summary Diagram"/>
      <sheetName val="Header Diagram"/>
      <sheetName val="Summary"/>
      <sheetName val="Load Report"/>
      <sheetName val="Cogen Summary"/>
      <sheetName val="MS Turb Report"/>
      <sheetName val="Process Unit Report"/>
      <sheetName val="KPI's"/>
      <sheetName val="Total Site Balance"/>
      <sheetName val="Boiler Diagram"/>
      <sheetName val="Deaerator Diagram"/>
      <sheetName val="Process Unit Summary"/>
      <sheetName val="Header Inflow Chart"/>
      <sheetName val="Header Outflow Chart"/>
      <sheetName val="System Balance"/>
      <sheetName val="System Solver Template"/>
      <sheetName val="Boiler House Data"/>
      <sheetName val="Boiler House Economics"/>
      <sheetName val="Projects"/>
      <sheetName val="Summary_Results"/>
      <sheetName val="CustomSchematic"/>
      <sheetName val="Overall Balance"/>
      <sheetName val="Steam Conditions"/>
      <sheetName val="Plant Data"/>
      <sheetName val="PEA EGAT"/>
      <sheetName val="Power Data"/>
      <sheetName val="COMMON"/>
      <sheetName val="PWP"/>
      <sheetName val="Complex 1"/>
      <sheetName val="Complex 2"/>
      <sheetName val="Complex 3(1)"/>
      <sheetName val="Complex 3(2)"/>
      <sheetName val="Complex 3(3)"/>
      <sheetName val="Other plants"/>
      <sheetName val="Complex 4"/>
      <sheetName val="Complex 5"/>
      <sheetName val="Letdown DB2"/>
      <sheetName val="Process DB2"/>
      <sheetName val="Heat Stm DB2"/>
      <sheetName val="Live Stm DB2"/>
      <sheetName val="Stm Gen DB2"/>
      <sheetName val="Import DB2"/>
      <sheetName val="MS Turbs DB2"/>
      <sheetName val="BP Turb DB2"/>
      <sheetName val="Cond Turb DB2"/>
      <sheetName val="Boiler DB2"/>
      <sheetName val="Central Input"/>
      <sheetName val="All Constraints"/>
      <sheetName val="Fuels DB2"/>
      <sheetName val="Fuel Users DB2"/>
      <sheetName val="Fuel Conversions"/>
      <sheetName val="Compositions"/>
      <sheetName val="Flash DB2"/>
      <sheetName val="Deaer DB2"/>
      <sheetName val="System Solver"/>
      <sheetName val="Cogen DB2"/>
      <sheetName val="Simple Cogen DB2"/>
      <sheetName val="BFW Wash DB2"/>
      <sheetName val="ProSteam Config"/>
      <sheetName val="Vents DB2"/>
      <sheetName val="Template DB2"/>
      <sheetName val="HX Calcs"/>
      <sheetName val="Energy Distribution"/>
      <sheetName val="Veritech"/>
      <sheetName val="Header Calcs"/>
      <sheetName val="Result Data"/>
      <sheetName val="Optimiser Custom"/>
      <sheetName val="KBC Calcs"/>
      <sheetName val="HistTimes"/>
      <sheetName val="Print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age &amp; Monthly Expense"/>
      <sheetName val="Package Details"/>
      <sheetName val="ข้อมูลจาก True"/>
      <sheetName val="Monthly Expense (True)"/>
      <sheetName val="Mobile Data WS"/>
      <sheetName val="Sheet3"/>
      <sheetName val="Al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"/>
      <sheetName val="Chart1"/>
      <sheetName val="Water"/>
      <sheetName val="Chart2"/>
      <sheetName val="Product"/>
      <sheetName val="Chart3"/>
      <sheetName val="EEI"/>
      <sheetName val="Chart4"/>
      <sheetName val="Chart5"/>
      <sheetName val="Sheet1"/>
      <sheetName val="Energy Consumption &amp; EEI _PPW"/>
      <sheetName val="fas"/>
      <sheetName val="CU03+SF01-4"/>
      <sheetName val="การใช้พลังงาน(1)"/>
      <sheetName val="Energy_Consumption_&amp;_EEI__PPW"/>
      <sheetName val="Energy_Consumption_&amp;_EEI__PPW1"/>
      <sheetName val="Energy_Consumption_&amp;_EEI__PPW2"/>
    </sheetNames>
    <sheetDataSet>
      <sheetData sheetId="0">
        <row r="2">
          <cell r="A2" t="str">
            <v>อาคาร บางกอกซิตี้ ทาวเวอร์</v>
          </cell>
        </row>
        <row r="3">
          <cell r="A3" t="str">
            <v>บริษัท : กองทุนรวมสินทรัพย์ไทย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รวมทั้งปี"/>
      <sheetName val="Summary"/>
      <sheetName val="ม.ค."/>
      <sheetName val="ก.พ."/>
      <sheetName val="มี.ค."/>
      <sheetName val="เม.ย."/>
      <sheetName val="พ.ค."/>
      <sheetName val="มิ.ย."/>
      <sheetName val="ก.ค."/>
      <sheetName val="ส.ค."/>
      <sheetName val="ก.ย."/>
      <sheetName val="ต.ค."/>
      <sheetName val="พ.ย."/>
      <sheetName val="ธ.ค."/>
      <sheetName val="Reference"/>
      <sheetName val="อ้างอิง (2)"/>
      <sheetName val="อ้างอิง"/>
      <sheetName val="Sheet1"/>
      <sheetName val="Annex.data validation"/>
    </sheetNames>
    <sheetDataSet>
      <sheetData sheetId="0"/>
      <sheetData sheetId="1"/>
      <sheetData sheetId="2">
        <row r="2">
          <cell r="C2">
            <v>0.29307103866134532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thaicarbonlabel.tgo.or.th/products_emission/products_emission.pnc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earates.com/th/services/distances-t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zoomScale="85" zoomScaleNormal="85" workbookViewId="0">
      <selection activeCell="B45" sqref="B45:D45"/>
    </sheetView>
  </sheetViews>
  <sheetFormatPr defaultColWidth="11" defaultRowHeight="13.2"/>
  <cols>
    <col min="1" max="2" width="10.21875" style="1" customWidth="1"/>
    <col min="3" max="3" width="5.21875" style="1" customWidth="1"/>
    <col min="4" max="4" width="10.5546875" style="1" customWidth="1"/>
    <col min="5" max="5" width="8.5546875" style="1" customWidth="1"/>
    <col min="6" max="6" width="2.77734375" style="1" customWidth="1"/>
    <col min="7" max="7" width="5.21875" style="1" customWidth="1"/>
    <col min="8" max="8" width="26.44140625" style="1" customWidth="1"/>
    <col min="9" max="10" width="14.21875" style="1" customWidth="1"/>
    <col min="11" max="11" width="28" style="1" customWidth="1"/>
    <col min="12" max="12" width="11" style="1"/>
    <col min="13" max="13" width="20.21875" style="1" customWidth="1"/>
    <col min="14" max="16384" width="11" style="1"/>
  </cols>
  <sheetData>
    <row r="1" spans="1:14" s="5" customFormat="1" ht="18.75" customHeight="1">
      <c r="A1" s="978" t="s">
        <v>113</v>
      </c>
      <c r="B1" s="979"/>
      <c r="C1" s="979"/>
      <c r="D1" s="979"/>
      <c r="E1" s="979"/>
      <c r="F1" s="979"/>
      <c r="G1" s="979"/>
      <c r="H1" s="979"/>
      <c r="I1" s="979"/>
      <c r="J1" s="979"/>
      <c r="K1" s="980"/>
    </row>
    <row r="2" spans="1:14" s="2" customFormat="1" ht="18.75" customHeight="1">
      <c r="A2" s="989">
        <v>1</v>
      </c>
      <c r="B2" s="24" t="s">
        <v>4</v>
      </c>
      <c r="C2" s="986" t="s">
        <v>7</v>
      </c>
      <c r="D2" s="987"/>
      <c r="E2" s="987"/>
      <c r="F2" s="987"/>
      <c r="G2" s="988"/>
      <c r="H2" s="24" t="s">
        <v>114</v>
      </c>
      <c r="I2" s="981"/>
      <c r="J2" s="981"/>
      <c r="K2" s="982"/>
    </row>
    <row r="3" spans="1:14" s="2" customFormat="1" ht="18.75" customHeight="1">
      <c r="A3" s="990"/>
      <c r="B3" s="946" t="s">
        <v>3</v>
      </c>
      <c r="C3" s="947"/>
      <c r="D3" s="948"/>
      <c r="E3" s="983" t="s">
        <v>30</v>
      </c>
      <c r="F3" s="984"/>
      <c r="G3" s="984"/>
      <c r="H3" s="984"/>
      <c r="I3" s="984"/>
      <c r="J3" s="984"/>
      <c r="K3" s="985"/>
    </row>
    <row r="4" spans="1:14" s="2" customFormat="1" ht="18.75" customHeight="1">
      <c r="A4" s="990"/>
      <c r="B4" s="946" t="s">
        <v>2</v>
      </c>
      <c r="C4" s="947"/>
      <c r="D4" s="948"/>
      <c r="E4" s="983" t="s">
        <v>30</v>
      </c>
      <c r="F4" s="984"/>
      <c r="G4" s="984"/>
      <c r="H4" s="984"/>
      <c r="I4" s="984"/>
      <c r="J4" s="984"/>
      <c r="K4" s="985"/>
    </row>
    <row r="5" spans="1:14" s="2" customFormat="1" ht="18.75" customHeight="1">
      <c r="A5" s="990"/>
      <c r="B5" s="946" t="s">
        <v>0</v>
      </c>
      <c r="C5" s="947"/>
      <c r="D5" s="948"/>
      <c r="E5" s="953"/>
      <c r="F5" s="954"/>
      <c r="G5" s="954"/>
      <c r="H5" s="954"/>
      <c r="I5" s="954"/>
      <c r="J5" s="954"/>
      <c r="K5" s="955"/>
    </row>
    <row r="6" spans="1:14" ht="18.75" customHeight="1">
      <c r="A6" s="990"/>
      <c r="B6" s="946" t="s">
        <v>1</v>
      </c>
      <c r="C6" s="947"/>
      <c r="D6" s="948"/>
      <c r="E6" s="953"/>
      <c r="F6" s="954"/>
      <c r="G6" s="954"/>
      <c r="H6" s="954"/>
      <c r="I6" s="954"/>
      <c r="J6" s="954"/>
      <c r="K6" s="955"/>
    </row>
    <row r="7" spans="1:14">
      <c r="A7" s="900" t="s">
        <v>6</v>
      </c>
      <c r="B7" s="949" t="s">
        <v>53</v>
      </c>
      <c r="C7" s="950"/>
      <c r="D7" s="951"/>
      <c r="E7" s="951"/>
      <c r="F7" s="951"/>
      <c r="G7" s="951"/>
      <c r="H7" s="951"/>
      <c r="I7" s="951"/>
      <c r="J7" s="951"/>
      <c r="K7" s="952"/>
    </row>
    <row r="8" spans="1:14">
      <c r="A8" s="901"/>
      <c r="B8" s="911" t="s">
        <v>38</v>
      </c>
      <c r="C8" s="912"/>
      <c r="D8" s="913"/>
      <c r="E8" s="913"/>
      <c r="F8" s="913"/>
      <c r="G8" s="913"/>
      <c r="H8" s="913"/>
      <c r="I8" s="913"/>
      <c r="J8" s="913"/>
      <c r="K8" s="914"/>
    </row>
    <row r="9" spans="1:14" s="2" customFormat="1" ht="12" customHeight="1">
      <c r="A9" s="920"/>
      <c r="B9" s="921"/>
      <c r="C9" s="921"/>
      <c r="D9" s="921"/>
      <c r="E9" s="921"/>
      <c r="F9" s="921"/>
      <c r="G9" s="921"/>
      <c r="H9" s="921"/>
      <c r="I9" s="921"/>
      <c r="J9" s="921"/>
      <c r="K9" s="922"/>
    </row>
    <row r="10" spans="1:14" s="7" customFormat="1" ht="18.75" customHeight="1">
      <c r="A10" s="902" t="s">
        <v>50</v>
      </c>
      <c r="B10" s="903"/>
      <c r="C10" s="903"/>
      <c r="D10" s="903"/>
      <c r="E10" s="904"/>
      <c r="F10" s="937"/>
      <c r="G10" s="915" t="s">
        <v>46</v>
      </c>
      <c r="H10" s="916"/>
      <c r="I10" s="970"/>
      <c r="J10" s="959"/>
      <c r="K10" s="960"/>
    </row>
    <row r="11" spans="1:14" s="7" customFormat="1" ht="18.75" customHeight="1">
      <c r="A11" s="905"/>
      <c r="B11" s="906"/>
      <c r="C11" s="906"/>
      <c r="D11" s="906"/>
      <c r="E11" s="907"/>
      <c r="F11" s="937"/>
      <c r="G11" s="915" t="s">
        <v>47</v>
      </c>
      <c r="H11" s="916"/>
      <c r="I11" s="917"/>
      <c r="J11" s="918"/>
      <c r="K11" s="919"/>
      <c r="N11" s="142"/>
    </row>
    <row r="12" spans="1:14" s="7" customFormat="1" ht="18.75" customHeight="1">
      <c r="A12" s="905"/>
      <c r="B12" s="906"/>
      <c r="C12" s="906"/>
      <c r="D12" s="906"/>
      <c r="E12" s="907"/>
      <c r="F12" s="937"/>
      <c r="G12" s="915" t="s">
        <v>35</v>
      </c>
      <c r="H12" s="916"/>
      <c r="I12" s="929" t="s">
        <v>36</v>
      </c>
      <c r="J12" s="930"/>
      <c r="K12" s="931"/>
      <c r="N12" s="142"/>
    </row>
    <row r="13" spans="1:14" s="7" customFormat="1" ht="18.75" customHeight="1">
      <c r="A13" s="905"/>
      <c r="B13" s="906"/>
      <c r="C13" s="906"/>
      <c r="D13" s="906"/>
      <c r="E13" s="907"/>
      <c r="F13" s="937"/>
      <c r="G13" s="915" t="s">
        <v>51</v>
      </c>
      <c r="H13" s="916"/>
      <c r="I13" s="319"/>
      <c r="J13" s="320"/>
      <c r="K13" s="41"/>
      <c r="N13" s="142"/>
    </row>
    <row r="14" spans="1:14" s="7" customFormat="1" ht="18.75" customHeight="1">
      <c r="A14" s="905"/>
      <c r="B14" s="906"/>
      <c r="C14" s="906"/>
      <c r="D14" s="906"/>
      <c r="E14" s="907"/>
      <c r="F14" s="937"/>
      <c r="G14" s="915" t="s">
        <v>52</v>
      </c>
      <c r="H14" s="916"/>
      <c r="I14" s="319"/>
      <c r="J14" s="320"/>
      <c r="K14" s="41"/>
      <c r="N14" s="142"/>
    </row>
    <row r="15" spans="1:14" s="7" customFormat="1" ht="18.75" customHeight="1">
      <c r="A15" s="905"/>
      <c r="B15" s="906"/>
      <c r="C15" s="906"/>
      <c r="D15" s="906"/>
      <c r="E15" s="907"/>
      <c r="F15" s="937"/>
      <c r="G15" s="915" t="s">
        <v>156</v>
      </c>
      <c r="H15" s="916"/>
      <c r="I15" s="141"/>
      <c r="J15" s="241"/>
      <c r="K15" s="41"/>
      <c r="N15" s="142"/>
    </row>
    <row r="16" spans="1:14" ht="18" customHeight="1">
      <c r="A16" s="905"/>
      <c r="B16" s="906"/>
      <c r="C16" s="906"/>
      <c r="D16" s="906"/>
      <c r="E16" s="907"/>
      <c r="F16" s="937"/>
      <c r="G16" s="915" t="s">
        <v>157</v>
      </c>
      <c r="H16" s="916"/>
      <c r="I16" s="938"/>
      <c r="J16" s="939"/>
      <c r="K16" s="940"/>
    </row>
    <row r="17" spans="1:13" ht="18" customHeight="1">
      <c r="A17" s="905"/>
      <c r="B17" s="906"/>
      <c r="C17" s="906"/>
      <c r="D17" s="906"/>
      <c r="E17" s="907"/>
      <c r="F17" s="937"/>
      <c r="G17" s="915" t="s">
        <v>45</v>
      </c>
      <c r="H17" s="916"/>
      <c r="I17" s="231"/>
      <c r="J17" s="279"/>
      <c r="K17" s="232"/>
    </row>
    <row r="18" spans="1:13" ht="18.75" customHeight="1">
      <c r="A18" s="905"/>
      <c r="B18" s="906"/>
      <c r="C18" s="906"/>
      <c r="D18" s="906"/>
      <c r="E18" s="907"/>
      <c r="F18" s="937"/>
      <c r="G18" s="923" t="s">
        <v>9</v>
      </c>
      <c r="H18" s="924"/>
      <c r="I18" s="924"/>
      <c r="J18" s="924"/>
      <c r="K18" s="925"/>
    </row>
    <row r="19" spans="1:13" ht="22.95" customHeight="1">
      <c r="A19" s="905"/>
      <c r="B19" s="906"/>
      <c r="C19" s="906"/>
      <c r="D19" s="906"/>
      <c r="E19" s="907"/>
      <c r="F19" s="937"/>
      <c r="G19" s="230">
        <v>1</v>
      </c>
      <c r="H19" s="917"/>
      <c r="I19" s="918"/>
      <c r="J19" s="918"/>
      <c r="K19" s="919"/>
    </row>
    <row r="20" spans="1:13" ht="22.95" customHeight="1">
      <c r="A20" s="905"/>
      <c r="B20" s="906"/>
      <c r="C20" s="906"/>
      <c r="D20" s="906"/>
      <c r="E20" s="907"/>
      <c r="F20" s="937"/>
      <c r="G20" s="242">
        <v>2</v>
      </c>
      <c r="H20" s="972"/>
      <c r="I20" s="973"/>
      <c r="J20" s="973"/>
      <c r="K20" s="974"/>
    </row>
    <row r="21" spans="1:13" ht="22.95" customHeight="1">
      <c r="A21" s="905"/>
      <c r="B21" s="906"/>
      <c r="C21" s="906"/>
      <c r="D21" s="906"/>
      <c r="E21" s="907"/>
      <c r="F21" s="937"/>
      <c r="G21" s="230">
        <v>3</v>
      </c>
      <c r="H21" s="956"/>
      <c r="I21" s="957"/>
      <c r="J21" s="957"/>
      <c r="K21" s="958"/>
    </row>
    <row r="22" spans="1:13" ht="22.95" customHeight="1">
      <c r="A22" s="905"/>
      <c r="B22" s="906"/>
      <c r="C22" s="906"/>
      <c r="D22" s="906"/>
      <c r="E22" s="907"/>
      <c r="F22" s="937"/>
      <c r="G22" s="230">
        <v>4</v>
      </c>
      <c r="H22" s="917"/>
      <c r="I22" s="918"/>
      <c r="J22" s="918"/>
      <c r="K22" s="919"/>
    </row>
    <row r="23" spans="1:13" s="7" customFormat="1" ht="22.95" customHeight="1">
      <c r="A23" s="905"/>
      <c r="B23" s="906"/>
      <c r="C23" s="906"/>
      <c r="D23" s="906"/>
      <c r="E23" s="907"/>
      <c r="F23" s="937"/>
      <c r="G23" s="242">
        <v>5</v>
      </c>
      <c r="H23" s="917"/>
      <c r="I23" s="918"/>
      <c r="J23" s="918"/>
      <c r="K23" s="919"/>
      <c r="M23" s="138"/>
    </row>
    <row r="24" spans="1:13" s="7" customFormat="1" ht="18.75" customHeight="1">
      <c r="A24" s="905"/>
      <c r="B24" s="906"/>
      <c r="C24" s="906"/>
      <c r="D24" s="906"/>
      <c r="E24" s="907"/>
      <c r="F24" s="937"/>
      <c r="G24" s="915" t="s">
        <v>10</v>
      </c>
      <c r="H24" s="936"/>
      <c r="I24" s="959"/>
      <c r="J24" s="959"/>
      <c r="K24" s="960"/>
    </row>
    <row r="25" spans="1:13" ht="19.5" customHeight="1">
      <c r="A25" s="908"/>
      <c r="B25" s="909"/>
      <c r="C25" s="909"/>
      <c r="D25" s="909"/>
      <c r="E25" s="910"/>
      <c r="F25" s="937"/>
      <c r="G25" s="915" t="s">
        <v>11</v>
      </c>
      <c r="H25" s="936"/>
      <c r="I25" s="959"/>
      <c r="J25" s="959"/>
      <c r="K25" s="960"/>
    </row>
    <row r="26" spans="1:13">
      <c r="A26" s="932"/>
      <c r="B26" s="933"/>
      <c r="C26" s="933"/>
      <c r="D26" s="933"/>
      <c r="E26" s="933"/>
      <c r="F26" s="933"/>
      <c r="G26" s="933"/>
      <c r="H26" s="933"/>
      <c r="I26" s="933"/>
      <c r="J26" s="933"/>
      <c r="K26" s="934"/>
    </row>
    <row r="27" spans="1:13">
      <c r="A27" s="926" t="s">
        <v>43</v>
      </c>
      <c r="B27" s="927"/>
      <c r="C27" s="927"/>
      <c r="D27" s="927"/>
      <c r="E27" s="928"/>
      <c r="F27" s="971"/>
      <c r="G27" s="975" t="s">
        <v>12</v>
      </c>
      <c r="H27" s="976"/>
      <c r="I27" s="976"/>
      <c r="J27" s="976"/>
      <c r="K27" s="977"/>
    </row>
    <row r="28" spans="1:13">
      <c r="A28" s="147"/>
      <c r="B28" s="2"/>
      <c r="C28" s="2"/>
      <c r="D28" s="2"/>
      <c r="E28" s="101"/>
      <c r="F28" s="971"/>
      <c r="G28" s="961"/>
      <c r="H28" s="962"/>
      <c r="I28" s="962"/>
      <c r="J28" s="962"/>
      <c r="K28" s="963"/>
    </row>
    <row r="29" spans="1:13">
      <c r="A29" s="147"/>
      <c r="B29" s="2"/>
      <c r="C29" s="2"/>
      <c r="D29" s="2"/>
      <c r="E29" s="101"/>
      <c r="F29" s="971"/>
      <c r="G29" s="961"/>
      <c r="H29" s="962"/>
      <c r="I29" s="962"/>
      <c r="J29" s="962"/>
      <c r="K29" s="963"/>
    </row>
    <row r="30" spans="1:13">
      <c r="A30" s="147"/>
      <c r="B30" s="2"/>
      <c r="C30" s="2"/>
      <c r="D30" s="2"/>
      <c r="E30" s="101"/>
      <c r="F30" s="971"/>
      <c r="G30" s="961"/>
      <c r="H30" s="962"/>
      <c r="I30" s="962"/>
      <c r="J30" s="962"/>
      <c r="K30" s="963"/>
    </row>
    <row r="31" spans="1:13">
      <c r="A31" s="147"/>
      <c r="B31" s="2"/>
      <c r="C31" s="2"/>
      <c r="D31" s="2"/>
      <c r="E31" s="101"/>
      <c r="F31" s="971"/>
      <c r="G31" s="961"/>
      <c r="H31" s="962"/>
      <c r="I31" s="962"/>
      <c r="J31" s="962"/>
      <c r="K31" s="963"/>
    </row>
    <row r="32" spans="1:13">
      <c r="A32" s="147"/>
      <c r="B32" s="2"/>
      <c r="C32" s="2"/>
      <c r="D32" s="935" t="e">
        <f>+CFP!E20</f>
        <v>#DIV/0!</v>
      </c>
      <c r="E32" s="935" t="str">
        <f>IF(CFP!E10="ผลรวม(kgCO2 eq.)","kg",IF(CFP!E10="ผลรวม(gCO2 eq.)","g","ton"))</f>
        <v>ton</v>
      </c>
      <c r="F32" s="971"/>
      <c r="G32" s="961"/>
      <c r="H32" s="962"/>
      <c r="I32" s="962"/>
      <c r="J32" s="962"/>
      <c r="K32" s="963"/>
    </row>
    <row r="33" spans="1:11">
      <c r="A33" s="147"/>
      <c r="B33" s="2"/>
      <c r="C33" s="2"/>
      <c r="D33" s="935"/>
      <c r="E33" s="935"/>
      <c r="F33" s="971"/>
      <c r="G33" s="961"/>
      <c r="H33" s="962"/>
      <c r="I33" s="962"/>
      <c r="J33" s="962"/>
      <c r="K33" s="963"/>
    </row>
    <row r="34" spans="1:11">
      <c r="A34" s="147"/>
      <c r="B34" s="2"/>
      <c r="C34" s="2"/>
      <c r="D34" s="2"/>
      <c r="E34" s="101"/>
      <c r="F34" s="971"/>
      <c r="G34" s="961"/>
      <c r="H34" s="962"/>
      <c r="I34" s="962"/>
      <c r="J34" s="962"/>
      <c r="K34" s="963"/>
    </row>
    <row r="35" spans="1:11">
      <c r="A35" s="147"/>
      <c r="B35" s="2"/>
      <c r="C35" s="2"/>
      <c r="D35" s="2"/>
      <c r="E35" s="101"/>
      <c r="F35" s="971"/>
      <c r="G35" s="961"/>
      <c r="H35" s="962"/>
      <c r="I35" s="962"/>
      <c r="J35" s="962"/>
      <c r="K35" s="963"/>
    </row>
    <row r="36" spans="1:11">
      <c r="A36" s="147"/>
      <c r="B36" s="2"/>
      <c r="C36" s="2"/>
      <c r="D36" s="2"/>
      <c r="E36" s="101"/>
      <c r="F36" s="971"/>
      <c r="G36" s="961"/>
      <c r="H36" s="962"/>
      <c r="I36" s="962"/>
      <c r="J36" s="962"/>
      <c r="K36" s="963"/>
    </row>
    <row r="37" spans="1:11">
      <c r="A37" s="147"/>
      <c r="B37" s="2"/>
      <c r="C37" s="2"/>
      <c r="D37" s="2"/>
      <c r="E37" s="101"/>
      <c r="F37" s="971"/>
      <c r="G37" s="961"/>
      <c r="H37" s="962"/>
      <c r="I37" s="962"/>
      <c r="J37" s="962"/>
      <c r="K37" s="963"/>
    </row>
    <row r="38" spans="1:11">
      <c r="A38" s="147"/>
      <c r="B38" s="2"/>
      <c r="C38" s="2"/>
      <c r="D38" s="2"/>
      <c r="E38" s="101"/>
      <c r="F38" s="971"/>
      <c r="G38" s="961"/>
      <c r="H38" s="962"/>
      <c r="I38" s="962"/>
      <c r="J38" s="962"/>
      <c r="K38" s="963"/>
    </row>
    <row r="39" spans="1:11">
      <c r="A39" s="147"/>
      <c r="B39" s="2"/>
      <c r="C39" s="2"/>
      <c r="D39" s="2"/>
      <c r="E39" s="101"/>
      <c r="F39" s="971"/>
      <c r="G39" s="961"/>
      <c r="H39" s="962"/>
      <c r="I39" s="962"/>
      <c r="J39" s="962"/>
      <c r="K39" s="963"/>
    </row>
    <row r="40" spans="1:11">
      <c r="A40" s="147"/>
      <c r="B40" s="2"/>
      <c r="C40" s="2"/>
      <c r="D40" s="2"/>
      <c r="E40" s="101"/>
      <c r="F40" s="971"/>
      <c r="G40" s="961"/>
      <c r="H40" s="962"/>
      <c r="I40" s="962"/>
      <c r="J40" s="962"/>
      <c r="K40" s="963"/>
    </row>
    <row r="41" spans="1:11">
      <c r="A41" s="147"/>
      <c r="B41" s="2"/>
      <c r="C41" s="2"/>
      <c r="D41" s="2"/>
      <c r="E41" s="101"/>
      <c r="F41" s="971"/>
      <c r="G41" s="961"/>
      <c r="H41" s="962"/>
      <c r="I41" s="962"/>
      <c r="J41" s="962"/>
      <c r="K41" s="963"/>
    </row>
    <row r="42" spans="1:11" ht="12" customHeight="1">
      <c r="A42" s="148"/>
      <c r="B42" s="149"/>
      <c r="C42" s="149"/>
      <c r="D42" s="149"/>
      <c r="E42" s="150"/>
      <c r="F42" s="971"/>
      <c r="G42" s="964"/>
      <c r="H42" s="965"/>
      <c r="I42" s="965"/>
      <c r="J42" s="965"/>
      <c r="K42" s="966"/>
    </row>
    <row r="43" spans="1:11" ht="12.75" hidden="1" customHeight="1">
      <c r="A43" s="3"/>
      <c r="K43" s="6"/>
    </row>
    <row r="44" spans="1:11" s="4" customFormat="1" ht="10.5" customHeight="1">
      <c r="A44" s="967"/>
      <c r="B44" s="968"/>
      <c r="C44" s="968"/>
      <c r="D44" s="968"/>
      <c r="E44" s="968"/>
      <c r="F44" s="968"/>
      <c r="G44" s="968"/>
      <c r="H44" s="968"/>
      <c r="I44" s="968"/>
      <c r="J44" s="968"/>
      <c r="K44" s="969"/>
    </row>
    <row r="45" spans="1:11" ht="13.5" customHeight="1">
      <c r="A45" s="26" t="s">
        <v>5</v>
      </c>
      <c r="B45" s="941" t="s">
        <v>158</v>
      </c>
      <c r="C45" s="942"/>
      <c r="D45" s="942"/>
      <c r="E45" s="943" t="s">
        <v>109</v>
      </c>
      <c r="F45" s="944"/>
      <c r="G45" s="945"/>
      <c r="H45" s="29" t="s">
        <v>110</v>
      </c>
      <c r="I45" s="225" t="s">
        <v>112</v>
      </c>
      <c r="J45" s="228"/>
      <c r="K45" s="224" t="s">
        <v>111</v>
      </c>
    </row>
  </sheetData>
  <mergeCells count="50">
    <mergeCell ref="A1:K1"/>
    <mergeCell ref="I2:K2"/>
    <mergeCell ref="E3:K3"/>
    <mergeCell ref="E4:K4"/>
    <mergeCell ref="B3:D3"/>
    <mergeCell ref="C2:G2"/>
    <mergeCell ref="A2:A6"/>
    <mergeCell ref="E5:K5"/>
    <mergeCell ref="B45:D45"/>
    <mergeCell ref="E45:G45"/>
    <mergeCell ref="B4:D4"/>
    <mergeCell ref="B5:D5"/>
    <mergeCell ref="B6:D6"/>
    <mergeCell ref="B7:K7"/>
    <mergeCell ref="E6:K6"/>
    <mergeCell ref="H21:K21"/>
    <mergeCell ref="I25:K25"/>
    <mergeCell ref="G28:K42"/>
    <mergeCell ref="A44:K44"/>
    <mergeCell ref="I10:K10"/>
    <mergeCell ref="F27:F42"/>
    <mergeCell ref="H20:K20"/>
    <mergeCell ref="G27:K27"/>
    <mergeCell ref="I24:K24"/>
    <mergeCell ref="A27:E27"/>
    <mergeCell ref="I12:K12"/>
    <mergeCell ref="A26:K26"/>
    <mergeCell ref="D32:D33"/>
    <mergeCell ref="E32:E33"/>
    <mergeCell ref="H23:K23"/>
    <mergeCell ref="G24:H24"/>
    <mergeCell ref="G17:H17"/>
    <mergeCell ref="G25:H25"/>
    <mergeCell ref="H22:K22"/>
    <mergeCell ref="F10:F25"/>
    <mergeCell ref="I16:K16"/>
    <mergeCell ref="G12:H12"/>
    <mergeCell ref="G10:H10"/>
    <mergeCell ref="A7:A8"/>
    <mergeCell ref="A10:E25"/>
    <mergeCell ref="B8:K8"/>
    <mergeCell ref="G13:H13"/>
    <mergeCell ref="H19:K19"/>
    <mergeCell ref="A9:K9"/>
    <mergeCell ref="G15:H15"/>
    <mergeCell ref="G16:H16"/>
    <mergeCell ref="G14:H14"/>
    <mergeCell ref="G18:K18"/>
    <mergeCell ref="G11:H11"/>
    <mergeCell ref="I11:K11"/>
  </mergeCells>
  <phoneticPr fontId="5" type="noConversion"/>
  <pageMargins left="0.5" right="0.5" top="1.5" bottom="1" header="0.5" footer="0.5"/>
  <pageSetup paperSize="9" orientation="portrait" errors="blank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634F-B2BC-455D-AACD-AF8580AA7F58}">
  <dimension ref="A1:AH188"/>
  <sheetViews>
    <sheetView topLeftCell="A2" zoomScale="130" zoomScaleNormal="130" zoomScaleSheetLayoutView="100" workbookViewId="0">
      <pane xSplit="7" ySplit="4" topLeftCell="Z6" activePane="bottomRight" state="frozen"/>
      <selection activeCell="A2" sqref="A2"/>
      <selection pane="topRight" activeCell="H2" sqref="H2"/>
      <selection pane="bottomLeft" activeCell="A6" sqref="A6"/>
      <selection pane="bottomRight" activeCell="AD6" sqref="AD6"/>
    </sheetView>
  </sheetViews>
  <sheetFormatPr defaultColWidth="11" defaultRowHeight="13.2"/>
  <cols>
    <col min="1" max="1" width="5.88671875" style="718" customWidth="1"/>
    <col min="2" max="2" width="19.5546875" style="718" customWidth="1"/>
    <col min="3" max="3" width="21.21875" style="718" customWidth="1"/>
    <col min="4" max="4" width="34" style="718" customWidth="1"/>
    <col min="5" max="5" width="6.6640625" style="742" customWidth="1"/>
    <col min="6" max="6" width="11.44140625" style="705" customWidth="1"/>
    <col min="7" max="7" width="7.109375" style="718" customWidth="1"/>
    <col min="8" max="8" width="21.6640625" style="718" customWidth="1"/>
    <col min="9" max="9" width="13.88671875" style="718" hidden="1" customWidth="1"/>
    <col min="10" max="10" width="14.6640625" style="718" hidden="1" customWidth="1"/>
    <col min="11" max="11" width="10.109375" style="718" hidden="1" customWidth="1"/>
    <col min="12" max="12" width="9.5546875" style="718" hidden="1" customWidth="1"/>
    <col min="13" max="13" width="9" style="718" hidden="1" customWidth="1"/>
    <col min="14" max="14" width="8.44140625" style="718" hidden="1" customWidth="1"/>
    <col min="15" max="16" width="3.6640625" style="718" hidden="1" customWidth="1"/>
    <col min="17" max="17" width="9.5546875" style="718" customWidth="1"/>
    <col min="18" max="18" width="11.44140625" style="718" customWidth="1"/>
    <col min="19" max="19" width="25.33203125" style="718" customWidth="1"/>
    <col min="20" max="20" width="7.109375" style="741" customWidth="1"/>
    <col min="21" max="21" width="6.5546875" style="741" customWidth="1"/>
    <col min="22" max="22" width="9.88671875" style="718" customWidth="1"/>
    <col min="23" max="23" width="9.5546875" style="718" customWidth="1"/>
    <col min="24" max="24" width="3.6640625" style="742" customWidth="1"/>
    <col min="25" max="25" width="3.6640625" style="718" customWidth="1"/>
    <col min="26" max="26" width="99.77734375" style="718" bestFit="1" customWidth="1"/>
    <col min="27" max="27" width="9.44140625" style="718" customWidth="1"/>
    <col min="28" max="28" width="10.88671875" style="718" customWidth="1"/>
    <col min="29" max="29" width="4.6640625" style="718" customWidth="1"/>
    <col min="30" max="30" width="16.109375" style="718" customWidth="1"/>
    <col min="31" max="31" width="10.6640625" style="718" customWidth="1"/>
    <col min="32" max="32" width="7.5546875" style="718" customWidth="1"/>
    <col min="33" max="33" width="7.44140625" style="718" customWidth="1"/>
    <col min="34" max="16384" width="11" style="718"/>
  </cols>
  <sheetData>
    <row r="1" spans="1:34" s="719" customFormat="1" ht="12.75" customHeight="1">
      <c r="A1" s="1417" t="s">
        <v>483</v>
      </c>
      <c r="B1" s="1419" t="s">
        <v>25</v>
      </c>
      <c r="C1" s="1419" t="s">
        <v>730</v>
      </c>
      <c r="D1" s="1419" t="s">
        <v>643</v>
      </c>
      <c r="E1" s="1419" t="s">
        <v>484</v>
      </c>
      <c r="F1" s="1415" t="s">
        <v>535</v>
      </c>
      <c r="G1" s="1421" t="s">
        <v>645</v>
      </c>
      <c r="H1" s="1419" t="s">
        <v>646</v>
      </c>
      <c r="I1" s="1424" t="s">
        <v>32</v>
      </c>
      <c r="J1" s="1424"/>
      <c r="K1" s="1424"/>
      <c r="L1" s="1424"/>
      <c r="M1" s="1425" t="s">
        <v>384</v>
      </c>
      <c r="N1" s="1425" t="s">
        <v>385</v>
      </c>
      <c r="O1" s="1424" t="s">
        <v>23</v>
      </c>
      <c r="P1" s="1424"/>
      <c r="Q1" s="1433" t="s">
        <v>652</v>
      </c>
      <c r="R1" s="1433"/>
      <c r="S1" s="1433"/>
      <c r="T1" s="1433"/>
      <c r="U1" s="1433"/>
      <c r="V1" s="1434" t="s">
        <v>54</v>
      </c>
      <c r="W1" s="1435"/>
      <c r="X1" s="1433" t="s">
        <v>610</v>
      </c>
      <c r="Y1" s="1433"/>
      <c r="Z1" s="1434" t="s">
        <v>664</v>
      </c>
      <c r="AA1" s="1452" t="s">
        <v>668</v>
      </c>
      <c r="AB1" s="1454" t="s">
        <v>742</v>
      </c>
      <c r="AC1" s="1446" t="s">
        <v>49</v>
      </c>
      <c r="AD1" s="1448" t="s">
        <v>614</v>
      </c>
      <c r="AE1" s="718"/>
      <c r="AF1" s="718"/>
      <c r="AG1" s="718"/>
      <c r="AH1" s="718"/>
    </row>
    <row r="2" spans="1:34" ht="12.75" customHeight="1">
      <c r="A2" s="1418"/>
      <c r="B2" s="1420"/>
      <c r="C2" s="1420"/>
      <c r="D2" s="1420"/>
      <c r="E2" s="1420"/>
      <c r="F2" s="1416"/>
      <c r="G2" s="1422"/>
      <c r="H2" s="1423"/>
      <c r="I2" s="1424"/>
      <c r="J2" s="1424"/>
      <c r="K2" s="1424"/>
      <c r="L2" s="1424"/>
      <c r="M2" s="1425"/>
      <c r="N2" s="1425"/>
      <c r="O2" s="1442"/>
      <c r="P2" s="1442"/>
      <c r="Q2" s="1433"/>
      <c r="R2" s="1433"/>
      <c r="S2" s="1433"/>
      <c r="T2" s="1433"/>
      <c r="U2" s="1433"/>
      <c r="V2" s="1436"/>
      <c r="W2" s="1437"/>
      <c r="X2" s="1450"/>
      <c r="Y2" s="1450"/>
      <c r="Z2" s="1451"/>
      <c r="AA2" s="1453"/>
      <c r="AB2" s="1455"/>
      <c r="AC2" s="1447"/>
      <c r="AD2" s="1449"/>
    </row>
    <row r="3" spans="1:34" ht="12.75" customHeight="1">
      <c r="A3" s="1418"/>
      <c r="B3" s="1420"/>
      <c r="C3" s="1420"/>
      <c r="D3" s="1420"/>
      <c r="E3" s="1420"/>
      <c r="F3" s="1416"/>
      <c r="G3" s="1422"/>
      <c r="H3" s="1423"/>
      <c r="I3" s="1424" t="s">
        <v>20</v>
      </c>
      <c r="J3" s="1425" t="s">
        <v>386</v>
      </c>
      <c r="K3" s="1425" t="s">
        <v>387</v>
      </c>
      <c r="L3" s="1425" t="s">
        <v>388</v>
      </c>
      <c r="M3" s="1425"/>
      <c r="N3" s="1425"/>
      <c r="O3" s="1428" t="s">
        <v>59</v>
      </c>
      <c r="P3" s="1428" t="s">
        <v>24</v>
      </c>
      <c r="Q3" s="1430" t="s">
        <v>650</v>
      </c>
      <c r="R3" s="1431" t="s">
        <v>651</v>
      </c>
      <c r="S3" s="1433" t="s">
        <v>655</v>
      </c>
      <c r="T3" s="1439" t="s">
        <v>657</v>
      </c>
      <c r="U3" s="1441" t="s">
        <v>656</v>
      </c>
      <c r="V3" s="550" t="s">
        <v>658</v>
      </c>
      <c r="W3" s="550" t="s">
        <v>659</v>
      </c>
      <c r="X3" s="1443" t="s">
        <v>59</v>
      </c>
      <c r="Y3" s="1443" t="s">
        <v>24</v>
      </c>
      <c r="Z3" s="1451"/>
      <c r="AA3" s="1453"/>
      <c r="AB3" s="1455"/>
      <c r="AC3" s="1447"/>
      <c r="AD3" s="1449"/>
    </row>
    <row r="4" spans="1:34" ht="12.75" customHeight="1">
      <c r="A4" s="1418"/>
      <c r="B4" s="1420"/>
      <c r="C4" s="1420"/>
      <c r="D4" s="1420"/>
      <c r="E4" s="1420"/>
      <c r="F4" s="1416"/>
      <c r="G4" s="1422"/>
      <c r="H4" s="1423"/>
      <c r="I4" s="1424"/>
      <c r="J4" s="1425"/>
      <c r="K4" s="1425"/>
      <c r="L4" s="1425"/>
      <c r="M4" s="1425"/>
      <c r="N4" s="1425"/>
      <c r="O4" s="1428"/>
      <c r="P4" s="1428"/>
      <c r="Q4" s="1430"/>
      <c r="R4" s="1432"/>
      <c r="S4" s="1433"/>
      <c r="T4" s="1440"/>
      <c r="U4" s="1441"/>
      <c r="V4" s="1431" t="s">
        <v>55</v>
      </c>
      <c r="W4" s="1431" t="s">
        <v>56</v>
      </c>
      <c r="X4" s="1444"/>
      <c r="Y4" s="1444"/>
      <c r="Z4" s="1451"/>
      <c r="AA4" s="1453"/>
      <c r="AB4" s="1455"/>
      <c r="AC4" s="1447"/>
      <c r="AD4" s="1449"/>
    </row>
    <row r="5" spans="1:34" ht="27.75" customHeight="1" thickBot="1">
      <c r="A5" s="1418"/>
      <c r="B5" s="1420"/>
      <c r="C5" s="1420"/>
      <c r="D5" s="1420"/>
      <c r="E5" s="1420"/>
      <c r="F5" s="1416"/>
      <c r="G5" s="1422"/>
      <c r="H5" s="1423"/>
      <c r="I5" s="1427"/>
      <c r="J5" s="1426"/>
      <c r="K5" s="1426"/>
      <c r="L5" s="1426"/>
      <c r="M5" s="1426"/>
      <c r="N5" s="1426"/>
      <c r="O5" s="1429"/>
      <c r="P5" s="1429"/>
      <c r="Q5" s="1431"/>
      <c r="R5" s="1432"/>
      <c r="S5" s="1438"/>
      <c r="T5" s="1440"/>
      <c r="U5" s="1439"/>
      <c r="V5" s="1432"/>
      <c r="W5" s="1432"/>
      <c r="X5" s="1445"/>
      <c r="Y5" s="1445"/>
      <c r="Z5" s="1451"/>
      <c r="AA5" s="1453"/>
      <c r="AB5" s="1455"/>
      <c r="AC5" s="1447"/>
      <c r="AD5" s="1449"/>
    </row>
    <row r="6" spans="1:34" s="733" customFormat="1" ht="12.75" customHeight="1">
      <c r="A6" s="543"/>
      <c r="B6" s="542" t="s">
        <v>700</v>
      </c>
      <c r="C6" s="491"/>
      <c r="D6" s="596"/>
      <c r="E6" s="596"/>
      <c r="F6" s="487"/>
      <c r="G6" s="493"/>
      <c r="H6" s="493"/>
      <c r="I6" s="493"/>
      <c r="J6" s="493"/>
      <c r="K6" s="484"/>
      <c r="L6" s="573"/>
      <c r="M6" s="493"/>
      <c r="N6" s="493"/>
      <c r="O6" s="484"/>
      <c r="P6" s="484"/>
      <c r="Q6" s="484"/>
      <c r="R6" s="484"/>
      <c r="S6" s="484"/>
      <c r="T6" s="498"/>
      <c r="U6" s="498"/>
      <c r="V6" s="484"/>
      <c r="W6" s="484"/>
      <c r="X6" s="562"/>
      <c r="Y6" s="484"/>
      <c r="Z6" s="493"/>
      <c r="AA6" s="484"/>
      <c r="AB6" s="488"/>
      <c r="AC6" s="484"/>
      <c r="AD6" s="494"/>
    </row>
    <row r="7" spans="1:34" s="559" customFormat="1" ht="10.199999999999999">
      <c r="A7" s="590"/>
      <c r="B7" s="546"/>
      <c r="C7" s="546"/>
      <c r="D7" s="571" t="str">
        <f>'Calculate Sheet CFO'!B46</f>
        <v>1. Acquisition of raw materials</v>
      </c>
      <c r="E7" s="592"/>
      <c r="F7" s="735"/>
      <c r="Q7" s="735"/>
      <c r="R7" s="735"/>
      <c r="T7" s="584"/>
      <c r="U7" s="584"/>
      <c r="V7" s="541"/>
      <c r="W7" s="535"/>
      <c r="X7" s="564"/>
      <c r="Y7" s="541"/>
      <c r="Z7" s="541"/>
      <c r="AA7" s="584"/>
      <c r="AB7" s="568"/>
      <c r="AD7" s="587"/>
    </row>
    <row r="8" spans="1:34" s="559" customFormat="1" ht="10.199999999999999">
      <c r="A8" s="590"/>
      <c r="B8" s="546"/>
      <c r="C8" s="546"/>
      <c r="D8" s="551" t="str">
        <f>'Calculate Sheet CFO'!B47</f>
        <v>Scrap for Billet Manufacturing</v>
      </c>
      <c r="E8" s="592" t="str">
        <f>'Calculate Sheet CFO'!C47</f>
        <v>kg.</v>
      </c>
      <c r="F8" s="735">
        <f>'Calculate Sheet CFO'!D47</f>
        <v>300000</v>
      </c>
      <c r="G8" s="559">
        <f>Assumption!F41</f>
        <v>85</v>
      </c>
      <c r="Q8" s="735">
        <f>F8*G8/1000</f>
        <v>25500</v>
      </c>
      <c r="R8" s="735">
        <f>Q8/16</f>
        <v>1593.75</v>
      </c>
      <c r="S8" s="559" t="s">
        <v>493</v>
      </c>
      <c r="T8" s="584">
        <v>1</v>
      </c>
      <c r="U8" s="584">
        <v>0</v>
      </c>
      <c r="V8" s="541">
        <v>5.33E-2</v>
      </c>
      <c r="W8" s="535">
        <v>0.59</v>
      </c>
      <c r="X8" s="564" t="s">
        <v>356</v>
      </c>
      <c r="Y8" s="541"/>
      <c r="Z8" s="35" t="s">
        <v>661</v>
      </c>
      <c r="AA8" s="584">
        <v>1</v>
      </c>
      <c r="AB8" s="568">
        <f>((Q8*V8)+(R8*W8))/1000</f>
        <v>2.2994625000000002</v>
      </c>
      <c r="AD8" s="587"/>
    </row>
    <row r="9" spans="1:34" s="559" customFormat="1" ht="10.199999999999999">
      <c r="A9" s="590"/>
      <c r="B9" s="546"/>
      <c r="C9" s="546"/>
      <c r="D9" s="551" t="str">
        <f>'Calculate Sheet CFO'!B48</f>
        <v>Sodium Hypochlorite</v>
      </c>
      <c r="E9" s="592" t="str">
        <f>'Calculate Sheet CFO'!C48</f>
        <v>kg.</v>
      </c>
      <c r="F9" s="735">
        <f>'Calculate Sheet CFO'!D48</f>
        <v>60000</v>
      </c>
      <c r="G9" s="559">
        <f>Assumption!F42</f>
        <v>120</v>
      </c>
      <c r="Q9" s="735">
        <f t="shared" ref="Q9:Q14" si="0">F9*G9/1000</f>
        <v>7200</v>
      </c>
      <c r="R9" s="735">
        <f>Q9/16</f>
        <v>450</v>
      </c>
      <c r="S9" s="559" t="s">
        <v>526</v>
      </c>
      <c r="T9" s="584">
        <v>1</v>
      </c>
      <c r="U9" s="584">
        <v>0</v>
      </c>
      <c r="V9" s="541">
        <v>0.1411</v>
      </c>
      <c r="W9" s="535">
        <v>0.31309999999999999</v>
      </c>
      <c r="X9" s="564" t="s">
        <v>356</v>
      </c>
      <c r="Y9" s="541"/>
      <c r="Z9" s="541" t="s">
        <v>662</v>
      </c>
      <c r="AA9" s="584">
        <v>1</v>
      </c>
      <c r="AB9" s="568">
        <f t="shared" ref="AB9:AB17" si="1">((Q9*V9)+(R9*W9))/1000</f>
        <v>1.1568150000000001</v>
      </c>
      <c r="AD9" s="587"/>
    </row>
    <row r="10" spans="1:34" s="559" customFormat="1" ht="10.199999999999999">
      <c r="A10" s="590"/>
      <c r="B10" s="546"/>
      <c r="C10" s="546"/>
      <c r="D10" s="551" t="str">
        <f>'Calculate Sheet CFO'!B49</f>
        <v>Calcium Sterate</v>
      </c>
      <c r="E10" s="592" t="str">
        <f>'Calculate Sheet CFO'!C49</f>
        <v>kg.</v>
      </c>
      <c r="F10" s="735">
        <f>'Calculate Sheet CFO'!D49</f>
        <v>15000</v>
      </c>
      <c r="G10" s="559">
        <f>Assumption!F43</f>
        <v>98</v>
      </c>
      <c r="Q10" s="735">
        <f t="shared" si="0"/>
        <v>1470</v>
      </c>
      <c r="R10" s="735">
        <f>Q10/7</f>
        <v>210</v>
      </c>
      <c r="S10" s="559" t="s">
        <v>526</v>
      </c>
      <c r="T10" s="584">
        <v>1</v>
      </c>
      <c r="U10" s="584">
        <v>0</v>
      </c>
      <c r="V10" s="541">
        <v>0.1411</v>
      </c>
      <c r="W10" s="535">
        <v>0.31309999999999999</v>
      </c>
      <c r="X10" s="564" t="s">
        <v>356</v>
      </c>
      <c r="Y10" s="541"/>
      <c r="Z10" s="541" t="s">
        <v>662</v>
      </c>
      <c r="AA10" s="584">
        <v>1</v>
      </c>
      <c r="AB10" s="568">
        <f t="shared" ref="AB10:AB11" si="2">((Q10*V10)+(R10*W10))/1000</f>
        <v>0.27316800000000002</v>
      </c>
      <c r="AD10" s="587"/>
    </row>
    <row r="11" spans="1:34" s="559" customFormat="1" ht="10.199999999999999">
      <c r="A11" s="590"/>
      <c r="B11" s="546"/>
      <c r="C11" s="546"/>
      <c r="D11" s="551" t="str">
        <f>'Calculate Sheet CFO'!B50</f>
        <v>Lubricants</v>
      </c>
      <c r="E11" s="592" t="str">
        <f>'Calculate Sheet CFO'!C50</f>
        <v>kg.</v>
      </c>
      <c r="F11" s="735">
        <f>'Calculate Sheet CFO'!D50</f>
        <v>32000</v>
      </c>
      <c r="G11" s="559">
        <f>Assumption!F44</f>
        <v>12</v>
      </c>
      <c r="Q11" s="735">
        <f t="shared" si="0"/>
        <v>384</v>
      </c>
      <c r="R11" s="735">
        <f>Q11/7</f>
        <v>54.857142857142854</v>
      </c>
      <c r="S11" s="559" t="s">
        <v>526</v>
      </c>
      <c r="T11" s="584">
        <v>1</v>
      </c>
      <c r="U11" s="584">
        <v>0</v>
      </c>
      <c r="V11" s="541">
        <v>0.1411</v>
      </c>
      <c r="W11" s="535">
        <v>0.31309999999999999</v>
      </c>
      <c r="X11" s="564" t="s">
        <v>356</v>
      </c>
      <c r="Y11" s="541"/>
      <c r="Z11" s="541" t="s">
        <v>662</v>
      </c>
      <c r="AA11" s="584">
        <v>1</v>
      </c>
      <c r="AB11" s="568">
        <f t="shared" si="2"/>
        <v>7.1358171428571426E-2</v>
      </c>
      <c r="AD11" s="587"/>
    </row>
    <row r="12" spans="1:34" s="559" customFormat="1" ht="10.199999999999999">
      <c r="A12" s="590"/>
      <c r="B12" s="546"/>
      <c r="C12" s="546"/>
      <c r="D12" s="551" t="str">
        <f>'Calculate Sheet CFO'!B51</f>
        <v>Sticker</v>
      </c>
      <c r="E12" s="592" t="str">
        <f>'Calculate Sheet CFO'!C51</f>
        <v>kg.</v>
      </c>
      <c r="F12" s="735">
        <f>'Calculate Sheet CFO'!D51</f>
        <v>40000</v>
      </c>
      <c r="G12" s="559">
        <f>Assumption!F45</f>
        <v>65</v>
      </c>
      <c r="Q12" s="735">
        <f t="shared" si="0"/>
        <v>2600</v>
      </c>
      <c r="R12" s="735">
        <f>Q12/7</f>
        <v>371.42857142857144</v>
      </c>
      <c r="S12" s="559" t="s">
        <v>538</v>
      </c>
      <c r="T12" s="584">
        <v>1</v>
      </c>
      <c r="U12" s="584">
        <v>0</v>
      </c>
      <c r="V12" s="559">
        <v>6.7699999999999996E-2</v>
      </c>
      <c r="W12" s="559">
        <v>0.42730000000000001</v>
      </c>
      <c r="X12" s="564" t="s">
        <v>356</v>
      </c>
      <c r="Z12" s="35" t="s">
        <v>663</v>
      </c>
      <c r="AA12" s="584">
        <v>1</v>
      </c>
      <c r="AB12" s="568">
        <f t="shared" si="1"/>
        <v>0.33473142857142851</v>
      </c>
      <c r="AD12" s="587"/>
    </row>
    <row r="13" spans="1:34" s="559" customFormat="1" ht="10.199999999999999">
      <c r="A13" s="590"/>
      <c r="B13" s="546"/>
      <c r="C13" s="546"/>
      <c r="D13" s="551" t="str">
        <f>'Calculate Sheet CFO'!B52</f>
        <v>Carton Box</v>
      </c>
      <c r="E13" s="592" t="str">
        <f>'Calculate Sheet CFO'!C52</f>
        <v>kg.</v>
      </c>
      <c r="F13" s="735">
        <f>'Calculate Sheet CFO'!D52</f>
        <v>18000</v>
      </c>
      <c r="G13" s="559">
        <f>Assumption!F46</f>
        <v>65</v>
      </c>
      <c r="Q13" s="735">
        <f t="shared" si="0"/>
        <v>1170</v>
      </c>
      <c r="R13" s="735">
        <f>Q13/7</f>
        <v>167.14285714285714</v>
      </c>
      <c r="S13" s="559" t="s">
        <v>538</v>
      </c>
      <c r="T13" s="584">
        <v>1</v>
      </c>
      <c r="U13" s="584">
        <v>0</v>
      </c>
      <c r="V13" s="559">
        <v>6.7699999999999996E-2</v>
      </c>
      <c r="W13" s="559">
        <v>0.42730000000000001</v>
      </c>
      <c r="X13" s="564" t="s">
        <v>356</v>
      </c>
      <c r="Z13" s="541" t="s">
        <v>663</v>
      </c>
      <c r="AA13" s="584">
        <v>1</v>
      </c>
      <c r="AB13" s="568">
        <f t="shared" si="1"/>
        <v>0.15062914285714285</v>
      </c>
      <c r="AD13" s="587"/>
    </row>
    <row r="14" spans="1:34" s="514" customFormat="1" ht="10.199999999999999">
      <c r="A14" s="536"/>
      <c r="B14" s="574"/>
      <c r="C14" s="574"/>
      <c r="D14" s="551" t="str">
        <f>'Calculate Sheet CFO'!B53</f>
        <v>LDPE Wrapping Film</v>
      </c>
      <c r="E14" s="592" t="str">
        <f>'Calculate Sheet CFO'!C53</f>
        <v>kg.</v>
      </c>
      <c r="F14" s="735">
        <f>'Calculate Sheet CFO'!D53</f>
        <v>2500</v>
      </c>
      <c r="G14" s="559">
        <f>Assumption!F47</f>
        <v>102</v>
      </c>
      <c r="Q14" s="737">
        <f t="shared" si="0"/>
        <v>255</v>
      </c>
      <c r="R14" s="737">
        <f>Q14/7</f>
        <v>36.428571428571431</v>
      </c>
      <c r="S14" s="504" t="s">
        <v>538</v>
      </c>
      <c r="T14" s="499">
        <v>1</v>
      </c>
      <c r="U14" s="499">
        <v>0</v>
      </c>
      <c r="V14" s="559">
        <v>6.7699999999999996E-2</v>
      </c>
      <c r="W14" s="559">
        <v>0.42730000000000001</v>
      </c>
      <c r="X14" s="564" t="s">
        <v>356</v>
      </c>
      <c r="Y14" s="559"/>
      <c r="Z14" s="541" t="s">
        <v>663</v>
      </c>
      <c r="AA14" s="499">
        <v>1</v>
      </c>
      <c r="AB14" s="489">
        <f t="shared" si="1"/>
        <v>3.2829428571428572E-2</v>
      </c>
      <c r="AD14" s="502"/>
    </row>
    <row r="15" spans="1:34" s="559" customFormat="1" ht="10.199999999999999">
      <c r="A15" s="590"/>
      <c r="B15" s="546"/>
      <c r="C15" s="546"/>
      <c r="D15" s="571" t="str">
        <f>'Calculate Sheet CFO'!B54</f>
        <v>Other</v>
      </c>
      <c r="E15" s="592"/>
      <c r="F15" s="735"/>
      <c r="Q15" s="589"/>
      <c r="R15" s="589"/>
      <c r="T15" s="584"/>
      <c r="U15" s="584"/>
      <c r="X15" s="564"/>
      <c r="AB15" s="568"/>
      <c r="AD15" s="587"/>
    </row>
    <row r="16" spans="1:34" s="559" customFormat="1" ht="10.199999999999999">
      <c r="A16" s="590"/>
      <c r="B16" s="546"/>
      <c r="C16" s="546"/>
      <c r="D16" s="551" t="str">
        <f>'Calculate Sheet CFO'!B55</f>
        <v>R134a Refrigerant</v>
      </c>
      <c r="E16" s="592" t="str">
        <f>'Calculate Sheet CFO'!C55</f>
        <v>kg.</v>
      </c>
      <c r="F16" s="735">
        <f>'Calculate Sheet CFO'!D55</f>
        <v>12</v>
      </c>
      <c r="G16" s="503">
        <f>Assumption!F27</f>
        <v>5.2</v>
      </c>
      <c r="Q16" s="735">
        <f>F16*G16/1000</f>
        <v>6.2400000000000004E-2</v>
      </c>
      <c r="R16" s="735">
        <f>Q16/8.5</f>
        <v>7.3411764705882355E-3</v>
      </c>
      <c r="S16" s="559" t="s">
        <v>538</v>
      </c>
      <c r="T16" s="584">
        <v>1</v>
      </c>
      <c r="U16" s="584">
        <v>0</v>
      </c>
      <c r="V16" s="578">
        <v>6.7699999999999996E-2</v>
      </c>
      <c r="W16" s="578">
        <v>0.42730000000000001</v>
      </c>
      <c r="X16" s="564" t="s">
        <v>356</v>
      </c>
      <c r="Z16" s="541" t="s">
        <v>663</v>
      </c>
      <c r="AA16" s="584">
        <v>1</v>
      </c>
      <c r="AB16" s="568">
        <f t="shared" si="1"/>
        <v>7.3613647058823531E-6</v>
      </c>
      <c r="AD16" s="587"/>
    </row>
    <row r="17" spans="1:30" s="559" customFormat="1" ht="10.199999999999999">
      <c r="A17" s="590"/>
      <c r="B17" s="546"/>
      <c r="C17" s="546"/>
      <c r="D17" s="551" t="str">
        <f>'Calculate Sheet CFO'!B56</f>
        <v>Chemical Fire Extinguishing Agent</v>
      </c>
      <c r="E17" s="592" t="str">
        <f>'Calculate Sheet CFO'!C56</f>
        <v>kg.</v>
      </c>
      <c r="F17" s="735">
        <f>'Calculate Sheet CFO'!D56</f>
        <v>3.5</v>
      </c>
      <c r="G17" s="503">
        <f>Assumption!F28</f>
        <v>3</v>
      </c>
      <c r="Q17" s="735">
        <f>F17*G17/1000</f>
        <v>1.0500000000000001E-2</v>
      </c>
      <c r="R17" s="735">
        <f>Q17/8.5</f>
        <v>1.2352941176470588E-3</v>
      </c>
      <c r="S17" s="559" t="s">
        <v>538</v>
      </c>
      <c r="T17" s="584">
        <v>1</v>
      </c>
      <c r="U17" s="584">
        <v>0</v>
      </c>
      <c r="V17" s="578">
        <v>6.7699999999999996E-2</v>
      </c>
      <c r="W17" s="578">
        <v>0.42730000000000001</v>
      </c>
      <c r="X17" s="564" t="s">
        <v>356</v>
      </c>
      <c r="Z17" s="541" t="s">
        <v>663</v>
      </c>
      <c r="AA17" s="584">
        <v>1</v>
      </c>
      <c r="AB17" s="568">
        <f t="shared" si="1"/>
        <v>1.2386911764705883E-6</v>
      </c>
      <c r="AD17" s="587"/>
    </row>
    <row r="18" spans="1:30" s="559" customFormat="1" ht="10.199999999999999">
      <c r="A18" s="590"/>
      <c r="B18" s="546"/>
      <c r="C18" s="546"/>
      <c r="D18" s="571" t="str">
        <f>'Calculate Sheet CFO'!B61</f>
        <v>3. Acquisition of fuel and energy</v>
      </c>
      <c r="E18" s="592"/>
      <c r="F18" s="735"/>
      <c r="Q18" s="735"/>
      <c r="R18" s="735"/>
      <c r="T18" s="584"/>
      <c r="U18" s="584"/>
      <c r="V18" s="578"/>
      <c r="W18" s="578"/>
      <c r="X18" s="564"/>
      <c r="Z18" s="589"/>
      <c r="AA18" s="584"/>
      <c r="AB18" s="568"/>
      <c r="AD18" s="587"/>
    </row>
    <row r="19" spans="1:30" s="559" customFormat="1" ht="10.199999999999999">
      <c r="A19" s="590"/>
      <c r="B19" s="546"/>
      <c r="C19" s="546"/>
      <c r="D19" s="551" t="str">
        <f>'Calculate Sheet CFO'!B62</f>
        <v>diesel oil</v>
      </c>
      <c r="E19" s="592" t="s">
        <v>162</v>
      </c>
      <c r="F19" s="735">
        <f>'Calculate Sheet CFO'!D67</f>
        <v>3796</v>
      </c>
      <c r="G19" s="559">
        <v>4.5</v>
      </c>
      <c r="Q19" s="735">
        <f>F19*G19/1000</f>
        <v>17.082000000000001</v>
      </c>
      <c r="R19" s="735">
        <f>Q19/16</f>
        <v>1.067625</v>
      </c>
      <c r="S19" s="559" t="s">
        <v>493</v>
      </c>
      <c r="T19" s="584">
        <v>1</v>
      </c>
      <c r="U19" s="584">
        <v>0</v>
      </c>
      <c r="V19" s="541">
        <v>5.33E-2</v>
      </c>
      <c r="W19" s="535">
        <v>0.59</v>
      </c>
      <c r="X19" s="564" t="s">
        <v>356</v>
      </c>
      <c r="Y19" s="541"/>
      <c r="Z19" s="35" t="s">
        <v>661</v>
      </c>
      <c r="AA19" s="584">
        <v>1</v>
      </c>
      <c r="AB19" s="568">
        <f>((Q19*V19)+(R19*W19))/1000</f>
        <v>1.5403693499999999E-3</v>
      </c>
      <c r="AD19" s="587"/>
    </row>
    <row r="20" spans="1:30" s="559" customFormat="1" ht="10.199999999999999">
      <c r="A20" s="590"/>
      <c r="B20" s="546"/>
      <c r="C20" s="546"/>
      <c r="D20" s="551" t="str">
        <f>'Calculate Sheet CFO'!B68</f>
        <v>gasoline</v>
      </c>
      <c r="E20" s="592" t="s">
        <v>162</v>
      </c>
      <c r="F20" s="735">
        <f>'Calculate Sheet CFO'!D73</f>
        <v>51</v>
      </c>
      <c r="G20" s="559">
        <v>4.5</v>
      </c>
      <c r="Q20" s="735">
        <f t="shared" ref="Q20" si="3">F20*G20/1000</f>
        <v>0.22950000000000001</v>
      </c>
      <c r="R20" s="735">
        <f>Q20/16</f>
        <v>1.4343750000000001E-2</v>
      </c>
      <c r="S20" s="559" t="s">
        <v>493</v>
      </c>
      <c r="T20" s="584">
        <v>1</v>
      </c>
      <c r="U20" s="584">
        <v>0</v>
      </c>
      <c r="V20" s="541">
        <v>5.33E-2</v>
      </c>
      <c r="W20" s="535">
        <v>0.59</v>
      </c>
      <c r="X20" s="564" t="s">
        <v>356</v>
      </c>
      <c r="Y20" s="541"/>
      <c r="Z20" s="35" t="s">
        <v>661</v>
      </c>
      <c r="AA20" s="584">
        <v>1</v>
      </c>
      <c r="AB20" s="568">
        <f t="shared" ref="AB20" si="4">((Q20*V20)+(R20*W20))/1000</f>
        <v>2.0695162500000002E-5</v>
      </c>
      <c r="AD20" s="587"/>
    </row>
    <row r="21" spans="1:30" s="559" customFormat="1" ht="10.199999999999999">
      <c r="A21" s="590"/>
      <c r="B21" s="546"/>
      <c r="C21" s="546"/>
      <c r="D21" s="551" t="str">
        <f>'Calculate Sheet CFO'!B75</f>
        <v>LPG Canteen</v>
      </c>
      <c r="E21" s="592" t="s">
        <v>162</v>
      </c>
      <c r="F21" s="735"/>
      <c r="Q21" s="735"/>
      <c r="R21" s="735"/>
      <c r="T21" s="584"/>
      <c r="U21" s="584"/>
      <c r="V21" s="578"/>
      <c r="W21" s="578"/>
      <c r="X21" s="564"/>
      <c r="Z21" s="589"/>
      <c r="AA21" s="584"/>
      <c r="AB21" s="568"/>
      <c r="AD21" s="587"/>
    </row>
    <row r="22" spans="1:30" s="559" customFormat="1" ht="10.199999999999999">
      <c r="A22" s="590"/>
      <c r="B22" s="546"/>
      <c r="C22" s="546"/>
      <c r="D22" s="551"/>
      <c r="E22" s="592"/>
      <c r="F22" s="735"/>
      <c r="Q22" s="735"/>
      <c r="R22" s="735"/>
      <c r="T22" s="584"/>
      <c r="U22" s="584"/>
      <c r="V22" s="578"/>
      <c r="W22" s="578"/>
      <c r="X22" s="564"/>
      <c r="Z22" s="589"/>
      <c r="AA22" s="584"/>
      <c r="AB22" s="568"/>
      <c r="AD22" s="587"/>
    </row>
    <row r="23" spans="1:30" s="504" customFormat="1" ht="10.199999999999999">
      <c r="A23" s="516"/>
      <c r="D23" s="505" t="s">
        <v>389</v>
      </c>
      <c r="E23" s="506"/>
      <c r="F23" s="746">
        <v>0.85</v>
      </c>
      <c r="T23" s="538"/>
      <c r="U23" s="538"/>
      <c r="X23" s="565"/>
      <c r="AA23" s="505" t="s">
        <v>390</v>
      </c>
      <c r="AB23" s="588">
        <f>SUM(AB7:AB22)</f>
        <v>4.3205633359969537</v>
      </c>
      <c r="AD23" s="577"/>
    </row>
    <row r="24" spans="1:30" s="504" customFormat="1" ht="10.199999999999999">
      <c r="A24" s="516"/>
      <c r="D24" s="505" t="s">
        <v>391</v>
      </c>
      <c r="E24" s="506"/>
      <c r="F24" s="746">
        <v>0.73</v>
      </c>
      <c r="T24" s="538"/>
      <c r="U24" s="538"/>
      <c r="X24" s="565"/>
      <c r="AD24" s="577"/>
    </row>
    <row r="25" spans="1:30" s="504" customFormat="1" ht="10.8" thickBot="1">
      <c r="A25" s="517"/>
      <c r="B25" s="483"/>
      <c r="C25" s="483"/>
      <c r="D25" s="555"/>
      <c r="E25" s="532"/>
      <c r="F25" s="552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507"/>
      <c r="U25" s="507"/>
      <c r="V25" s="483"/>
      <c r="W25" s="483"/>
      <c r="X25" s="533"/>
      <c r="Y25" s="483"/>
      <c r="Z25" s="483"/>
      <c r="AA25" s="483"/>
      <c r="AB25" s="483"/>
      <c r="AC25" s="483"/>
      <c r="AD25" s="545"/>
    </row>
    <row r="26" spans="1:30" s="733" customFormat="1" ht="12.75" customHeight="1">
      <c r="A26" s="543"/>
      <c r="B26" s="542" t="s">
        <v>731</v>
      </c>
      <c r="C26" s="491"/>
      <c r="D26" s="596"/>
      <c r="E26" s="596"/>
      <c r="F26" s="487"/>
      <c r="G26" s="493"/>
      <c r="H26" s="493"/>
      <c r="I26" s="493"/>
      <c r="J26" s="493"/>
      <c r="K26" s="484"/>
      <c r="L26" s="573"/>
      <c r="M26" s="493"/>
      <c r="N26" s="493"/>
      <c r="O26" s="484"/>
      <c r="P26" s="484"/>
      <c r="Q26" s="484"/>
      <c r="R26" s="484"/>
      <c r="S26" s="484"/>
      <c r="T26" s="498"/>
      <c r="U26" s="498"/>
      <c r="V26" s="484"/>
      <c r="W26" s="484"/>
      <c r="X26" s="562"/>
      <c r="Y26" s="484"/>
      <c r="Z26" s="493"/>
      <c r="AA26" s="484"/>
      <c r="AB26" s="488"/>
      <c r="AC26" s="484"/>
      <c r="AD26" s="494"/>
    </row>
    <row r="27" spans="1:30" s="559" customFormat="1" ht="10.199999999999999" customHeight="1">
      <c r="A27" s="570"/>
      <c r="D27" s="503" t="str">
        <f>'Calculate Sheet CFO'!B83</f>
        <v>Plastic Scrap</v>
      </c>
      <c r="E27" s="591"/>
      <c r="F27" s="735">
        <f>'Calculate Sheet CFO'!D83</f>
        <v>30</v>
      </c>
      <c r="G27" s="559">
        <v>40</v>
      </c>
      <c r="Q27" s="735">
        <f>F27*G27/1000</f>
        <v>1.2</v>
      </c>
      <c r="R27" s="735">
        <f>Q27/11</f>
        <v>0.10909090909090909</v>
      </c>
      <c r="S27" s="518" t="s">
        <v>738</v>
      </c>
      <c r="T27" s="584">
        <v>1</v>
      </c>
      <c r="U27" s="584">
        <v>0</v>
      </c>
      <c r="V27" s="559">
        <v>5.5199999999999999E-2</v>
      </c>
      <c r="W27" s="559">
        <v>0.54459999999999997</v>
      </c>
      <c r="X27" s="564" t="s">
        <v>356</v>
      </c>
      <c r="Y27" s="541"/>
      <c r="Z27" s="541" t="s">
        <v>739</v>
      </c>
      <c r="AA27" s="584">
        <v>1</v>
      </c>
      <c r="AB27" s="568">
        <f t="shared" ref="AB27" si="5">((Q27*V27)+(R27*W27))/1000</f>
        <v>1.256509090909091E-4</v>
      </c>
      <c r="AD27" s="587"/>
    </row>
    <row r="28" spans="1:30" s="559" customFormat="1" ht="10.8" thickBot="1">
      <c r="A28" s="519"/>
      <c r="B28" s="560"/>
      <c r="C28" s="560"/>
      <c r="D28" s="585"/>
      <c r="E28" s="544"/>
      <c r="F28" s="520"/>
      <c r="G28" s="560"/>
      <c r="H28" s="560"/>
      <c r="I28" s="560"/>
      <c r="J28" s="560"/>
      <c r="K28" s="560"/>
      <c r="L28" s="560"/>
      <c r="M28" s="560"/>
      <c r="N28" s="560"/>
      <c r="O28" s="560"/>
      <c r="P28" s="560"/>
      <c r="Q28" s="560"/>
      <c r="R28" s="560"/>
      <c r="S28" s="560"/>
      <c r="T28" s="508"/>
      <c r="U28" s="508"/>
      <c r="V28" s="560"/>
      <c r="W28" s="560"/>
      <c r="X28" s="544"/>
      <c r="Y28" s="560"/>
      <c r="Z28" s="560"/>
      <c r="AA28" s="555" t="s">
        <v>392</v>
      </c>
      <c r="AB28" s="569">
        <f>AB27</f>
        <v>1.256509090909091E-4</v>
      </c>
      <c r="AC28" s="560"/>
      <c r="AD28" s="509"/>
    </row>
    <row r="29" spans="1:30" s="733" customFormat="1" ht="12.75" customHeight="1">
      <c r="A29" s="543"/>
      <c r="B29" s="542" t="s">
        <v>704</v>
      </c>
      <c r="C29" s="491"/>
      <c r="D29" s="596"/>
      <c r="E29" s="596"/>
      <c r="F29" s="487"/>
      <c r="G29" s="493"/>
      <c r="H29" s="493"/>
      <c r="I29" s="493"/>
      <c r="J29" s="493"/>
      <c r="K29" s="484"/>
      <c r="L29" s="573"/>
      <c r="M29" s="493"/>
      <c r="N29" s="493"/>
      <c r="O29" s="484"/>
      <c r="P29" s="484"/>
      <c r="Q29" s="484"/>
      <c r="R29" s="484"/>
      <c r="S29" s="484"/>
      <c r="T29" s="498"/>
      <c r="U29" s="498"/>
      <c r="V29" s="484"/>
      <c r="W29" s="484"/>
      <c r="X29" s="562"/>
      <c r="Y29" s="484"/>
      <c r="Z29" s="493"/>
      <c r="AA29" s="484"/>
      <c r="AB29" s="488"/>
      <c r="AC29" s="484"/>
      <c r="AD29" s="494"/>
    </row>
    <row r="30" spans="1:30" s="486" customFormat="1" ht="12.75" customHeight="1">
      <c r="A30" s="581"/>
      <c r="B30" s="497"/>
      <c r="C30" s="527"/>
      <c r="D30" s="490" t="s">
        <v>732</v>
      </c>
      <c r="E30" s="595"/>
      <c r="F30" s="743"/>
      <c r="T30" s="744"/>
      <c r="U30" s="744"/>
      <c r="X30" s="522"/>
      <c r="AB30" s="567"/>
      <c r="AD30" s="557"/>
    </row>
    <row r="31" spans="1:30" s="504" customFormat="1" ht="10.199999999999999">
      <c r="A31" s="516"/>
      <c r="D31" s="504" t="str">
        <f>Assumption!B53</f>
        <v>Domestic Customer 1</v>
      </c>
      <c r="E31" s="565" t="s">
        <v>162</v>
      </c>
      <c r="F31" s="717">
        <f>(Assumption!$D$61+Assumption!$D$62)*Assumption!D53</f>
        <v>225000</v>
      </c>
      <c r="G31" s="504">
        <f>Assumption!F53</f>
        <v>125</v>
      </c>
      <c r="Q31" s="735">
        <f>F31*G31/1000</f>
        <v>28125</v>
      </c>
      <c r="R31" s="735">
        <f>Q31/32</f>
        <v>878.90625</v>
      </c>
      <c r="S31" s="504" t="s">
        <v>551</v>
      </c>
      <c r="T31" s="538">
        <v>1</v>
      </c>
      <c r="U31" s="538">
        <v>0</v>
      </c>
      <c r="V31" s="504">
        <v>4.4900000000000002E-2</v>
      </c>
      <c r="W31" s="504">
        <v>0.82150000000000001</v>
      </c>
      <c r="X31" s="564" t="s">
        <v>356</v>
      </c>
      <c r="Z31" s="504" t="s">
        <v>666</v>
      </c>
      <c r="AA31" s="584">
        <v>1</v>
      </c>
      <c r="AB31" s="568">
        <f t="shared" ref="AB31:AB32" si="6">((Q31*V31)+(R31*W31))/1000</f>
        <v>1.984833984375</v>
      </c>
      <c r="AD31" s="577"/>
    </row>
    <row r="32" spans="1:30" s="514" customFormat="1" ht="10.199999999999999">
      <c r="A32" s="531"/>
      <c r="C32" s="514" t="str">
        <f>Assumption!G54</f>
        <v>The customer picks up at the factory</v>
      </c>
      <c r="D32" s="504" t="str">
        <f>Assumption!B54</f>
        <v>Domestic Customer 2</v>
      </c>
      <c r="E32" s="579" t="s">
        <v>162</v>
      </c>
      <c r="F32" s="717">
        <f>(Assumption!$D$61+Assumption!$D$62)*Assumption!D54</f>
        <v>135000</v>
      </c>
      <c r="G32" s="504">
        <v>0</v>
      </c>
      <c r="Q32" s="786">
        <f>F32*G32/1000</f>
        <v>0</v>
      </c>
      <c r="R32" s="786">
        <f>Q32/32</f>
        <v>0</v>
      </c>
      <c r="T32" s="556"/>
      <c r="U32" s="556"/>
      <c r="X32" s="579"/>
      <c r="AA32" s="556">
        <v>1</v>
      </c>
      <c r="AB32" s="568">
        <f t="shared" si="6"/>
        <v>0</v>
      </c>
      <c r="AD32" s="502"/>
    </row>
    <row r="33" spans="1:30" s="504" customFormat="1" ht="10.199999999999999">
      <c r="A33" s="516"/>
      <c r="D33" s="490" t="s">
        <v>733</v>
      </c>
      <c r="E33" s="565"/>
      <c r="F33" s="717"/>
      <c r="T33" s="538"/>
      <c r="U33" s="538"/>
      <c r="X33" s="565"/>
      <c r="AA33" s="584"/>
      <c r="AD33" s="577"/>
    </row>
    <row r="34" spans="1:30" s="504" customFormat="1" ht="10.199999999999999">
      <c r="A34" s="516"/>
      <c r="D34" s="505" t="s">
        <v>734</v>
      </c>
      <c r="E34" s="565"/>
      <c r="F34" s="717"/>
      <c r="T34" s="538"/>
      <c r="U34" s="538"/>
      <c r="X34" s="565"/>
      <c r="AD34" s="577"/>
    </row>
    <row r="35" spans="1:30" s="504" customFormat="1" ht="10.199999999999999">
      <c r="A35" s="516"/>
      <c r="D35" s="504" t="s">
        <v>733</v>
      </c>
      <c r="E35" s="565" t="s">
        <v>162</v>
      </c>
      <c r="F35" s="717">
        <f>(Assumption!$D$61+Assumption!$D$62)*Assumption!D57</f>
        <v>90000</v>
      </c>
      <c r="G35" s="504">
        <f>Assumption!F57</f>
        <v>25</v>
      </c>
      <c r="Q35" s="735">
        <f>F35*G35/1000</f>
        <v>2250</v>
      </c>
      <c r="R35" s="735">
        <f>Q35/32</f>
        <v>70.3125</v>
      </c>
      <c r="S35" s="504" t="s">
        <v>551</v>
      </c>
      <c r="T35" s="538">
        <v>1</v>
      </c>
      <c r="U35" s="538">
        <v>0</v>
      </c>
      <c r="V35" s="504">
        <v>4.4900000000000002E-2</v>
      </c>
      <c r="W35" s="504">
        <v>0.82150000000000001</v>
      </c>
      <c r="X35" s="564" t="s">
        <v>356</v>
      </c>
      <c r="Z35" s="504" t="s">
        <v>666</v>
      </c>
      <c r="AA35" s="584">
        <v>1</v>
      </c>
      <c r="AB35" s="568">
        <f t="shared" ref="AB35" si="7">((Q35*V35)+(R35*W35))/1000</f>
        <v>0.15878671875</v>
      </c>
      <c r="AD35" s="577"/>
    </row>
    <row r="36" spans="1:30" s="504" customFormat="1" ht="10.199999999999999">
      <c r="A36" s="516"/>
      <c r="D36" s="505" t="s">
        <v>735</v>
      </c>
      <c r="E36" s="565"/>
      <c r="F36" s="717"/>
      <c r="T36" s="538"/>
      <c r="U36" s="538"/>
      <c r="X36" s="565"/>
      <c r="AD36" s="577"/>
    </row>
    <row r="37" spans="1:30" s="504" customFormat="1" ht="10.5" customHeight="1">
      <c r="A37" s="516"/>
      <c r="D37" s="504" t="str">
        <f>D35</f>
        <v>International Customers</v>
      </c>
      <c r="E37" s="565" t="str">
        <f>E35</f>
        <v>กก.</v>
      </c>
      <c r="F37" s="717">
        <f>F35</f>
        <v>90000</v>
      </c>
      <c r="G37" s="504">
        <v>4500</v>
      </c>
      <c r="Q37" s="735">
        <f>F37*G37/1000</f>
        <v>405000</v>
      </c>
      <c r="R37" s="735"/>
      <c r="S37" s="504" t="s">
        <v>558</v>
      </c>
      <c r="T37" s="538">
        <v>1</v>
      </c>
      <c r="U37" s="538"/>
      <c r="V37" s="504">
        <v>1.0699999999999999E-2</v>
      </c>
      <c r="X37" s="564" t="s">
        <v>356</v>
      </c>
      <c r="Z37" s="504" t="s">
        <v>740</v>
      </c>
      <c r="AA37" s="584">
        <v>1</v>
      </c>
      <c r="AB37" s="568">
        <f t="shared" ref="AB37" si="8">((Q37*V37)+(R37*W37))/1000</f>
        <v>4.3334999999999999</v>
      </c>
      <c r="AD37" s="577"/>
    </row>
    <row r="38" spans="1:30" s="504" customFormat="1" ht="10.199999999999999">
      <c r="A38" s="516"/>
      <c r="E38" s="565"/>
      <c r="F38" s="717"/>
      <c r="T38" s="538"/>
      <c r="U38" s="538"/>
      <c r="X38" s="565"/>
      <c r="AA38" s="505" t="s">
        <v>393</v>
      </c>
      <c r="AB38" s="489">
        <f>SUM(AB30:AB37)</f>
        <v>6.4771207031249993</v>
      </c>
      <c r="AD38" s="577"/>
    </row>
    <row r="39" spans="1:30" s="504" customFormat="1" ht="10.8" thickBot="1">
      <c r="A39" s="517"/>
      <c r="B39" s="483"/>
      <c r="C39" s="483"/>
      <c r="D39" s="483"/>
      <c r="E39" s="533"/>
      <c r="F39" s="496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507"/>
      <c r="U39" s="507"/>
      <c r="V39" s="483"/>
      <c r="W39" s="483"/>
      <c r="X39" s="533"/>
      <c r="Y39" s="483"/>
      <c r="Z39" s="483"/>
      <c r="AA39" s="555"/>
      <c r="AB39" s="548"/>
      <c r="AC39" s="483"/>
      <c r="AD39" s="545"/>
    </row>
    <row r="40" spans="1:30" s="733" customFormat="1" ht="12.75" customHeight="1">
      <c r="A40" s="543"/>
      <c r="B40" s="542" t="s">
        <v>736</v>
      </c>
      <c r="C40" s="491"/>
      <c r="D40" s="596"/>
      <c r="E40" s="596"/>
      <c r="F40" s="487"/>
      <c r="G40" s="493"/>
      <c r="H40" s="493"/>
      <c r="I40" s="493"/>
      <c r="J40" s="493"/>
      <c r="K40" s="484"/>
      <c r="L40" s="573"/>
      <c r="M40" s="493"/>
      <c r="N40" s="493"/>
      <c r="O40" s="484"/>
      <c r="P40" s="484"/>
      <c r="Q40" s="484"/>
      <c r="R40" s="484"/>
      <c r="S40" s="484"/>
      <c r="T40" s="498"/>
      <c r="U40" s="498"/>
      <c r="V40" s="484"/>
      <c r="W40" s="484"/>
      <c r="X40" s="562"/>
      <c r="Y40" s="484"/>
      <c r="Z40" s="493"/>
      <c r="AA40" s="484"/>
      <c r="AB40" s="488"/>
      <c r="AC40" s="484"/>
      <c r="AD40" s="494"/>
    </row>
    <row r="41" spans="1:30" s="504" customFormat="1" ht="12" customHeight="1">
      <c r="A41" s="516"/>
      <c r="D41" s="504" t="s">
        <v>737</v>
      </c>
      <c r="E41" s="565" t="s">
        <v>394</v>
      </c>
      <c r="F41" s="717">
        <f>SUM('Calculate Sheet CFO'!D92:D96)</f>
        <v>510500</v>
      </c>
      <c r="G41" s="504">
        <v>40</v>
      </c>
      <c r="Q41" s="735">
        <f>F41*G41/1000</f>
        <v>20420</v>
      </c>
      <c r="R41" s="735">
        <f>Q41/11</f>
        <v>1856.3636363636363</v>
      </c>
      <c r="S41" s="896" t="s">
        <v>738</v>
      </c>
      <c r="T41" s="584">
        <v>1</v>
      </c>
      <c r="U41" s="584">
        <v>0</v>
      </c>
      <c r="V41" s="559">
        <v>5.5199999999999999E-2</v>
      </c>
      <c r="W41" s="559">
        <v>0.54459999999999997</v>
      </c>
      <c r="X41" s="576" t="s">
        <v>356</v>
      </c>
      <c r="Y41" s="541"/>
      <c r="Z41" s="541" t="s">
        <v>741</v>
      </c>
      <c r="AA41" s="584">
        <v>1</v>
      </c>
      <c r="AB41" s="568">
        <f t="shared" ref="AB41" si="9">((Q41*V41)+(R41*W41))/1000</f>
        <v>2.1381596363636364</v>
      </c>
      <c r="AD41" s="577"/>
    </row>
    <row r="42" spans="1:30" s="504" customFormat="1" ht="10.8" thickBot="1">
      <c r="A42" s="517"/>
      <c r="B42" s="483"/>
      <c r="C42" s="483"/>
      <c r="D42" s="483"/>
      <c r="E42" s="533"/>
      <c r="F42" s="496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507"/>
      <c r="U42" s="507"/>
      <c r="V42" s="483"/>
      <c r="W42" s="483"/>
      <c r="X42" s="533"/>
      <c r="Y42" s="483"/>
      <c r="Z42" s="483"/>
      <c r="AA42" s="555" t="s">
        <v>395</v>
      </c>
      <c r="AB42" s="569">
        <f>AB41</f>
        <v>2.1381596363636364</v>
      </c>
      <c r="AC42" s="483"/>
      <c r="AD42" s="545"/>
    </row>
    <row r="43" spans="1:30" s="504" customFormat="1" ht="10.199999999999999">
      <c r="E43" s="565"/>
      <c r="F43" s="717"/>
      <c r="T43" s="740"/>
      <c r="U43" s="740"/>
      <c r="X43" s="565"/>
    </row>
    <row r="44" spans="1:30" s="504" customFormat="1" ht="10.199999999999999">
      <c r="E44" s="565"/>
      <c r="F44" s="717"/>
      <c r="T44" s="740"/>
      <c r="U44" s="740"/>
      <c r="X44" s="565"/>
    </row>
    <row r="45" spans="1:30" s="504" customFormat="1" ht="10.199999999999999">
      <c r="E45" s="565"/>
      <c r="F45" s="717"/>
      <c r="T45" s="740"/>
      <c r="U45" s="740"/>
      <c r="X45" s="565"/>
    </row>
    <row r="46" spans="1:30" s="504" customFormat="1" ht="10.199999999999999">
      <c r="E46" s="565"/>
      <c r="F46" s="717"/>
      <c r="T46" s="740"/>
      <c r="U46" s="740"/>
      <c r="X46" s="565"/>
    </row>
    <row r="47" spans="1:30" s="504" customFormat="1" ht="10.199999999999999">
      <c r="E47" s="565"/>
      <c r="F47" s="717"/>
      <c r="T47" s="740"/>
      <c r="U47" s="740"/>
      <c r="X47" s="565"/>
    </row>
    <row r="48" spans="1:30" s="504" customFormat="1" ht="10.199999999999999">
      <c r="E48" s="565"/>
      <c r="F48" s="717"/>
      <c r="T48" s="740"/>
      <c r="U48" s="740"/>
      <c r="X48" s="565"/>
    </row>
    <row r="49" spans="5:24" s="504" customFormat="1" ht="10.199999999999999">
      <c r="E49" s="565"/>
      <c r="F49" s="717"/>
      <c r="T49" s="740"/>
      <c r="U49" s="740"/>
      <c r="X49" s="565"/>
    </row>
    <row r="50" spans="5:24" s="504" customFormat="1" ht="10.199999999999999">
      <c r="E50" s="565"/>
      <c r="F50" s="717"/>
      <c r="T50" s="740"/>
      <c r="U50" s="740"/>
      <c r="X50" s="565"/>
    </row>
    <row r="51" spans="5:24" s="504" customFormat="1" ht="10.199999999999999">
      <c r="E51" s="565"/>
      <c r="F51" s="717"/>
      <c r="T51" s="740"/>
      <c r="U51" s="740"/>
      <c r="X51" s="565"/>
    </row>
    <row r="52" spans="5:24" s="504" customFormat="1" ht="10.199999999999999">
      <c r="E52" s="565"/>
      <c r="F52" s="717"/>
      <c r="T52" s="740"/>
      <c r="U52" s="740"/>
      <c r="X52" s="565"/>
    </row>
    <row r="53" spans="5:24" s="504" customFormat="1" ht="10.199999999999999">
      <c r="E53" s="565"/>
      <c r="F53" s="717"/>
      <c r="T53" s="740"/>
      <c r="U53" s="740"/>
      <c r="X53" s="565"/>
    </row>
    <row r="54" spans="5:24" s="504" customFormat="1" ht="10.199999999999999">
      <c r="E54" s="565"/>
      <c r="F54" s="717"/>
      <c r="T54" s="740"/>
      <c r="U54" s="740"/>
      <c r="X54" s="565"/>
    </row>
    <row r="55" spans="5:24" s="504" customFormat="1" ht="10.199999999999999">
      <c r="E55" s="565"/>
      <c r="F55" s="717"/>
      <c r="T55" s="740"/>
      <c r="U55" s="740"/>
      <c r="X55" s="565"/>
    </row>
    <row r="56" spans="5:24" s="504" customFormat="1" ht="10.199999999999999">
      <c r="E56" s="565"/>
      <c r="F56" s="717"/>
      <c r="T56" s="740"/>
      <c r="U56" s="740"/>
      <c r="X56" s="565"/>
    </row>
    <row r="57" spans="5:24" s="504" customFormat="1" ht="10.199999999999999">
      <c r="E57" s="565"/>
      <c r="F57" s="717"/>
      <c r="T57" s="740"/>
      <c r="U57" s="740"/>
      <c r="X57" s="565"/>
    </row>
    <row r="58" spans="5:24" s="504" customFormat="1" ht="10.199999999999999">
      <c r="E58" s="565"/>
      <c r="F58" s="717"/>
      <c r="T58" s="740"/>
      <c r="U58" s="740"/>
      <c r="X58" s="565"/>
    </row>
    <row r="59" spans="5:24" s="504" customFormat="1" ht="10.199999999999999">
      <c r="E59" s="565"/>
      <c r="F59" s="717"/>
      <c r="T59" s="740"/>
      <c r="U59" s="740"/>
      <c r="X59" s="565"/>
    </row>
    <row r="60" spans="5:24" s="504" customFormat="1" ht="10.199999999999999">
      <c r="E60" s="565"/>
      <c r="F60" s="717"/>
      <c r="T60" s="740"/>
      <c r="U60" s="740"/>
      <c r="X60" s="565"/>
    </row>
    <row r="61" spans="5:24" s="504" customFormat="1" ht="10.199999999999999">
      <c r="E61" s="565"/>
      <c r="F61" s="717"/>
      <c r="T61" s="740"/>
      <c r="U61" s="740"/>
      <c r="X61" s="565"/>
    </row>
    <row r="62" spans="5:24" s="504" customFormat="1" ht="10.199999999999999">
      <c r="E62" s="565"/>
      <c r="F62" s="717"/>
      <c r="T62" s="740"/>
      <c r="U62" s="740"/>
      <c r="X62" s="565"/>
    </row>
    <row r="63" spans="5:24" s="504" customFormat="1" ht="10.199999999999999">
      <c r="E63" s="565"/>
      <c r="F63" s="717"/>
      <c r="T63" s="740"/>
      <c r="U63" s="740"/>
      <c r="X63" s="565"/>
    </row>
    <row r="64" spans="5:24" s="504" customFormat="1" ht="10.199999999999999">
      <c r="E64" s="565"/>
      <c r="F64" s="717"/>
      <c r="T64" s="740"/>
      <c r="U64" s="740"/>
      <c r="X64" s="565"/>
    </row>
    <row r="65" spans="5:24" s="504" customFormat="1" ht="10.199999999999999">
      <c r="E65" s="565"/>
      <c r="F65" s="717"/>
      <c r="T65" s="740"/>
      <c r="U65" s="740"/>
      <c r="X65" s="565"/>
    </row>
    <row r="66" spans="5:24" s="504" customFormat="1" ht="10.199999999999999">
      <c r="E66" s="565"/>
      <c r="F66" s="717"/>
      <c r="T66" s="740"/>
      <c r="U66" s="740"/>
      <c r="X66" s="565"/>
    </row>
    <row r="67" spans="5:24" s="504" customFormat="1" ht="10.199999999999999">
      <c r="E67" s="565"/>
      <c r="F67" s="717"/>
      <c r="T67" s="740"/>
      <c r="U67" s="740"/>
      <c r="X67" s="565"/>
    </row>
    <row r="68" spans="5:24" s="504" customFormat="1" ht="10.199999999999999">
      <c r="E68" s="565"/>
      <c r="F68" s="717"/>
      <c r="T68" s="740"/>
      <c r="U68" s="740"/>
      <c r="X68" s="565"/>
    </row>
    <row r="69" spans="5:24" s="504" customFormat="1" ht="10.199999999999999">
      <c r="E69" s="565"/>
      <c r="F69" s="717"/>
      <c r="T69" s="740"/>
      <c r="U69" s="740"/>
      <c r="X69" s="565"/>
    </row>
    <row r="70" spans="5:24" s="504" customFormat="1" ht="10.199999999999999">
      <c r="E70" s="565"/>
      <c r="F70" s="717"/>
      <c r="T70" s="740"/>
      <c r="U70" s="740"/>
      <c r="X70" s="565"/>
    </row>
    <row r="71" spans="5:24" s="504" customFormat="1" ht="10.199999999999999">
      <c r="E71" s="565"/>
      <c r="F71" s="717"/>
      <c r="T71" s="740"/>
      <c r="U71" s="740"/>
      <c r="X71" s="565"/>
    </row>
    <row r="72" spans="5:24" s="504" customFormat="1" ht="10.199999999999999">
      <c r="E72" s="565"/>
      <c r="F72" s="717"/>
      <c r="T72" s="740"/>
      <c r="U72" s="740"/>
      <c r="X72" s="565"/>
    </row>
    <row r="73" spans="5:24" s="504" customFormat="1" ht="10.199999999999999">
      <c r="E73" s="565"/>
      <c r="F73" s="717"/>
      <c r="T73" s="740"/>
      <c r="U73" s="740"/>
      <c r="X73" s="565"/>
    </row>
    <row r="74" spans="5:24" s="504" customFormat="1" ht="10.199999999999999">
      <c r="E74" s="565"/>
      <c r="F74" s="717"/>
      <c r="T74" s="740"/>
      <c r="U74" s="740"/>
      <c r="X74" s="565"/>
    </row>
    <row r="75" spans="5:24" s="504" customFormat="1" ht="10.199999999999999">
      <c r="E75" s="565"/>
      <c r="F75" s="717"/>
      <c r="T75" s="740"/>
      <c r="U75" s="740"/>
      <c r="X75" s="565"/>
    </row>
    <row r="76" spans="5:24" s="504" customFormat="1" ht="10.199999999999999">
      <c r="E76" s="565"/>
      <c r="F76" s="717"/>
      <c r="T76" s="740"/>
      <c r="U76" s="740"/>
      <c r="X76" s="565"/>
    </row>
    <row r="77" spans="5:24" s="504" customFormat="1" ht="10.199999999999999">
      <c r="E77" s="565"/>
      <c r="F77" s="717"/>
      <c r="T77" s="740"/>
      <c r="U77" s="740"/>
      <c r="X77" s="565"/>
    </row>
    <row r="78" spans="5:24" s="504" customFormat="1" ht="10.199999999999999">
      <c r="E78" s="565"/>
      <c r="F78" s="717"/>
      <c r="T78" s="740"/>
      <c r="U78" s="740"/>
      <c r="X78" s="565"/>
    </row>
    <row r="79" spans="5:24" s="504" customFormat="1" ht="10.199999999999999">
      <c r="E79" s="565"/>
      <c r="F79" s="717"/>
      <c r="T79" s="740"/>
      <c r="U79" s="740"/>
      <c r="X79" s="565"/>
    </row>
    <row r="80" spans="5:24" s="504" customFormat="1" ht="10.199999999999999">
      <c r="E80" s="565"/>
      <c r="F80" s="717"/>
      <c r="T80" s="740"/>
      <c r="U80" s="740"/>
      <c r="X80" s="565"/>
    </row>
    <row r="81" spans="5:24" s="504" customFormat="1" ht="10.199999999999999">
      <c r="E81" s="565"/>
      <c r="F81" s="717"/>
      <c r="T81" s="740"/>
      <c r="U81" s="740"/>
      <c r="X81" s="565"/>
    </row>
    <row r="82" spans="5:24" s="504" customFormat="1" ht="10.199999999999999">
      <c r="E82" s="565"/>
      <c r="F82" s="717"/>
      <c r="T82" s="740"/>
      <c r="U82" s="740"/>
      <c r="X82" s="565"/>
    </row>
    <row r="83" spans="5:24" s="504" customFormat="1" ht="10.199999999999999">
      <c r="E83" s="565"/>
      <c r="F83" s="717"/>
      <c r="T83" s="740"/>
      <c r="U83" s="740"/>
      <c r="X83" s="565"/>
    </row>
    <row r="84" spans="5:24" s="504" customFormat="1" ht="10.199999999999999">
      <c r="E84" s="565"/>
      <c r="F84" s="717"/>
      <c r="T84" s="740"/>
      <c r="U84" s="740"/>
      <c r="X84" s="565"/>
    </row>
    <row r="85" spans="5:24" s="504" customFormat="1" ht="10.199999999999999">
      <c r="E85" s="565"/>
      <c r="F85" s="717"/>
      <c r="T85" s="740"/>
      <c r="U85" s="740"/>
      <c r="X85" s="565"/>
    </row>
    <row r="86" spans="5:24" s="504" customFormat="1" ht="10.199999999999999">
      <c r="E86" s="565"/>
      <c r="F86" s="717"/>
      <c r="T86" s="740"/>
      <c r="U86" s="740"/>
      <c r="X86" s="565"/>
    </row>
    <row r="87" spans="5:24" s="504" customFormat="1" ht="10.199999999999999">
      <c r="E87" s="565"/>
      <c r="F87" s="717"/>
      <c r="T87" s="740"/>
      <c r="U87" s="740"/>
      <c r="X87" s="565"/>
    </row>
    <row r="88" spans="5:24" s="504" customFormat="1" ht="10.199999999999999">
      <c r="E88" s="565"/>
      <c r="F88" s="717"/>
      <c r="T88" s="740"/>
      <c r="U88" s="740"/>
      <c r="X88" s="565"/>
    </row>
    <row r="89" spans="5:24" s="504" customFormat="1" ht="10.199999999999999">
      <c r="E89" s="565"/>
      <c r="F89" s="717"/>
      <c r="T89" s="740"/>
      <c r="U89" s="740"/>
      <c r="X89" s="565"/>
    </row>
    <row r="90" spans="5:24" s="504" customFormat="1" ht="10.199999999999999">
      <c r="E90" s="565"/>
      <c r="F90" s="717"/>
      <c r="T90" s="740"/>
      <c r="U90" s="740"/>
      <c r="X90" s="565"/>
    </row>
    <row r="91" spans="5:24" s="504" customFormat="1" ht="10.199999999999999">
      <c r="E91" s="565"/>
      <c r="F91" s="717"/>
      <c r="T91" s="740"/>
      <c r="U91" s="740"/>
      <c r="X91" s="565"/>
    </row>
    <row r="92" spans="5:24" s="504" customFormat="1" ht="10.199999999999999">
      <c r="E92" s="565"/>
      <c r="F92" s="717"/>
      <c r="T92" s="740"/>
      <c r="U92" s="740"/>
      <c r="X92" s="565"/>
    </row>
    <row r="93" spans="5:24" s="504" customFormat="1" ht="10.199999999999999">
      <c r="E93" s="565"/>
      <c r="F93" s="717"/>
      <c r="T93" s="740"/>
      <c r="U93" s="740"/>
      <c r="X93" s="565"/>
    </row>
    <row r="94" spans="5:24" s="504" customFormat="1" ht="10.199999999999999">
      <c r="E94" s="565"/>
      <c r="F94" s="717"/>
      <c r="T94" s="740"/>
      <c r="U94" s="740"/>
      <c r="X94" s="565"/>
    </row>
    <row r="95" spans="5:24" s="504" customFormat="1" ht="10.199999999999999">
      <c r="E95" s="565"/>
      <c r="F95" s="717"/>
      <c r="T95" s="740"/>
      <c r="U95" s="740"/>
      <c r="X95" s="565"/>
    </row>
    <row r="96" spans="5:24" s="504" customFormat="1" ht="10.199999999999999">
      <c r="E96" s="565"/>
      <c r="F96" s="717"/>
      <c r="T96" s="740"/>
      <c r="U96" s="740"/>
      <c r="X96" s="565"/>
    </row>
    <row r="97" spans="5:24" s="504" customFormat="1" ht="10.199999999999999">
      <c r="E97" s="565"/>
      <c r="F97" s="717"/>
      <c r="T97" s="740"/>
      <c r="U97" s="740"/>
      <c r="X97" s="565"/>
    </row>
    <row r="98" spans="5:24" s="504" customFormat="1" ht="10.199999999999999">
      <c r="E98" s="565"/>
      <c r="F98" s="717"/>
      <c r="T98" s="740"/>
      <c r="U98" s="740"/>
      <c r="X98" s="565"/>
    </row>
    <row r="99" spans="5:24" s="504" customFormat="1" ht="10.199999999999999">
      <c r="E99" s="565"/>
      <c r="F99" s="717"/>
      <c r="T99" s="740"/>
      <c r="U99" s="740"/>
      <c r="X99" s="565"/>
    </row>
    <row r="100" spans="5:24" s="504" customFormat="1" ht="10.199999999999999">
      <c r="E100" s="565"/>
      <c r="F100" s="717"/>
      <c r="T100" s="740"/>
      <c r="U100" s="740"/>
      <c r="X100" s="565"/>
    </row>
    <row r="101" spans="5:24" s="504" customFormat="1" ht="10.199999999999999">
      <c r="E101" s="565"/>
      <c r="F101" s="717"/>
      <c r="T101" s="740"/>
      <c r="U101" s="740"/>
      <c r="X101" s="565"/>
    </row>
    <row r="102" spans="5:24" s="504" customFormat="1" ht="10.199999999999999">
      <c r="E102" s="565"/>
      <c r="F102" s="717"/>
      <c r="T102" s="740"/>
      <c r="U102" s="740"/>
      <c r="X102" s="565"/>
    </row>
    <row r="103" spans="5:24" s="504" customFormat="1" ht="10.199999999999999">
      <c r="E103" s="565"/>
      <c r="F103" s="717"/>
      <c r="T103" s="740"/>
      <c r="U103" s="740"/>
      <c r="X103" s="565"/>
    </row>
    <row r="104" spans="5:24" s="504" customFormat="1" ht="10.199999999999999">
      <c r="E104" s="565"/>
      <c r="F104" s="717"/>
      <c r="T104" s="740"/>
      <c r="U104" s="740"/>
      <c r="X104" s="565"/>
    </row>
    <row r="105" spans="5:24" s="504" customFormat="1" ht="10.199999999999999">
      <c r="E105" s="565"/>
      <c r="F105" s="717"/>
      <c r="T105" s="740"/>
      <c r="U105" s="740"/>
      <c r="X105" s="565"/>
    </row>
    <row r="106" spans="5:24" s="504" customFormat="1" ht="10.199999999999999">
      <c r="E106" s="565"/>
      <c r="F106" s="717"/>
      <c r="T106" s="740"/>
      <c r="U106" s="740"/>
      <c r="X106" s="565"/>
    </row>
    <row r="107" spans="5:24" s="504" customFormat="1" ht="10.199999999999999">
      <c r="E107" s="565"/>
      <c r="F107" s="717"/>
      <c r="T107" s="740"/>
      <c r="U107" s="740"/>
      <c r="X107" s="565"/>
    </row>
    <row r="108" spans="5:24" s="504" customFormat="1" ht="10.199999999999999">
      <c r="E108" s="565"/>
      <c r="F108" s="717"/>
      <c r="T108" s="740"/>
      <c r="U108" s="740"/>
      <c r="X108" s="565"/>
    </row>
    <row r="109" spans="5:24" s="504" customFormat="1" ht="10.199999999999999">
      <c r="E109" s="565"/>
      <c r="F109" s="717"/>
      <c r="T109" s="740"/>
      <c r="U109" s="740"/>
      <c r="X109" s="565"/>
    </row>
    <row r="110" spans="5:24" s="504" customFormat="1" ht="10.199999999999999">
      <c r="E110" s="565"/>
      <c r="F110" s="717"/>
      <c r="T110" s="740"/>
      <c r="U110" s="740"/>
      <c r="X110" s="565"/>
    </row>
    <row r="111" spans="5:24" s="504" customFormat="1" ht="10.199999999999999">
      <c r="E111" s="565"/>
      <c r="F111" s="717"/>
      <c r="T111" s="740"/>
      <c r="U111" s="740"/>
      <c r="X111" s="565"/>
    </row>
    <row r="112" spans="5:24" s="504" customFormat="1" ht="10.199999999999999">
      <c r="E112" s="565"/>
      <c r="F112" s="717"/>
      <c r="T112" s="740"/>
      <c r="U112" s="740"/>
      <c r="X112" s="565"/>
    </row>
    <row r="113" spans="5:24" s="504" customFormat="1" ht="10.199999999999999">
      <c r="E113" s="565"/>
      <c r="F113" s="717"/>
      <c r="T113" s="740"/>
      <c r="U113" s="740"/>
      <c r="X113" s="565"/>
    </row>
    <row r="114" spans="5:24" s="504" customFormat="1" ht="10.199999999999999">
      <c r="E114" s="565"/>
      <c r="F114" s="717"/>
      <c r="T114" s="740"/>
      <c r="U114" s="740"/>
      <c r="X114" s="565"/>
    </row>
    <row r="115" spans="5:24" s="504" customFormat="1" ht="10.199999999999999">
      <c r="E115" s="565"/>
      <c r="F115" s="717"/>
      <c r="T115" s="740"/>
      <c r="U115" s="740"/>
      <c r="X115" s="565"/>
    </row>
    <row r="116" spans="5:24" s="504" customFormat="1" ht="10.199999999999999">
      <c r="E116" s="565"/>
      <c r="F116" s="717"/>
      <c r="T116" s="740"/>
      <c r="U116" s="740"/>
      <c r="X116" s="565"/>
    </row>
    <row r="117" spans="5:24" s="504" customFormat="1" ht="10.199999999999999">
      <c r="E117" s="565"/>
      <c r="F117" s="717"/>
      <c r="T117" s="740"/>
      <c r="U117" s="740"/>
      <c r="X117" s="565"/>
    </row>
    <row r="118" spans="5:24" s="504" customFormat="1" ht="10.199999999999999">
      <c r="E118" s="565"/>
      <c r="F118" s="717"/>
      <c r="T118" s="740"/>
      <c r="U118" s="740"/>
      <c r="X118" s="565"/>
    </row>
    <row r="119" spans="5:24" s="504" customFormat="1" ht="10.199999999999999">
      <c r="E119" s="565"/>
      <c r="F119" s="717"/>
      <c r="T119" s="740"/>
      <c r="U119" s="740"/>
      <c r="X119" s="565"/>
    </row>
    <row r="120" spans="5:24" s="504" customFormat="1" ht="10.199999999999999">
      <c r="E120" s="565"/>
      <c r="F120" s="717"/>
      <c r="T120" s="740"/>
      <c r="U120" s="740"/>
      <c r="X120" s="565"/>
    </row>
    <row r="121" spans="5:24" s="504" customFormat="1" ht="10.199999999999999">
      <c r="E121" s="565"/>
      <c r="F121" s="717"/>
      <c r="T121" s="740"/>
      <c r="U121" s="740"/>
      <c r="X121" s="565"/>
    </row>
    <row r="122" spans="5:24" s="504" customFormat="1" ht="10.199999999999999">
      <c r="E122" s="565"/>
      <c r="F122" s="717"/>
      <c r="T122" s="740"/>
      <c r="U122" s="740"/>
      <c r="X122" s="565"/>
    </row>
    <row r="123" spans="5:24" s="504" customFormat="1" ht="10.199999999999999">
      <c r="E123" s="565"/>
      <c r="F123" s="717"/>
      <c r="T123" s="740"/>
      <c r="U123" s="740"/>
      <c r="X123" s="565"/>
    </row>
    <row r="124" spans="5:24" s="504" customFormat="1" ht="10.199999999999999">
      <c r="E124" s="565"/>
      <c r="F124" s="717"/>
      <c r="T124" s="740"/>
      <c r="U124" s="740"/>
      <c r="X124" s="565"/>
    </row>
    <row r="125" spans="5:24" s="504" customFormat="1" ht="10.199999999999999">
      <c r="E125" s="565"/>
      <c r="F125" s="717"/>
      <c r="T125" s="740"/>
      <c r="U125" s="740"/>
      <c r="X125" s="565"/>
    </row>
    <row r="126" spans="5:24" s="504" customFormat="1" ht="10.199999999999999">
      <c r="E126" s="565"/>
      <c r="F126" s="717"/>
      <c r="T126" s="740"/>
      <c r="U126" s="740"/>
      <c r="X126" s="565"/>
    </row>
    <row r="127" spans="5:24" s="504" customFormat="1" ht="10.199999999999999">
      <c r="E127" s="565"/>
      <c r="F127" s="717"/>
      <c r="T127" s="740"/>
      <c r="U127" s="740"/>
      <c r="X127" s="565"/>
    </row>
    <row r="128" spans="5:24" s="504" customFormat="1" ht="10.199999999999999">
      <c r="E128" s="565"/>
      <c r="F128" s="717"/>
      <c r="T128" s="740"/>
      <c r="U128" s="740"/>
      <c r="X128" s="565"/>
    </row>
    <row r="129" spans="5:24" s="504" customFormat="1" ht="10.199999999999999">
      <c r="E129" s="565"/>
      <c r="F129" s="717"/>
      <c r="T129" s="740"/>
      <c r="U129" s="740"/>
      <c r="X129" s="565"/>
    </row>
    <row r="130" spans="5:24" s="504" customFormat="1" ht="10.199999999999999">
      <c r="E130" s="565"/>
      <c r="F130" s="717"/>
      <c r="T130" s="740"/>
      <c r="U130" s="740"/>
      <c r="X130" s="565"/>
    </row>
    <row r="131" spans="5:24" s="504" customFormat="1" ht="10.199999999999999">
      <c r="E131" s="565"/>
      <c r="F131" s="717"/>
      <c r="T131" s="740"/>
      <c r="U131" s="740"/>
      <c r="X131" s="565"/>
    </row>
    <row r="132" spans="5:24" s="504" customFormat="1" ht="10.199999999999999">
      <c r="E132" s="565"/>
      <c r="F132" s="717"/>
      <c r="T132" s="740"/>
      <c r="U132" s="740"/>
      <c r="X132" s="565"/>
    </row>
    <row r="133" spans="5:24" s="504" customFormat="1" ht="10.199999999999999">
      <c r="E133" s="565"/>
      <c r="F133" s="717"/>
      <c r="T133" s="740"/>
      <c r="U133" s="740"/>
      <c r="X133" s="565"/>
    </row>
    <row r="134" spans="5:24" s="504" customFormat="1" ht="10.199999999999999">
      <c r="E134" s="565"/>
      <c r="F134" s="717"/>
      <c r="T134" s="740"/>
      <c r="U134" s="740"/>
      <c r="X134" s="565"/>
    </row>
    <row r="135" spans="5:24" s="504" customFormat="1" ht="10.199999999999999">
      <c r="E135" s="565"/>
      <c r="F135" s="717"/>
      <c r="T135" s="740"/>
      <c r="U135" s="740"/>
      <c r="X135" s="565"/>
    </row>
    <row r="136" spans="5:24" s="504" customFormat="1" ht="10.199999999999999">
      <c r="E136" s="565"/>
      <c r="F136" s="717"/>
      <c r="T136" s="740"/>
      <c r="U136" s="740"/>
      <c r="X136" s="565"/>
    </row>
    <row r="137" spans="5:24" s="504" customFormat="1" ht="10.199999999999999">
      <c r="E137" s="565"/>
      <c r="F137" s="717"/>
      <c r="T137" s="740"/>
      <c r="U137" s="740"/>
      <c r="X137" s="565"/>
    </row>
    <row r="138" spans="5:24" s="504" customFormat="1" ht="10.199999999999999">
      <c r="E138" s="565"/>
      <c r="F138" s="717"/>
      <c r="T138" s="740"/>
      <c r="U138" s="740"/>
      <c r="X138" s="565"/>
    </row>
    <row r="139" spans="5:24" s="504" customFormat="1" ht="10.199999999999999">
      <c r="E139" s="565"/>
      <c r="F139" s="717"/>
      <c r="T139" s="740"/>
      <c r="U139" s="740"/>
      <c r="X139" s="565"/>
    </row>
    <row r="140" spans="5:24" s="504" customFormat="1" ht="10.199999999999999">
      <c r="E140" s="565"/>
      <c r="F140" s="717"/>
      <c r="T140" s="740"/>
      <c r="U140" s="740"/>
      <c r="X140" s="565"/>
    </row>
    <row r="141" spans="5:24" s="504" customFormat="1" ht="10.199999999999999">
      <c r="E141" s="565"/>
      <c r="F141" s="717"/>
      <c r="T141" s="740"/>
      <c r="U141" s="740"/>
      <c r="X141" s="565"/>
    </row>
    <row r="142" spans="5:24" s="504" customFormat="1" ht="10.199999999999999">
      <c r="E142" s="565"/>
      <c r="F142" s="717"/>
      <c r="T142" s="740"/>
      <c r="U142" s="740"/>
      <c r="X142" s="565"/>
    </row>
    <row r="143" spans="5:24" s="504" customFormat="1" ht="10.199999999999999">
      <c r="E143" s="565"/>
      <c r="F143" s="717"/>
      <c r="T143" s="740"/>
      <c r="U143" s="740"/>
      <c r="X143" s="565"/>
    </row>
    <row r="144" spans="5:24" s="504" customFormat="1" ht="10.199999999999999">
      <c r="E144" s="565"/>
      <c r="F144" s="717"/>
      <c r="T144" s="740"/>
      <c r="U144" s="740"/>
      <c r="X144" s="565"/>
    </row>
    <row r="145" spans="5:24" s="504" customFormat="1" ht="10.199999999999999">
      <c r="E145" s="565"/>
      <c r="F145" s="717"/>
      <c r="T145" s="740"/>
      <c r="U145" s="740"/>
      <c r="X145" s="565"/>
    </row>
    <row r="146" spans="5:24" s="504" customFormat="1" ht="10.199999999999999">
      <c r="E146" s="565"/>
      <c r="F146" s="717"/>
      <c r="T146" s="740"/>
      <c r="U146" s="740"/>
      <c r="X146" s="565"/>
    </row>
    <row r="147" spans="5:24" s="504" customFormat="1" ht="10.199999999999999">
      <c r="E147" s="565"/>
      <c r="F147" s="717"/>
      <c r="T147" s="740"/>
      <c r="U147" s="740"/>
      <c r="X147" s="565"/>
    </row>
    <row r="148" spans="5:24" s="504" customFormat="1" ht="10.199999999999999">
      <c r="E148" s="565"/>
      <c r="F148" s="717"/>
      <c r="T148" s="740"/>
      <c r="U148" s="740"/>
      <c r="X148" s="565"/>
    </row>
    <row r="149" spans="5:24" s="504" customFormat="1" ht="10.199999999999999">
      <c r="E149" s="565"/>
      <c r="F149" s="717"/>
      <c r="T149" s="740"/>
      <c r="U149" s="740"/>
      <c r="X149" s="565"/>
    </row>
    <row r="150" spans="5:24" s="504" customFormat="1" ht="10.199999999999999">
      <c r="E150" s="565"/>
      <c r="F150" s="717"/>
      <c r="T150" s="740"/>
      <c r="U150" s="740"/>
      <c r="X150" s="565"/>
    </row>
    <row r="151" spans="5:24" s="504" customFormat="1" ht="10.199999999999999">
      <c r="E151" s="565"/>
      <c r="F151" s="717"/>
      <c r="T151" s="740"/>
      <c r="U151" s="740"/>
      <c r="X151" s="565"/>
    </row>
    <row r="152" spans="5:24" s="504" customFormat="1" ht="10.199999999999999">
      <c r="E152" s="565"/>
      <c r="F152" s="717"/>
      <c r="T152" s="740"/>
      <c r="U152" s="740"/>
      <c r="X152" s="565"/>
    </row>
    <row r="153" spans="5:24" s="504" customFormat="1" ht="10.199999999999999">
      <c r="E153" s="565"/>
      <c r="F153" s="717"/>
      <c r="T153" s="740"/>
      <c r="U153" s="740"/>
      <c r="X153" s="565"/>
    </row>
    <row r="154" spans="5:24" s="504" customFormat="1" ht="10.199999999999999">
      <c r="E154" s="565"/>
      <c r="F154" s="717"/>
      <c r="T154" s="740"/>
      <c r="U154" s="740"/>
      <c r="X154" s="565"/>
    </row>
    <row r="155" spans="5:24" s="504" customFormat="1" ht="10.199999999999999">
      <c r="E155" s="565"/>
      <c r="F155" s="717"/>
      <c r="T155" s="740"/>
      <c r="U155" s="740"/>
      <c r="X155" s="565"/>
    </row>
    <row r="156" spans="5:24" s="504" customFormat="1" ht="10.199999999999999">
      <c r="E156" s="565"/>
      <c r="F156" s="717"/>
      <c r="T156" s="740"/>
      <c r="U156" s="740"/>
      <c r="X156" s="565"/>
    </row>
    <row r="157" spans="5:24" s="504" customFormat="1" ht="10.199999999999999">
      <c r="E157" s="565"/>
      <c r="F157" s="717"/>
      <c r="T157" s="740"/>
      <c r="U157" s="740"/>
      <c r="X157" s="565"/>
    </row>
    <row r="158" spans="5:24" s="504" customFormat="1" ht="10.199999999999999">
      <c r="E158" s="565"/>
      <c r="F158" s="717"/>
      <c r="T158" s="740"/>
      <c r="U158" s="740"/>
      <c r="X158" s="565"/>
    </row>
    <row r="159" spans="5:24" s="504" customFormat="1" ht="10.199999999999999">
      <c r="E159" s="565"/>
      <c r="F159" s="717"/>
      <c r="T159" s="740"/>
      <c r="U159" s="740"/>
      <c r="X159" s="565"/>
    </row>
    <row r="160" spans="5:24" s="504" customFormat="1" ht="10.199999999999999">
      <c r="E160" s="565"/>
      <c r="F160" s="717"/>
      <c r="T160" s="740"/>
      <c r="U160" s="740"/>
      <c r="X160" s="565"/>
    </row>
    <row r="161" spans="5:24" s="504" customFormat="1" ht="10.199999999999999">
      <c r="E161" s="565"/>
      <c r="F161" s="717"/>
      <c r="T161" s="740"/>
      <c r="U161" s="740"/>
      <c r="X161" s="565"/>
    </row>
    <row r="162" spans="5:24" s="504" customFormat="1" ht="10.199999999999999">
      <c r="E162" s="565"/>
      <c r="F162" s="717"/>
      <c r="T162" s="740"/>
      <c r="U162" s="740"/>
      <c r="X162" s="565"/>
    </row>
    <row r="163" spans="5:24" s="504" customFormat="1" ht="10.199999999999999">
      <c r="E163" s="565"/>
      <c r="F163" s="717"/>
      <c r="T163" s="740"/>
      <c r="U163" s="740"/>
      <c r="X163" s="565"/>
    </row>
    <row r="164" spans="5:24" s="504" customFormat="1" ht="10.199999999999999">
      <c r="E164" s="565"/>
      <c r="F164" s="717"/>
      <c r="T164" s="740"/>
      <c r="U164" s="740"/>
      <c r="X164" s="565"/>
    </row>
    <row r="165" spans="5:24" s="504" customFormat="1" ht="10.199999999999999">
      <c r="E165" s="565"/>
      <c r="F165" s="717"/>
      <c r="T165" s="740"/>
      <c r="U165" s="740"/>
      <c r="X165" s="565"/>
    </row>
    <row r="166" spans="5:24" s="504" customFormat="1" ht="10.199999999999999">
      <c r="E166" s="565"/>
      <c r="F166" s="717"/>
      <c r="T166" s="740"/>
      <c r="U166" s="740"/>
      <c r="X166" s="565"/>
    </row>
    <row r="167" spans="5:24" s="504" customFormat="1" ht="10.199999999999999">
      <c r="E167" s="565"/>
      <c r="F167" s="717"/>
      <c r="T167" s="740"/>
      <c r="U167" s="740"/>
      <c r="X167" s="565"/>
    </row>
    <row r="168" spans="5:24" s="504" customFormat="1" ht="10.199999999999999">
      <c r="E168" s="565"/>
      <c r="F168" s="717"/>
      <c r="T168" s="740"/>
      <c r="U168" s="740"/>
      <c r="X168" s="565"/>
    </row>
    <row r="169" spans="5:24" s="504" customFormat="1" ht="10.199999999999999">
      <c r="E169" s="565"/>
      <c r="F169" s="717"/>
      <c r="T169" s="740"/>
      <c r="U169" s="740"/>
      <c r="X169" s="565"/>
    </row>
    <row r="170" spans="5:24" s="504" customFormat="1" ht="10.199999999999999">
      <c r="E170" s="565"/>
      <c r="F170" s="717"/>
      <c r="T170" s="740"/>
      <c r="U170" s="740"/>
      <c r="X170" s="565"/>
    </row>
    <row r="171" spans="5:24" s="504" customFormat="1" ht="10.199999999999999">
      <c r="E171" s="565"/>
      <c r="F171" s="717"/>
      <c r="T171" s="740"/>
      <c r="U171" s="740"/>
      <c r="X171" s="565"/>
    </row>
    <row r="172" spans="5:24" s="504" customFormat="1" ht="10.199999999999999">
      <c r="E172" s="565"/>
      <c r="F172" s="717"/>
      <c r="T172" s="740"/>
      <c r="U172" s="740"/>
      <c r="X172" s="565"/>
    </row>
    <row r="173" spans="5:24" s="504" customFormat="1" ht="10.199999999999999">
      <c r="E173" s="565"/>
      <c r="F173" s="717"/>
      <c r="T173" s="740"/>
      <c r="U173" s="740"/>
      <c r="X173" s="565"/>
    </row>
    <row r="174" spans="5:24" s="504" customFormat="1" ht="10.199999999999999">
      <c r="E174" s="565"/>
      <c r="F174" s="717"/>
      <c r="T174" s="740"/>
      <c r="U174" s="740"/>
      <c r="X174" s="565"/>
    </row>
    <row r="175" spans="5:24" s="504" customFormat="1" ht="10.199999999999999">
      <c r="E175" s="565"/>
      <c r="F175" s="717"/>
      <c r="T175" s="740"/>
      <c r="U175" s="740"/>
      <c r="X175" s="565"/>
    </row>
    <row r="176" spans="5:24" s="504" customFormat="1" ht="10.199999999999999">
      <c r="E176" s="565"/>
      <c r="F176" s="717"/>
      <c r="T176" s="740"/>
      <c r="U176" s="740"/>
      <c r="X176" s="565"/>
    </row>
    <row r="177" spans="5:24" s="504" customFormat="1" ht="10.199999999999999">
      <c r="E177" s="565"/>
      <c r="F177" s="717"/>
      <c r="T177" s="740"/>
      <c r="U177" s="740"/>
      <c r="X177" s="565"/>
    </row>
    <row r="178" spans="5:24" s="504" customFormat="1" ht="10.199999999999999">
      <c r="E178" s="565"/>
      <c r="F178" s="717"/>
      <c r="T178" s="740"/>
      <c r="U178" s="740"/>
      <c r="X178" s="565"/>
    </row>
    <row r="179" spans="5:24" s="504" customFormat="1" ht="10.199999999999999">
      <c r="E179" s="565"/>
      <c r="F179" s="717"/>
      <c r="T179" s="740"/>
      <c r="U179" s="740"/>
      <c r="X179" s="565"/>
    </row>
    <row r="180" spans="5:24" s="504" customFormat="1" ht="10.199999999999999">
      <c r="E180" s="565"/>
      <c r="F180" s="717"/>
      <c r="T180" s="740"/>
      <c r="U180" s="740"/>
      <c r="X180" s="565"/>
    </row>
    <row r="181" spans="5:24" s="504" customFormat="1" ht="10.199999999999999">
      <c r="E181" s="565"/>
      <c r="F181" s="717"/>
      <c r="T181" s="740"/>
      <c r="U181" s="740"/>
      <c r="X181" s="565"/>
    </row>
    <row r="182" spans="5:24" s="504" customFormat="1" ht="10.199999999999999">
      <c r="E182" s="565"/>
      <c r="F182" s="717"/>
      <c r="T182" s="740"/>
      <c r="U182" s="740"/>
      <c r="X182" s="565"/>
    </row>
    <row r="183" spans="5:24" s="504" customFormat="1" ht="10.199999999999999">
      <c r="E183" s="565"/>
      <c r="F183" s="717"/>
      <c r="T183" s="740"/>
      <c r="U183" s="740"/>
      <c r="X183" s="565"/>
    </row>
    <row r="184" spans="5:24" s="504" customFormat="1" ht="10.199999999999999">
      <c r="E184" s="565"/>
      <c r="F184" s="717"/>
      <c r="T184" s="740"/>
      <c r="U184" s="740"/>
      <c r="X184" s="565"/>
    </row>
    <row r="185" spans="5:24" s="504" customFormat="1" ht="10.199999999999999">
      <c r="E185" s="565"/>
      <c r="F185" s="717"/>
      <c r="T185" s="740"/>
      <c r="U185" s="740"/>
      <c r="X185" s="565"/>
    </row>
    <row r="186" spans="5:24" s="504" customFormat="1" ht="10.199999999999999">
      <c r="E186" s="565"/>
      <c r="F186" s="717"/>
      <c r="T186" s="740"/>
      <c r="U186" s="740"/>
      <c r="X186" s="565"/>
    </row>
    <row r="187" spans="5:24" s="504" customFormat="1" ht="10.199999999999999">
      <c r="E187" s="565"/>
      <c r="F187" s="717"/>
      <c r="T187" s="740"/>
      <c r="U187" s="740"/>
      <c r="X187" s="565"/>
    </row>
    <row r="188" spans="5:24">
      <c r="F188" s="736"/>
    </row>
  </sheetData>
  <mergeCells count="35">
    <mergeCell ref="Y3:Y5"/>
    <mergeCell ref="V4:V5"/>
    <mergeCell ref="W4:W5"/>
    <mergeCell ref="AC1:AC5"/>
    <mergeCell ref="AD1:AD5"/>
    <mergeCell ref="X1:Y2"/>
    <mergeCell ref="Z1:Z5"/>
    <mergeCell ref="AA1:AA5"/>
    <mergeCell ref="AB1:AB5"/>
    <mergeCell ref="X3:X5"/>
    <mergeCell ref="P3:P5"/>
    <mergeCell ref="Q3:Q5"/>
    <mergeCell ref="R3:R5"/>
    <mergeCell ref="Q1:U2"/>
    <mergeCell ref="V1:W2"/>
    <mergeCell ref="S3:S5"/>
    <mergeCell ref="T3:T5"/>
    <mergeCell ref="U3:U5"/>
    <mergeCell ref="O1:P2"/>
    <mergeCell ref="O3:O5"/>
    <mergeCell ref="G1:G5"/>
    <mergeCell ref="H1:H5"/>
    <mergeCell ref="I1:L2"/>
    <mergeCell ref="M1:M5"/>
    <mergeCell ref="N1:N5"/>
    <mergeCell ref="I3:I5"/>
    <mergeCell ref="J3:J5"/>
    <mergeCell ref="K3:K5"/>
    <mergeCell ref="L3:L5"/>
    <mergeCell ref="F1:F5"/>
    <mergeCell ref="A1:A5"/>
    <mergeCell ref="B1:B5"/>
    <mergeCell ref="C1:C5"/>
    <mergeCell ref="D1:D5"/>
    <mergeCell ref="E1:E5"/>
  </mergeCells>
  <pageMargins left="0.59055118110236227" right="0.43307086614173229" top="0.43307086614173229" bottom="0.74803149606299213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4"/>
  <sheetViews>
    <sheetView zoomScale="120" zoomScaleNormal="120" workbookViewId="0">
      <selection activeCell="AC26" sqref="AC26"/>
    </sheetView>
  </sheetViews>
  <sheetFormatPr defaultColWidth="11" defaultRowHeight="13.2"/>
  <cols>
    <col min="1" max="1" width="11.77734375" style="1" bestFit="1" customWidth="1"/>
    <col min="2" max="2" width="26.77734375" style="1" customWidth="1"/>
    <col min="3" max="3" width="6.77734375" style="1" customWidth="1"/>
    <col min="4" max="4" width="11.21875" style="1" customWidth="1"/>
    <col min="5" max="5" width="7.88671875" style="57" customWidth="1"/>
    <col min="6" max="6" width="21.5546875" style="1" customWidth="1"/>
    <col min="7" max="7" width="6.77734375" style="57" customWidth="1"/>
    <col min="8" max="14" width="3.77734375" style="1" customWidth="1"/>
    <col min="15" max="15" width="30.21875" style="1" customWidth="1"/>
    <col min="16" max="16" width="6.77734375" style="1" customWidth="1"/>
    <col min="17" max="17" width="11.21875" style="56" customWidth="1"/>
    <col min="18" max="20" width="6.77734375" style="1" customWidth="1"/>
    <col min="21" max="22" width="4.21875" style="1" customWidth="1"/>
    <col min="23" max="23" width="7.77734375" style="1" customWidth="1"/>
    <col min="24" max="25" width="8.77734375" style="1" customWidth="1"/>
    <col min="26" max="26" width="20.77734375" style="1" customWidth="1"/>
    <col min="27" max="30" width="6.77734375" style="1" customWidth="1"/>
    <col min="31" max="32" width="4.21875" style="1" customWidth="1"/>
    <col min="33" max="33" width="21" style="1" customWidth="1"/>
    <col min="34" max="34" width="6.77734375" style="1" customWidth="1"/>
    <col min="35" max="35" width="9" style="1" customWidth="1"/>
    <col min="36" max="39" width="6.77734375" style="1" customWidth="1"/>
    <col min="40" max="16384" width="11" style="1"/>
  </cols>
  <sheetData>
    <row r="1" spans="1:39" s="5" customFormat="1" ht="18.75" customHeight="1">
      <c r="A1" s="1467">
        <v>4.3</v>
      </c>
      <c r="B1" s="109" t="s">
        <v>565</v>
      </c>
      <c r="C1" s="1460" t="s">
        <v>602</v>
      </c>
      <c r="D1" s="1461"/>
      <c r="E1" s="1461"/>
      <c r="F1" s="1461"/>
      <c r="G1" s="1461"/>
      <c r="H1" s="1462"/>
      <c r="I1" s="1258" t="s">
        <v>574</v>
      </c>
      <c r="J1" s="1259"/>
      <c r="K1" s="1259"/>
      <c r="L1" s="1259"/>
      <c r="M1" s="1259"/>
      <c r="N1" s="1463"/>
      <c r="O1" s="1456"/>
      <c r="P1" s="1456"/>
      <c r="Q1" s="1456"/>
      <c r="R1" s="1456"/>
      <c r="S1" s="1456"/>
      <c r="T1" s="1456"/>
      <c r="U1" s="1456"/>
      <c r="V1" s="1457"/>
      <c r="W1" s="240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6"/>
    </row>
    <row r="2" spans="1:39" s="2" customFormat="1" ht="18.75" customHeight="1">
      <c r="A2" s="1468"/>
      <c r="B2" s="174" t="s">
        <v>566</v>
      </c>
      <c r="C2" s="1010"/>
      <c r="D2" s="1470"/>
      <c r="E2" s="1011"/>
      <c r="F2" s="1011"/>
      <c r="G2" s="1011"/>
      <c r="H2" s="948"/>
      <c r="I2" s="174" t="s">
        <v>575</v>
      </c>
      <c r="J2" s="229"/>
      <c r="K2" s="229"/>
      <c r="L2" s="229"/>
      <c r="M2" s="229"/>
      <c r="N2" s="229"/>
      <c r="O2" s="1458" t="s">
        <v>577</v>
      </c>
      <c r="P2" s="1458"/>
      <c r="Q2" s="1458"/>
      <c r="R2" s="1458"/>
      <c r="S2" s="1458"/>
      <c r="T2" s="1458"/>
      <c r="U2" s="1458"/>
      <c r="V2" s="1459"/>
      <c r="W2" s="158"/>
      <c r="AM2" s="197"/>
    </row>
    <row r="3" spans="1:39" s="2" customFormat="1" ht="18.75" customHeight="1">
      <c r="A3" s="1469"/>
      <c r="B3" s="174" t="s">
        <v>567</v>
      </c>
      <c r="C3" s="1010"/>
      <c r="D3" s="1470"/>
      <c r="E3" s="1011"/>
      <c r="F3" s="1011"/>
      <c r="G3" s="1011"/>
      <c r="H3" s="948"/>
      <c r="I3" s="174" t="s">
        <v>576</v>
      </c>
      <c r="J3" s="229"/>
      <c r="K3" s="229"/>
      <c r="L3" s="229"/>
      <c r="M3" s="229"/>
      <c r="N3" s="229"/>
      <c r="O3" s="1458" t="s">
        <v>577</v>
      </c>
      <c r="P3" s="1458"/>
      <c r="Q3" s="1458"/>
      <c r="R3" s="1458"/>
      <c r="S3" s="1458"/>
      <c r="T3" s="1458"/>
      <c r="U3" s="1458"/>
      <c r="V3" s="1459"/>
      <c r="W3" s="158"/>
      <c r="AM3" s="197"/>
    </row>
    <row r="4" spans="1:39" ht="13.5" customHeight="1">
      <c r="A4" s="1150" t="s">
        <v>599</v>
      </c>
      <c r="B4" s="1107" t="s">
        <v>743</v>
      </c>
      <c r="C4" s="951"/>
      <c r="D4" s="951"/>
      <c r="E4" s="951"/>
      <c r="F4" s="951"/>
      <c r="G4" s="951"/>
      <c r="H4" s="951"/>
      <c r="I4" s="951"/>
      <c r="J4" s="951"/>
      <c r="K4" s="951"/>
      <c r="L4" s="951"/>
      <c r="M4" s="951"/>
      <c r="N4" s="951"/>
      <c r="O4" s="951"/>
      <c r="P4" s="951"/>
      <c r="Q4" s="951"/>
      <c r="R4" s="951"/>
      <c r="S4" s="951"/>
      <c r="T4" s="951"/>
      <c r="U4" s="951"/>
      <c r="V4" s="1155"/>
      <c r="W4" s="158"/>
      <c r="AM4" s="117"/>
    </row>
    <row r="5" spans="1:39" ht="13.5" customHeight="1">
      <c r="A5" s="1151"/>
      <c r="B5" s="1156" t="s">
        <v>744</v>
      </c>
      <c r="C5" s="1157"/>
      <c r="D5" s="1157"/>
      <c r="E5" s="1157"/>
      <c r="F5" s="1157"/>
      <c r="G5" s="1157"/>
      <c r="H5" s="1157"/>
      <c r="I5" s="1157"/>
      <c r="J5" s="1157"/>
      <c r="K5" s="1157"/>
      <c r="L5" s="1157"/>
      <c r="M5" s="1157"/>
      <c r="N5" s="1157"/>
      <c r="O5" s="1157"/>
      <c r="P5" s="1157"/>
      <c r="Q5" s="1157"/>
      <c r="R5" s="1157"/>
      <c r="S5" s="1157"/>
      <c r="T5" s="1157"/>
      <c r="U5" s="1157"/>
      <c r="V5" s="1158"/>
      <c r="W5" s="158"/>
      <c r="AM5" s="117"/>
    </row>
    <row r="6" spans="1:39" ht="12" customHeight="1">
      <c r="A6" s="1152"/>
      <c r="B6" s="1153"/>
      <c r="C6" s="1153"/>
      <c r="D6" s="1153"/>
      <c r="E6" s="1153"/>
      <c r="F6" s="1153"/>
      <c r="G6" s="1153"/>
      <c r="H6" s="1153"/>
      <c r="I6" s="1153"/>
      <c r="J6" s="1153"/>
      <c r="K6" s="1153"/>
      <c r="L6" s="1153"/>
      <c r="M6" s="1153"/>
      <c r="N6" s="1153"/>
      <c r="O6" s="1153"/>
      <c r="P6" s="1153"/>
      <c r="Q6" s="1153"/>
      <c r="R6" s="1153"/>
      <c r="S6" s="1153"/>
      <c r="T6" s="1153"/>
      <c r="U6" s="1153"/>
      <c r="V6" s="1154"/>
      <c r="W6" s="158"/>
      <c r="AM6" s="117"/>
    </row>
    <row r="7" spans="1:39" ht="13.2" customHeight="1">
      <c r="A7" s="1478" t="s">
        <v>745</v>
      </c>
      <c r="B7" s="1145" t="s">
        <v>482</v>
      </c>
      <c r="C7" s="1178" t="s">
        <v>606</v>
      </c>
      <c r="D7" s="1179"/>
      <c r="E7" s="1180"/>
      <c r="F7" s="1165" t="s">
        <v>608</v>
      </c>
      <c r="G7" s="1187" t="s">
        <v>609</v>
      </c>
      <c r="H7" s="1163" t="s">
        <v>610</v>
      </c>
      <c r="I7" s="1164"/>
      <c r="J7" s="1164"/>
      <c r="K7" s="1164"/>
      <c r="L7" s="1164"/>
      <c r="M7" s="1168"/>
      <c r="N7" s="1135" t="s">
        <v>40</v>
      </c>
      <c r="O7" s="1132" t="s">
        <v>611</v>
      </c>
      <c r="P7" s="1473" t="s">
        <v>747</v>
      </c>
      <c r="Q7" s="1476" t="s">
        <v>647</v>
      </c>
      <c r="R7" s="1483"/>
      <c r="S7" s="1483"/>
      <c r="T7" s="1483"/>
      <c r="U7" s="1483"/>
      <c r="V7" s="1484"/>
      <c r="W7" s="1489" t="s">
        <v>652</v>
      </c>
      <c r="X7" s="1497"/>
      <c r="Y7" s="1497"/>
      <c r="Z7" s="1497"/>
      <c r="AA7" s="1497"/>
      <c r="AB7" s="1490"/>
      <c r="AC7" s="1239" t="s">
        <v>54</v>
      </c>
      <c r="AD7" s="1269"/>
      <c r="AE7" s="1489" t="s">
        <v>610</v>
      </c>
      <c r="AF7" s="1490"/>
      <c r="AG7" s="1239" t="s">
        <v>751</v>
      </c>
      <c r="AH7" s="1473" t="s">
        <v>752</v>
      </c>
      <c r="AI7" s="1473" t="s">
        <v>753</v>
      </c>
      <c r="AJ7" s="1141" t="s">
        <v>615</v>
      </c>
      <c r="AK7" s="1138" t="s">
        <v>668</v>
      </c>
      <c r="AL7" s="1138" t="s">
        <v>49</v>
      </c>
      <c r="AM7" s="1126" t="s">
        <v>614</v>
      </c>
    </row>
    <row r="8" spans="1:39" s="9" customFormat="1" ht="12.75" customHeight="1">
      <c r="A8" s="1479"/>
      <c r="B8" s="1146"/>
      <c r="C8" s="1181"/>
      <c r="D8" s="1182"/>
      <c r="E8" s="1183"/>
      <c r="F8" s="1166"/>
      <c r="G8" s="1188"/>
      <c r="H8" s="1159" t="s">
        <v>26</v>
      </c>
      <c r="I8" s="1159"/>
      <c r="J8" s="1163" t="s">
        <v>27</v>
      </c>
      <c r="K8" s="1164"/>
      <c r="L8" s="1164"/>
      <c r="M8" s="1135" t="s">
        <v>39</v>
      </c>
      <c r="N8" s="1136"/>
      <c r="O8" s="1133"/>
      <c r="P8" s="1474"/>
      <c r="Q8" s="1485"/>
      <c r="R8" s="1486"/>
      <c r="S8" s="1486"/>
      <c r="T8" s="1486"/>
      <c r="U8" s="1486"/>
      <c r="V8" s="1487"/>
      <c r="W8" s="1491"/>
      <c r="X8" s="1498"/>
      <c r="Y8" s="1498"/>
      <c r="Z8" s="1498"/>
      <c r="AA8" s="1498"/>
      <c r="AB8" s="1492"/>
      <c r="AC8" s="1270"/>
      <c r="AD8" s="1271"/>
      <c r="AE8" s="1491"/>
      <c r="AF8" s="1492"/>
      <c r="AG8" s="1240"/>
      <c r="AH8" s="1474"/>
      <c r="AI8" s="1474"/>
      <c r="AJ8" s="1142"/>
      <c r="AK8" s="1481"/>
      <c r="AL8" s="1481"/>
      <c r="AM8" s="1127"/>
    </row>
    <row r="9" spans="1:39" s="9" customFormat="1" ht="12.75" customHeight="1">
      <c r="A9" s="1479"/>
      <c r="B9" s="1146"/>
      <c r="C9" s="1184"/>
      <c r="D9" s="1185"/>
      <c r="E9" s="1186"/>
      <c r="F9" s="1166"/>
      <c r="G9" s="1188"/>
      <c r="H9" s="1135" t="s">
        <v>41</v>
      </c>
      <c r="I9" s="1176" t="s">
        <v>25</v>
      </c>
      <c r="J9" s="1148" t="s">
        <v>33</v>
      </c>
      <c r="K9" s="1135" t="s">
        <v>59</v>
      </c>
      <c r="L9" s="1148" t="s">
        <v>24</v>
      </c>
      <c r="M9" s="1136"/>
      <c r="N9" s="1136"/>
      <c r="O9" s="1133"/>
      <c r="P9" s="1474"/>
      <c r="Q9" s="1165" t="s">
        <v>648</v>
      </c>
      <c r="R9" s="1476" t="s">
        <v>484</v>
      </c>
      <c r="S9" s="1165" t="s">
        <v>535</v>
      </c>
      <c r="T9" s="1180" t="s">
        <v>37</v>
      </c>
      <c r="U9" s="1471" t="s">
        <v>23</v>
      </c>
      <c r="V9" s="1472"/>
      <c r="W9" s="1198" t="s">
        <v>750</v>
      </c>
      <c r="X9" s="1198" t="s">
        <v>650</v>
      </c>
      <c r="Y9" s="1198" t="s">
        <v>651</v>
      </c>
      <c r="Z9" s="1495" t="s">
        <v>492</v>
      </c>
      <c r="AA9" s="1198" t="s">
        <v>657</v>
      </c>
      <c r="AB9" s="1198" t="s">
        <v>656</v>
      </c>
      <c r="AC9" s="180" t="s">
        <v>658</v>
      </c>
      <c r="AD9" s="180" t="s">
        <v>659</v>
      </c>
      <c r="AE9" s="1493" t="s">
        <v>59</v>
      </c>
      <c r="AF9" s="1493" t="s">
        <v>24</v>
      </c>
      <c r="AG9" s="1240"/>
      <c r="AH9" s="1474"/>
      <c r="AI9" s="1474"/>
      <c r="AJ9" s="1142"/>
      <c r="AK9" s="1481"/>
      <c r="AL9" s="1481"/>
      <c r="AM9" s="1127"/>
    </row>
    <row r="10" spans="1:39" ht="40.5" customHeight="1">
      <c r="A10" s="1480"/>
      <c r="B10" s="1147"/>
      <c r="C10" s="181" t="s">
        <v>484</v>
      </c>
      <c r="D10" s="58" t="s">
        <v>535</v>
      </c>
      <c r="E10" s="69" t="s">
        <v>644</v>
      </c>
      <c r="F10" s="1167"/>
      <c r="G10" s="1189"/>
      <c r="H10" s="1137"/>
      <c r="I10" s="1177"/>
      <c r="J10" s="1149"/>
      <c r="K10" s="1137"/>
      <c r="L10" s="1149"/>
      <c r="M10" s="1137"/>
      <c r="N10" s="1137"/>
      <c r="O10" s="1134"/>
      <c r="P10" s="1475"/>
      <c r="Q10" s="1488"/>
      <c r="R10" s="1477"/>
      <c r="S10" s="1488"/>
      <c r="T10" s="1183"/>
      <c r="U10" s="182" t="s">
        <v>59</v>
      </c>
      <c r="V10" s="182" t="s">
        <v>24</v>
      </c>
      <c r="W10" s="1199"/>
      <c r="X10" s="1199"/>
      <c r="Y10" s="1199"/>
      <c r="Z10" s="1496"/>
      <c r="AA10" s="1199"/>
      <c r="AB10" s="1199"/>
      <c r="AC10" s="179" t="s">
        <v>55</v>
      </c>
      <c r="AD10" s="179" t="s">
        <v>56</v>
      </c>
      <c r="AE10" s="1494"/>
      <c r="AF10" s="1494"/>
      <c r="AG10" s="1270"/>
      <c r="AH10" s="1475"/>
      <c r="AI10" s="1475"/>
      <c r="AJ10" s="1143"/>
      <c r="AK10" s="1482"/>
      <c r="AL10" s="1482"/>
      <c r="AM10" s="1128"/>
    </row>
    <row r="11" spans="1:39" ht="12.75" customHeight="1">
      <c r="A11" s="1169" t="s">
        <v>746</v>
      </c>
      <c r="B11" s="437" t="s">
        <v>578</v>
      </c>
      <c r="C11" s="17"/>
      <c r="D11" s="18"/>
      <c r="E11" s="59"/>
      <c r="F11" s="17"/>
      <c r="G11" s="75"/>
      <c r="H11" s="17"/>
      <c r="I11" s="19"/>
      <c r="J11" s="18"/>
      <c r="K11" s="17"/>
      <c r="L11" s="17"/>
      <c r="M11" s="17"/>
      <c r="N11" s="17"/>
      <c r="O11" s="18"/>
      <c r="P11" s="73"/>
      <c r="Q11" s="38"/>
      <c r="R11" s="35"/>
      <c r="S11" s="38"/>
      <c r="T11" s="35"/>
      <c r="U11" s="38"/>
      <c r="V11" s="187"/>
      <c r="W11" s="187"/>
      <c r="X11" s="186"/>
      <c r="Y11" s="131"/>
      <c r="Z11" s="121"/>
      <c r="AA11" s="122"/>
      <c r="AB11" s="122"/>
      <c r="AC11" s="123"/>
      <c r="AD11" s="123"/>
      <c r="AE11" s="35"/>
      <c r="AF11" s="38"/>
      <c r="AG11" s="74"/>
      <c r="AH11" s="126"/>
      <c r="AI11" s="199"/>
      <c r="AJ11" s="188"/>
      <c r="AK11" s="199"/>
      <c r="AL11" s="13"/>
      <c r="AM11" s="111"/>
    </row>
    <row r="12" spans="1:39">
      <c r="A12" s="1170"/>
      <c r="B12" s="438" t="s">
        <v>581</v>
      </c>
      <c r="C12" s="14"/>
      <c r="D12" s="137"/>
      <c r="E12" s="60"/>
      <c r="F12" s="14"/>
      <c r="G12" s="76"/>
      <c r="H12" s="14"/>
      <c r="I12" s="13"/>
      <c r="J12" s="12"/>
      <c r="K12" s="14"/>
      <c r="L12" s="14"/>
      <c r="M12" s="14"/>
      <c r="N12" s="14"/>
      <c r="O12" s="12"/>
      <c r="P12" s="185"/>
      <c r="Q12" s="38"/>
      <c r="R12" s="35"/>
      <c r="S12" s="38"/>
      <c r="T12" s="35"/>
      <c r="U12" s="38"/>
      <c r="V12" s="187"/>
      <c r="W12" s="187"/>
      <c r="X12" s="186"/>
      <c r="Y12" s="131"/>
      <c r="Z12" s="121"/>
      <c r="AA12" s="122"/>
      <c r="AB12" s="122"/>
      <c r="AC12" s="123"/>
      <c r="AD12" s="123"/>
      <c r="AE12" s="35"/>
      <c r="AF12" s="38"/>
      <c r="AG12" s="74"/>
      <c r="AH12" s="126"/>
      <c r="AI12" s="199"/>
      <c r="AJ12" s="189"/>
      <c r="AK12" s="38"/>
      <c r="AL12" s="13"/>
      <c r="AM12" s="111"/>
    </row>
    <row r="13" spans="1:39">
      <c r="A13" s="1170"/>
      <c r="B13" s="55" t="str">
        <f>Assumption!B13</f>
        <v>Wastewater volume</v>
      </c>
      <c r="C13" s="46" t="str">
        <f>Assumption!C13</f>
        <v>m3</v>
      </c>
      <c r="D13" s="441">
        <f>Assumption!D13</f>
        <v>150000</v>
      </c>
      <c r="E13" s="60">
        <f>D13/$D$21</f>
        <v>1</v>
      </c>
      <c r="F13" s="14" t="s">
        <v>618</v>
      </c>
      <c r="G13" s="76"/>
      <c r="H13" s="14"/>
      <c r="I13" s="13"/>
      <c r="J13" s="12"/>
      <c r="K13" s="83"/>
      <c r="L13" s="74"/>
      <c r="M13" s="74"/>
      <c r="N13" s="74"/>
      <c r="O13" s="74"/>
      <c r="P13" s="185"/>
      <c r="Q13" s="38"/>
      <c r="R13" s="35"/>
      <c r="S13" s="38"/>
      <c r="T13" s="35"/>
      <c r="U13" s="38"/>
      <c r="V13" s="187"/>
      <c r="W13" s="187"/>
      <c r="X13" s="186"/>
      <c r="Y13" s="131"/>
      <c r="Z13" s="121"/>
      <c r="AA13" s="122"/>
      <c r="AB13" s="122"/>
      <c r="AC13" s="123"/>
      <c r="AD13" s="123"/>
      <c r="AE13" s="35"/>
      <c r="AF13" s="38"/>
      <c r="AG13" s="74"/>
      <c r="AH13" s="126"/>
      <c r="AI13" s="199"/>
      <c r="AJ13" s="189"/>
      <c r="AK13" s="38"/>
      <c r="AL13" s="13"/>
      <c r="AM13" s="111"/>
    </row>
    <row r="14" spans="1:39">
      <c r="A14" s="1170"/>
      <c r="B14" s="87" t="str">
        <f>Assumption!B14</f>
        <v>COD in</v>
      </c>
      <c r="C14" s="46" t="str">
        <f>Assumption!C14</f>
        <v>mg/l</v>
      </c>
      <c r="D14" s="441">
        <f>Assumption!D14</f>
        <v>90</v>
      </c>
      <c r="E14" s="60">
        <f>D14/$D$21</f>
        <v>5.9999999999999995E-4</v>
      </c>
      <c r="F14" s="14" t="s">
        <v>618</v>
      </c>
      <c r="G14" s="76"/>
      <c r="H14" s="83"/>
      <c r="I14" s="14"/>
      <c r="J14" s="12"/>
      <c r="K14" s="83"/>
      <c r="L14" s="74"/>
      <c r="M14" s="74"/>
      <c r="N14" s="74"/>
      <c r="O14" s="74"/>
      <c r="P14" s="185"/>
      <c r="Q14" s="38"/>
      <c r="R14" s="35"/>
      <c r="S14" s="38"/>
      <c r="T14" s="35"/>
      <c r="U14" s="38"/>
      <c r="V14" s="187"/>
      <c r="W14" s="187"/>
      <c r="X14" s="186"/>
      <c r="Y14" s="131"/>
      <c r="Z14" s="121"/>
      <c r="AA14" s="122"/>
      <c r="AB14" s="122"/>
      <c r="AC14" s="123"/>
      <c r="AD14" s="123"/>
      <c r="AE14" s="35"/>
      <c r="AF14" s="38"/>
      <c r="AG14" s="74"/>
      <c r="AH14" s="126"/>
      <c r="AI14" s="199"/>
      <c r="AJ14" s="189"/>
      <c r="AK14" s="38"/>
      <c r="AL14" s="13"/>
      <c r="AM14" s="111"/>
    </row>
    <row r="15" spans="1:39">
      <c r="A15" s="1170"/>
      <c r="B15" s="11"/>
      <c r="C15" s="46"/>
      <c r="D15" s="441"/>
      <c r="E15" s="60"/>
      <c r="F15" s="14"/>
      <c r="G15" s="76"/>
      <c r="H15" s="83"/>
      <c r="I15" s="14"/>
      <c r="J15" s="12"/>
      <c r="K15" s="83"/>
      <c r="L15" s="74"/>
      <c r="M15" s="74"/>
      <c r="N15" s="74"/>
      <c r="O15" s="136"/>
      <c r="P15" s="185"/>
      <c r="Q15" s="38"/>
      <c r="R15" s="35"/>
      <c r="S15" s="38"/>
      <c r="T15" s="35"/>
      <c r="U15" s="38"/>
      <c r="V15" s="187"/>
      <c r="W15" s="187"/>
      <c r="X15" s="186"/>
      <c r="Y15" s="131"/>
      <c r="Z15" s="121"/>
      <c r="AA15" s="122"/>
      <c r="AB15" s="122"/>
      <c r="AC15" s="123"/>
      <c r="AD15" s="123"/>
      <c r="AE15" s="35"/>
      <c r="AF15" s="38"/>
      <c r="AG15" s="74"/>
      <c r="AH15" s="126"/>
      <c r="AI15" s="199"/>
      <c r="AJ15" s="189"/>
      <c r="AK15" s="38"/>
      <c r="AL15" s="13"/>
      <c r="AM15" s="111"/>
    </row>
    <row r="16" spans="1:39">
      <c r="A16" s="1170"/>
      <c r="B16" s="438" t="s">
        <v>582</v>
      </c>
      <c r="C16" s="46"/>
      <c r="D16" s="441"/>
      <c r="E16" s="60"/>
      <c r="F16" s="14"/>
      <c r="G16" s="76"/>
      <c r="H16" s="83"/>
      <c r="I16" s="14"/>
      <c r="J16" s="12"/>
      <c r="K16" s="83"/>
      <c r="L16" s="74"/>
      <c r="M16" s="74"/>
      <c r="N16" s="74"/>
      <c r="O16" s="74"/>
      <c r="P16" s="185"/>
      <c r="Q16" s="38"/>
      <c r="R16" s="35"/>
      <c r="S16" s="38"/>
      <c r="T16" s="35"/>
      <c r="U16" s="38"/>
      <c r="V16" s="187"/>
      <c r="W16" s="187"/>
      <c r="X16" s="186"/>
      <c r="Y16" s="131"/>
      <c r="Z16" s="121"/>
      <c r="AA16" s="122"/>
      <c r="AB16" s="122"/>
      <c r="AC16" s="123"/>
      <c r="AD16" s="123"/>
      <c r="AE16" s="35"/>
      <c r="AF16" s="38"/>
      <c r="AG16" s="74"/>
      <c r="AH16" s="126"/>
      <c r="AI16" s="199"/>
      <c r="AJ16" s="189"/>
      <c r="AK16" s="38"/>
      <c r="AL16" s="13"/>
      <c r="AM16" s="111"/>
    </row>
    <row r="17" spans="1:44">
      <c r="A17" s="1170"/>
      <c r="B17" s="64" t="str">
        <f>Assumption!A16</f>
        <v>Electricity</v>
      </c>
      <c r="C17" s="46" t="str">
        <f>Assumption!C17</f>
        <v>kWh</v>
      </c>
      <c r="D17" s="441">
        <f>Assumption!D17*Assumption!D21</f>
        <v>25000</v>
      </c>
      <c r="E17" s="60">
        <f>D17/$D$21</f>
        <v>0.16666666666666666</v>
      </c>
      <c r="F17" s="14" t="s">
        <v>618</v>
      </c>
      <c r="G17" s="76">
        <v>0.59860000000000002</v>
      </c>
      <c r="H17" s="83"/>
      <c r="I17" s="14"/>
      <c r="J17" s="12"/>
      <c r="K17" s="442" t="s">
        <v>58</v>
      </c>
      <c r="L17" s="74"/>
      <c r="M17" s="74"/>
      <c r="N17" s="74"/>
      <c r="O17" s="74" t="s">
        <v>617</v>
      </c>
      <c r="P17" s="185">
        <f>E17*G17</f>
        <v>9.976666666666667E-2</v>
      </c>
      <c r="Q17" s="38"/>
      <c r="R17" s="35"/>
      <c r="S17" s="38"/>
      <c r="T17" s="35"/>
      <c r="U17" s="38"/>
      <c r="V17" s="187"/>
      <c r="W17" s="187"/>
      <c r="X17" s="186"/>
      <c r="Y17" s="131"/>
      <c r="Z17" s="121"/>
      <c r="AA17" s="122"/>
      <c r="AB17" s="122"/>
      <c r="AC17" s="123"/>
      <c r="AD17" s="123"/>
      <c r="AE17" s="35"/>
      <c r="AF17" s="38"/>
      <c r="AG17" s="74"/>
      <c r="AH17" s="126">
        <f>(X17*AC17)+(Y17*AD17)</f>
        <v>0</v>
      </c>
      <c r="AI17" s="199">
        <f>P17+AH17</f>
        <v>9.976666666666667E-2</v>
      </c>
      <c r="AJ17" s="444">
        <f>AI17/$AI$25</f>
        <v>0.3725880741939499</v>
      </c>
      <c r="AK17" s="38"/>
      <c r="AL17" s="13"/>
      <c r="AM17" s="111"/>
    </row>
    <row r="18" spans="1:44">
      <c r="A18" s="1170"/>
      <c r="B18" s="87"/>
      <c r="C18" s="46"/>
      <c r="D18" s="441"/>
      <c r="E18" s="60"/>
      <c r="F18" s="14"/>
      <c r="G18" s="76"/>
      <c r="H18" s="14"/>
      <c r="I18" s="13"/>
      <c r="J18" s="12"/>
      <c r="K18" s="83"/>
      <c r="L18" s="74"/>
      <c r="M18" s="74"/>
      <c r="N18" s="74"/>
      <c r="O18" s="74"/>
      <c r="P18" s="185"/>
      <c r="Q18" s="38"/>
      <c r="R18" s="35"/>
      <c r="S18" s="38"/>
      <c r="T18" s="35"/>
      <c r="U18" s="38"/>
      <c r="V18" s="187"/>
      <c r="W18" s="187"/>
      <c r="X18" s="186"/>
      <c r="Y18" s="131"/>
      <c r="Z18" s="121"/>
      <c r="AA18" s="122"/>
      <c r="AB18" s="122"/>
      <c r="AC18" s="123"/>
      <c r="AD18" s="123"/>
      <c r="AE18" s="35"/>
      <c r="AF18" s="38"/>
      <c r="AG18" s="74"/>
      <c r="AH18" s="126"/>
      <c r="AI18" s="199"/>
      <c r="AJ18" s="444"/>
      <c r="AK18" s="38"/>
      <c r="AL18" s="13"/>
      <c r="AM18" s="111"/>
    </row>
    <row r="19" spans="1:44">
      <c r="A19" s="1170"/>
      <c r="B19" s="437" t="s">
        <v>748</v>
      </c>
      <c r="C19" s="46"/>
      <c r="D19" s="441"/>
      <c r="E19" s="60"/>
      <c r="F19" s="14"/>
      <c r="G19" s="76"/>
      <c r="H19" s="83"/>
      <c r="I19" s="14"/>
      <c r="J19" s="12"/>
      <c r="K19" s="83"/>
      <c r="L19" s="74"/>
      <c r="M19" s="74"/>
      <c r="N19" s="74"/>
      <c r="O19" s="136"/>
      <c r="P19" s="185"/>
      <c r="Q19" s="38"/>
      <c r="R19" s="35"/>
      <c r="S19" s="38"/>
      <c r="T19" s="35"/>
      <c r="U19" s="38"/>
      <c r="V19" s="187"/>
      <c r="W19" s="187"/>
      <c r="X19" s="186"/>
      <c r="Y19" s="131"/>
      <c r="Z19" s="121"/>
      <c r="AA19" s="122"/>
      <c r="AB19" s="122"/>
      <c r="AC19" s="123"/>
      <c r="AD19" s="123"/>
      <c r="AE19" s="35"/>
      <c r="AF19" s="38"/>
      <c r="AG19" s="74"/>
      <c r="AH19" s="126"/>
      <c r="AI19" s="199"/>
      <c r="AJ19" s="444"/>
      <c r="AK19" s="38"/>
      <c r="AL19" s="13"/>
      <c r="AM19" s="111"/>
    </row>
    <row r="20" spans="1:44">
      <c r="A20" s="1170"/>
      <c r="B20" s="438" t="s">
        <v>586</v>
      </c>
      <c r="C20" s="46"/>
      <c r="D20" s="441"/>
      <c r="E20" s="60"/>
      <c r="F20" s="14"/>
      <c r="G20" s="76"/>
      <c r="H20" s="83"/>
      <c r="I20" s="14"/>
      <c r="J20" s="12"/>
      <c r="K20" s="83"/>
      <c r="L20" s="74"/>
      <c r="M20" s="74"/>
      <c r="N20" s="74"/>
      <c r="O20" s="74"/>
      <c r="P20" s="185"/>
      <c r="Q20" s="38"/>
      <c r="R20" s="35"/>
      <c r="S20" s="38"/>
      <c r="T20" s="35"/>
      <c r="U20" s="38"/>
      <c r="V20" s="187"/>
      <c r="W20" s="187"/>
      <c r="X20" s="186"/>
      <c r="Y20" s="131"/>
      <c r="Z20" s="121"/>
      <c r="AA20" s="122"/>
      <c r="AB20" s="122"/>
      <c r="AC20" s="123"/>
      <c r="AD20" s="123"/>
      <c r="AE20" s="35"/>
      <c r="AF20" s="38"/>
      <c r="AG20" s="74"/>
      <c r="AH20" s="126"/>
      <c r="AI20" s="199"/>
      <c r="AJ20" s="444"/>
      <c r="AK20" s="38"/>
      <c r="AL20" s="13"/>
      <c r="AM20" s="111"/>
    </row>
    <row r="21" spans="1:44">
      <c r="A21" s="1170"/>
      <c r="B21" s="439" t="s">
        <v>749</v>
      </c>
      <c r="C21" s="46" t="str">
        <f>C13</f>
        <v>m3</v>
      </c>
      <c r="D21" s="441">
        <f>D13</f>
        <v>150000</v>
      </c>
      <c r="E21" s="60">
        <f t="shared" ref="E21:E23" si="0">D21/$D$21</f>
        <v>1</v>
      </c>
      <c r="F21" s="14" t="s">
        <v>618</v>
      </c>
      <c r="G21" s="76"/>
      <c r="H21" s="83"/>
      <c r="I21" s="14"/>
      <c r="J21" s="12"/>
      <c r="K21" s="83"/>
      <c r="L21" s="74"/>
      <c r="M21" s="74"/>
      <c r="N21" s="74"/>
      <c r="O21" s="74"/>
      <c r="P21" s="185"/>
      <c r="Q21" s="38"/>
      <c r="R21" s="35"/>
      <c r="S21" s="38"/>
      <c r="T21" s="35"/>
      <c r="U21" s="38"/>
      <c r="V21" s="187"/>
      <c r="W21" s="187"/>
      <c r="X21" s="186"/>
      <c r="Y21" s="131"/>
      <c r="Z21" s="121"/>
      <c r="AA21" s="122"/>
      <c r="AB21" s="122"/>
      <c r="AC21" s="123"/>
      <c r="AD21" s="123"/>
      <c r="AE21" s="35"/>
      <c r="AF21" s="38"/>
      <c r="AG21" s="74"/>
      <c r="AH21" s="126"/>
      <c r="AI21" s="199"/>
      <c r="AJ21" s="444"/>
      <c r="AK21" s="38"/>
      <c r="AL21" s="13"/>
      <c r="AM21" s="111"/>
    </row>
    <row r="22" spans="1:44">
      <c r="A22" s="1170"/>
      <c r="B22" s="439" t="str">
        <f>Assumption!B15</f>
        <v>COD out</v>
      </c>
      <c r="C22" s="14" t="str">
        <f>Assumption!C15</f>
        <v>mg/l</v>
      </c>
      <c r="D22" s="441">
        <f>Assumption!D15</f>
        <v>60</v>
      </c>
      <c r="E22" s="60">
        <f t="shared" si="0"/>
        <v>4.0000000000000002E-4</v>
      </c>
      <c r="F22" s="14" t="s">
        <v>618</v>
      </c>
      <c r="G22" s="76"/>
      <c r="H22" s="14"/>
      <c r="I22" s="13"/>
      <c r="J22" s="12"/>
      <c r="K22" s="14"/>
      <c r="L22" s="14"/>
      <c r="M22" s="14"/>
      <c r="N22" s="11"/>
      <c r="O22" s="14"/>
      <c r="P22" s="185"/>
      <c r="Q22" s="38"/>
      <c r="R22" s="35"/>
      <c r="S22" s="38"/>
      <c r="T22" s="35"/>
      <c r="U22" s="38"/>
      <c r="V22" s="187"/>
      <c r="W22" s="187"/>
      <c r="X22" s="186"/>
      <c r="Y22" s="131"/>
      <c r="Z22" s="121"/>
      <c r="AA22" s="122"/>
      <c r="AB22" s="122"/>
      <c r="AC22" s="123"/>
      <c r="AD22" s="123"/>
      <c r="AE22" s="35"/>
      <c r="AF22" s="38"/>
      <c r="AG22" s="74"/>
      <c r="AH22" s="126"/>
      <c r="AI22" s="199"/>
      <c r="AJ22" s="444"/>
      <c r="AK22" s="38"/>
      <c r="AL22" s="13"/>
      <c r="AM22" s="111"/>
    </row>
    <row r="23" spans="1:44">
      <c r="A23" s="1170"/>
      <c r="B23" s="440" t="s">
        <v>319</v>
      </c>
      <c r="C23" s="46" t="s">
        <v>319</v>
      </c>
      <c r="D23" s="441">
        <f>0.2*D13*(D14-D22)/1000</f>
        <v>900</v>
      </c>
      <c r="E23" s="60">
        <f t="shared" si="0"/>
        <v>6.0000000000000001E-3</v>
      </c>
      <c r="F23" s="14" t="s">
        <v>618</v>
      </c>
      <c r="G23" s="76">
        <v>28</v>
      </c>
      <c r="H23" s="14"/>
      <c r="I23" s="13"/>
      <c r="J23" s="12"/>
      <c r="K23" s="83"/>
      <c r="L23" s="442" t="s">
        <v>58</v>
      </c>
      <c r="M23" s="74"/>
      <c r="N23" s="74"/>
      <c r="O23" s="74" t="s">
        <v>320</v>
      </c>
      <c r="P23" s="185">
        <f>E23*G23</f>
        <v>0.16800000000000001</v>
      </c>
      <c r="Q23" s="38"/>
      <c r="R23" s="35"/>
      <c r="S23" s="38"/>
      <c r="T23" s="35"/>
      <c r="U23" s="38"/>
      <c r="V23" s="187"/>
      <c r="W23" s="187"/>
      <c r="X23" s="186"/>
      <c r="Y23" s="131"/>
      <c r="Z23" s="121"/>
      <c r="AA23" s="122"/>
      <c r="AB23" s="122"/>
      <c r="AC23" s="123"/>
      <c r="AD23" s="123"/>
      <c r="AE23" s="35"/>
      <c r="AF23" s="38"/>
      <c r="AG23" s="74"/>
      <c r="AH23" s="126">
        <f>(X23*AC23)+(Y23*AD23)</f>
        <v>0</v>
      </c>
      <c r="AI23" s="199">
        <f>P23+AH23</f>
        <v>0.16800000000000001</v>
      </c>
      <c r="AJ23" s="444">
        <f>AI23/$AI$25</f>
        <v>0.62741192580604999</v>
      </c>
      <c r="AK23" s="38"/>
      <c r="AL23" s="13"/>
      <c r="AM23" s="111"/>
    </row>
    <row r="24" spans="1:44">
      <c r="A24" s="1170"/>
      <c r="B24" s="11"/>
      <c r="C24" s="14"/>
      <c r="D24" s="137"/>
      <c r="E24" s="60"/>
      <c r="F24" s="14"/>
      <c r="G24" s="76"/>
      <c r="H24" s="14"/>
      <c r="I24" s="13"/>
      <c r="J24" s="12"/>
      <c r="K24" s="14"/>
      <c r="L24" s="14"/>
      <c r="M24" s="14"/>
      <c r="N24" s="14"/>
      <c r="O24" s="12"/>
      <c r="P24" s="185"/>
      <c r="Q24" s="14"/>
      <c r="R24" s="12"/>
      <c r="S24" s="14"/>
      <c r="T24" s="12"/>
      <c r="U24" s="14"/>
      <c r="V24" s="13"/>
      <c r="W24" s="13"/>
      <c r="X24" s="186"/>
      <c r="Y24" s="131"/>
      <c r="Z24" s="14"/>
      <c r="AA24" s="14"/>
      <c r="AB24" s="14"/>
      <c r="AC24" s="14"/>
      <c r="AD24" s="14"/>
      <c r="AE24" s="12"/>
      <c r="AF24" s="14"/>
      <c r="AG24" s="11"/>
      <c r="AH24" s="128"/>
      <c r="AI24" s="81"/>
      <c r="AJ24" s="189"/>
      <c r="AK24" s="81"/>
      <c r="AL24" s="13"/>
      <c r="AM24" s="111"/>
    </row>
    <row r="25" spans="1:44">
      <c r="A25" s="1192"/>
      <c r="B25" s="175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8"/>
      <c r="AC25" s="190" t="s">
        <v>754</v>
      </c>
      <c r="AD25" s="190"/>
      <c r="AE25" s="191"/>
      <c r="AF25" s="191"/>
      <c r="AG25" s="192"/>
      <c r="AH25" s="201"/>
      <c r="AI25" s="202">
        <f>SUM(AI11:AI24)</f>
        <v>0.26776666666666671</v>
      </c>
      <c r="AJ25" s="445">
        <f>SUM(AJ11:AJ24)</f>
        <v>0.99999999999999989</v>
      </c>
      <c r="AK25" s="200"/>
      <c r="AL25" s="176"/>
      <c r="AM25" s="177"/>
    </row>
    <row r="26" spans="1:44" ht="19.5" customHeight="1">
      <c r="A26" s="116"/>
      <c r="G26" s="1"/>
      <c r="Q26" s="1"/>
      <c r="AM26" s="117"/>
    </row>
    <row r="27" spans="1:44" ht="13.8" thickBot="1">
      <c r="A27" s="194" t="s">
        <v>624</v>
      </c>
      <c r="B27" s="1464" t="s">
        <v>594</v>
      </c>
      <c r="C27" s="1206"/>
      <c r="D27" s="1206"/>
      <c r="E27" s="1466"/>
      <c r="F27" s="193" t="s">
        <v>595</v>
      </c>
      <c r="G27" s="1464" t="s">
        <v>596</v>
      </c>
      <c r="H27" s="1206"/>
      <c r="I27" s="1206"/>
      <c r="J27" s="1206"/>
      <c r="K27" s="1206"/>
      <c r="L27" s="1206"/>
      <c r="M27" s="1206"/>
      <c r="N27" s="1466"/>
      <c r="O27" s="120" t="s">
        <v>597</v>
      </c>
      <c r="P27" s="1464" t="s">
        <v>598</v>
      </c>
      <c r="Q27" s="1465"/>
      <c r="R27" s="1465"/>
      <c r="S27" s="1465"/>
      <c r="T27" s="1465"/>
      <c r="U27" s="1465"/>
      <c r="V27" s="1465"/>
      <c r="W27" s="237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98"/>
    </row>
    <row r="28" spans="1:44" s="4" customFormat="1" ht="21.75" customHeight="1">
      <c r="A28" s="1"/>
      <c r="B28" s="1"/>
      <c r="C28" s="1"/>
      <c r="D28" s="1"/>
      <c r="E28" s="57"/>
      <c r="F28" s="1"/>
      <c r="G28" s="5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>
      <c r="Q29" s="1"/>
    </row>
    <row r="30" spans="1:44">
      <c r="Q30" s="1"/>
    </row>
    <row r="31" spans="1:44">
      <c r="Q31" s="1"/>
    </row>
    <row r="32" spans="1:44">
      <c r="Q32" s="1"/>
    </row>
    <row r="33" spans="17:17">
      <c r="Q33" s="1"/>
    </row>
    <row r="34" spans="17:17">
      <c r="Q34" s="1"/>
    </row>
    <row r="35" spans="17:17">
      <c r="Q35" s="1"/>
    </row>
    <row r="36" spans="17:17">
      <c r="Q36" s="1"/>
    </row>
    <row r="37" spans="17:17">
      <c r="Q37" s="1"/>
    </row>
    <row r="38" spans="17:17">
      <c r="Q38" s="1"/>
    </row>
    <row r="39" spans="17:17">
      <c r="Q39" s="1"/>
    </row>
    <row r="40" spans="17:17">
      <c r="Q40" s="1"/>
    </row>
    <row r="41" spans="17:17">
      <c r="Q41" s="1"/>
    </row>
    <row r="42" spans="17:17">
      <c r="Q42" s="1"/>
    </row>
    <row r="43" spans="17:17">
      <c r="Q43" s="1"/>
    </row>
    <row r="44" spans="17:17">
      <c r="Q44" s="1"/>
    </row>
  </sheetData>
  <mergeCells count="57">
    <mergeCell ref="AJ7:AJ10"/>
    <mergeCell ref="AH7:AH10"/>
    <mergeCell ref="S9:S10"/>
    <mergeCell ref="AI7:AI10"/>
    <mergeCell ref="AC7:AD8"/>
    <mergeCell ref="AG7:AG10"/>
    <mergeCell ref="AE9:AE10"/>
    <mergeCell ref="Z9:Z10"/>
    <mergeCell ref="X9:X10"/>
    <mergeCell ref="W7:AB8"/>
    <mergeCell ref="W9:W10"/>
    <mergeCell ref="AM7:AM10"/>
    <mergeCell ref="H8:I8"/>
    <mergeCell ref="J8:L8"/>
    <mergeCell ref="M8:M10"/>
    <mergeCell ref="H9:H10"/>
    <mergeCell ref="AL7:AL10"/>
    <mergeCell ref="O7:O10"/>
    <mergeCell ref="AK7:AK10"/>
    <mergeCell ref="Q7:V8"/>
    <mergeCell ref="Q9:Q10"/>
    <mergeCell ref="Y9:Y10"/>
    <mergeCell ref="AB9:AB10"/>
    <mergeCell ref="I9:I10"/>
    <mergeCell ref="AE7:AF8"/>
    <mergeCell ref="AF9:AF10"/>
    <mergeCell ref="AA9:AA10"/>
    <mergeCell ref="A1:A3"/>
    <mergeCell ref="C2:H2"/>
    <mergeCell ref="C3:H3"/>
    <mergeCell ref="A11:A25"/>
    <mergeCell ref="U9:V9"/>
    <mergeCell ref="A4:A5"/>
    <mergeCell ref="B4:V4"/>
    <mergeCell ref="B5:V5"/>
    <mergeCell ref="A6:V6"/>
    <mergeCell ref="P7:P10"/>
    <mergeCell ref="R9:R10"/>
    <mergeCell ref="T9:T10"/>
    <mergeCell ref="J9:J10"/>
    <mergeCell ref="K9:K10"/>
    <mergeCell ref="L9:L10"/>
    <mergeCell ref="A7:A10"/>
    <mergeCell ref="P27:V27"/>
    <mergeCell ref="G27:N27"/>
    <mergeCell ref="B27:E27"/>
    <mergeCell ref="G7:G10"/>
    <mergeCell ref="H7:M7"/>
    <mergeCell ref="B7:B10"/>
    <mergeCell ref="C7:E9"/>
    <mergeCell ref="F7:F10"/>
    <mergeCell ref="N7:N10"/>
    <mergeCell ref="O1:V1"/>
    <mergeCell ref="O2:V2"/>
    <mergeCell ref="O3:V3"/>
    <mergeCell ref="C1:H1"/>
    <mergeCell ref="I1:N1"/>
  </mergeCells>
  <pageMargins left="0.5" right="0.5" top="1.5" bottom="1" header="0.5" footer="0.5"/>
  <pageSetup paperSize="8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30"/>
  <sheetViews>
    <sheetView view="pageBreakPreview" zoomScaleNormal="55" zoomScaleSheetLayoutView="100" workbookViewId="0">
      <selection activeCell="L10" sqref="L10"/>
    </sheetView>
  </sheetViews>
  <sheetFormatPr defaultColWidth="11" defaultRowHeight="13.2"/>
  <cols>
    <col min="1" max="3" width="10" style="1" customWidth="1"/>
    <col min="4" max="4" width="15.77734375" style="1" customWidth="1"/>
    <col min="5" max="5" width="11.44140625" style="1" customWidth="1"/>
    <col min="6" max="6" width="16.77734375" style="1" customWidth="1"/>
    <col min="7" max="7" width="20.77734375" style="1" customWidth="1"/>
    <col min="8" max="8" width="10.21875" style="1" customWidth="1"/>
    <col min="9" max="11" width="10.77734375" style="1" customWidth="1"/>
    <col min="12" max="12" width="7.77734375" style="1" customWidth="1"/>
    <col min="13" max="13" width="17.77734375" style="1" customWidth="1"/>
    <col min="14" max="14" width="7.77734375" style="1" customWidth="1"/>
    <col min="15" max="15" width="17.77734375" style="1" customWidth="1"/>
    <col min="16" max="16" width="7.77734375" style="1" customWidth="1"/>
    <col min="17" max="17" width="16.77734375" style="1" customWidth="1"/>
    <col min="18" max="18" width="8.21875" style="1" customWidth="1"/>
    <col min="19" max="19" width="23.77734375" style="1" customWidth="1"/>
    <col min="20" max="16384" width="11" style="1"/>
  </cols>
  <sheetData>
    <row r="1" spans="1:19" s="5" customFormat="1" ht="18.75" customHeight="1">
      <c r="A1" s="1514">
        <v>4.4000000000000004</v>
      </c>
      <c r="B1" s="248" t="s">
        <v>4</v>
      </c>
      <c r="C1" s="249"/>
      <c r="D1" s="250"/>
      <c r="E1" s="251" t="s">
        <v>60</v>
      </c>
      <c r="F1" s="252"/>
      <c r="G1" s="195"/>
      <c r="H1" s="253"/>
      <c r="I1" s="253"/>
      <c r="J1" s="195"/>
      <c r="K1" s="195"/>
      <c r="L1" s="195"/>
      <c r="M1" s="1258" t="s">
        <v>114</v>
      </c>
      <c r="N1" s="1259"/>
      <c r="O1" s="278"/>
      <c r="P1" s="254"/>
      <c r="Q1" s="255"/>
      <c r="R1" s="256"/>
      <c r="S1" s="257"/>
    </row>
    <row r="2" spans="1:19" s="2" customFormat="1" ht="18.75" customHeight="1">
      <c r="A2" s="1468"/>
      <c r="B2" s="152" t="s">
        <v>0</v>
      </c>
      <c r="C2" s="153"/>
      <c r="D2" s="153"/>
      <c r="E2" s="151"/>
      <c r="F2" s="151"/>
      <c r="G2" s="146"/>
      <c r="H2" s="145"/>
      <c r="I2" s="145"/>
      <c r="J2" s="146"/>
      <c r="K2" s="146"/>
      <c r="L2" s="154"/>
      <c r="M2" s="229" t="s">
        <v>3</v>
      </c>
      <c r="N2" s="235"/>
      <c r="O2" s="144" t="s">
        <v>30</v>
      </c>
      <c r="P2" s="143"/>
      <c r="Q2" s="146"/>
      <c r="R2" s="155"/>
      <c r="S2" s="258"/>
    </row>
    <row r="3" spans="1:19" s="2" customFormat="1" ht="18.75" customHeight="1">
      <c r="A3" s="1468"/>
      <c r="B3" s="156" t="s">
        <v>1</v>
      </c>
      <c r="C3" s="157"/>
      <c r="D3" s="157"/>
      <c r="E3" s="151"/>
      <c r="F3" s="151"/>
      <c r="H3" s="158"/>
      <c r="I3" s="158"/>
      <c r="M3" s="157" t="s">
        <v>2</v>
      </c>
      <c r="N3" s="159"/>
      <c r="O3" s="160" t="s">
        <v>30</v>
      </c>
      <c r="P3" s="161"/>
      <c r="R3" s="5"/>
      <c r="S3" s="259"/>
    </row>
    <row r="4" spans="1:19" ht="12.75" customHeight="1">
      <c r="A4" s="1515" t="s">
        <v>6</v>
      </c>
      <c r="B4" s="1517" t="s">
        <v>61</v>
      </c>
      <c r="C4" s="1518"/>
      <c r="D4" s="1518"/>
      <c r="E4" s="1518"/>
      <c r="F4" s="1518"/>
      <c r="G4" s="1518"/>
      <c r="H4" s="1518"/>
      <c r="I4" s="1518"/>
      <c r="J4" s="1518"/>
      <c r="K4" s="1518"/>
      <c r="L4" s="1518"/>
      <c r="M4" s="1518"/>
      <c r="N4" s="1518"/>
      <c r="O4" s="1518"/>
      <c r="P4" s="1518"/>
      <c r="Q4" s="1518"/>
      <c r="R4" s="1518"/>
      <c r="S4" s="1519"/>
    </row>
    <row r="5" spans="1:19" ht="12.75" customHeight="1">
      <c r="A5" s="1516"/>
      <c r="B5" s="1520"/>
      <c r="C5" s="1521"/>
      <c r="D5" s="1521"/>
      <c r="E5" s="1521"/>
      <c r="F5" s="1521"/>
      <c r="G5" s="1521"/>
      <c r="H5" s="1521"/>
      <c r="I5" s="1521"/>
      <c r="J5" s="1521"/>
      <c r="K5" s="1521"/>
      <c r="L5" s="1521"/>
      <c r="M5" s="1521"/>
      <c r="N5" s="1521"/>
      <c r="O5" s="1521"/>
      <c r="P5" s="1521"/>
      <c r="Q5" s="1521"/>
      <c r="R5" s="1521"/>
      <c r="S5" s="1522"/>
    </row>
    <row r="6" spans="1:19" s="2" customFormat="1" ht="24" customHeight="1">
      <c r="A6" s="260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261"/>
    </row>
    <row r="7" spans="1:19" s="163" customFormat="1" ht="13.2" customHeight="1">
      <c r="A7" s="1523" t="s">
        <v>57</v>
      </c>
      <c r="B7" s="1524"/>
      <c r="C7" s="1527" t="s">
        <v>16</v>
      </c>
      <c r="D7" s="1529" t="s">
        <v>62</v>
      </c>
      <c r="E7" s="1531" t="s">
        <v>63</v>
      </c>
      <c r="F7" s="1510" t="s">
        <v>23</v>
      </c>
      <c r="G7" s="1512" t="s">
        <v>64</v>
      </c>
      <c r="H7" s="1508" t="s">
        <v>77</v>
      </c>
      <c r="I7" s="1509"/>
      <c r="J7" s="1508" t="s">
        <v>67</v>
      </c>
      <c r="K7" s="1509"/>
      <c r="L7" s="1503" t="s">
        <v>68</v>
      </c>
      <c r="M7" s="1503"/>
      <c r="N7" s="1503" t="s">
        <v>69</v>
      </c>
      <c r="O7" s="1503"/>
      <c r="P7" s="1506" t="s">
        <v>70</v>
      </c>
      <c r="Q7" s="1506" t="s">
        <v>23</v>
      </c>
      <c r="R7" s="1504" t="s">
        <v>28</v>
      </c>
      <c r="S7" s="262" t="s">
        <v>19</v>
      </c>
    </row>
    <row r="8" spans="1:19" s="163" customFormat="1">
      <c r="A8" s="1525"/>
      <c r="B8" s="1526"/>
      <c r="C8" s="1528"/>
      <c r="D8" s="1530"/>
      <c r="E8" s="1532"/>
      <c r="F8" s="1511"/>
      <c r="G8" s="1513"/>
      <c r="H8" s="239" t="s">
        <v>65</v>
      </c>
      <c r="I8" s="239" t="s">
        <v>66</v>
      </c>
      <c r="J8" s="164" t="s">
        <v>71</v>
      </c>
      <c r="K8" s="164" t="s">
        <v>72</v>
      </c>
      <c r="L8" s="238" t="s">
        <v>73</v>
      </c>
      <c r="M8" s="238" t="s">
        <v>74</v>
      </c>
      <c r="N8" s="238" t="s">
        <v>73</v>
      </c>
      <c r="O8" s="238" t="s">
        <v>74</v>
      </c>
      <c r="P8" s="1507"/>
      <c r="Q8" s="1507"/>
      <c r="R8" s="1505"/>
      <c r="S8" s="263" t="s">
        <v>75</v>
      </c>
    </row>
    <row r="9" spans="1:19">
      <c r="A9" s="264"/>
      <c r="B9" s="15"/>
      <c r="C9" s="165"/>
      <c r="D9" s="165"/>
      <c r="E9" s="30"/>
      <c r="F9" s="30"/>
      <c r="G9" s="30"/>
      <c r="H9" s="166"/>
      <c r="I9" s="166"/>
      <c r="J9" s="166"/>
      <c r="K9" s="166"/>
      <c r="L9" s="166"/>
      <c r="M9" s="166"/>
      <c r="N9" s="166"/>
      <c r="O9" s="166"/>
      <c r="P9" s="222"/>
      <c r="Q9" s="166"/>
      <c r="R9" s="167"/>
      <c r="S9" s="265"/>
    </row>
    <row r="10" spans="1:19">
      <c r="A10" s="264"/>
      <c r="B10" s="15"/>
      <c r="C10" s="15"/>
      <c r="D10" s="15"/>
      <c r="E10" s="30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222"/>
      <c r="Q10" s="166"/>
      <c r="R10" s="167"/>
      <c r="S10" s="265"/>
    </row>
    <row r="11" spans="1:19">
      <c r="A11" s="264"/>
      <c r="B11" s="15"/>
      <c r="C11" s="15"/>
      <c r="D11" s="15"/>
      <c r="E11" s="30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222"/>
      <c r="Q11" s="166"/>
      <c r="R11" s="167"/>
      <c r="S11" s="265"/>
    </row>
    <row r="12" spans="1:19">
      <c r="A12" s="264"/>
      <c r="B12" s="15"/>
      <c r="C12" s="15"/>
      <c r="D12" s="15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222"/>
      <c r="Q12" s="166"/>
      <c r="R12" s="166"/>
      <c r="S12" s="265"/>
    </row>
    <row r="13" spans="1:19">
      <c r="A13" s="264"/>
      <c r="B13" s="15"/>
      <c r="C13" s="15"/>
      <c r="D13" s="15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222"/>
      <c r="Q13" s="166"/>
      <c r="R13" s="166"/>
      <c r="S13" s="265"/>
    </row>
    <row r="14" spans="1:19">
      <c r="A14" s="264"/>
      <c r="B14" s="15"/>
      <c r="C14" s="15"/>
      <c r="D14" s="15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222"/>
      <c r="Q14" s="166"/>
      <c r="R14" s="166"/>
      <c r="S14" s="265"/>
    </row>
    <row r="15" spans="1:19">
      <c r="A15" s="264"/>
      <c r="B15" s="15"/>
      <c r="C15" s="15"/>
      <c r="D15" s="15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222"/>
      <c r="Q15" s="166"/>
      <c r="R15" s="166"/>
      <c r="S15" s="265"/>
    </row>
    <row r="16" spans="1:19">
      <c r="A16" s="264"/>
      <c r="B16" s="15"/>
      <c r="C16" s="15"/>
      <c r="D16" s="15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222"/>
      <c r="Q16" s="166"/>
      <c r="R16" s="166"/>
      <c r="S16" s="265"/>
    </row>
    <row r="17" spans="1:19">
      <c r="A17" s="264"/>
      <c r="B17" s="15"/>
      <c r="C17" s="15"/>
      <c r="D17" s="15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222"/>
      <c r="Q17" s="166"/>
      <c r="R17" s="166"/>
      <c r="S17" s="265"/>
    </row>
    <row r="18" spans="1:19">
      <c r="A18" s="264"/>
      <c r="B18" s="15"/>
      <c r="C18" s="15"/>
      <c r="D18" s="15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222"/>
      <c r="Q18" s="166"/>
      <c r="R18" s="166"/>
      <c r="S18" s="265"/>
    </row>
    <row r="19" spans="1:19">
      <c r="A19" s="264"/>
      <c r="B19" s="15"/>
      <c r="C19" s="15"/>
      <c r="D19" s="15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222"/>
      <c r="Q19" s="166"/>
      <c r="R19" s="166"/>
      <c r="S19" s="265"/>
    </row>
    <row r="20" spans="1:19">
      <c r="A20" s="264"/>
      <c r="B20" s="15"/>
      <c r="C20" s="15"/>
      <c r="D20" s="15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222"/>
      <c r="Q20" s="166"/>
      <c r="R20" s="166"/>
      <c r="S20" s="265"/>
    </row>
    <row r="21" spans="1:19">
      <c r="A21" s="264"/>
      <c r="B21" s="15"/>
      <c r="C21" s="15"/>
      <c r="D21" s="15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222"/>
      <c r="Q21" s="166"/>
      <c r="R21" s="166"/>
      <c r="S21" s="265"/>
    </row>
    <row r="22" spans="1:19">
      <c r="A22" s="264"/>
      <c r="B22" s="15"/>
      <c r="C22" s="15"/>
      <c r="D22" s="15"/>
      <c r="E22" s="166"/>
      <c r="F22" s="166"/>
      <c r="G22" s="168"/>
      <c r="H22" s="166"/>
      <c r="I22" s="166"/>
      <c r="J22" s="166"/>
      <c r="K22" s="166"/>
      <c r="L22" s="166"/>
      <c r="M22" s="166"/>
      <c r="N22" s="166"/>
      <c r="O22" s="166"/>
      <c r="P22" s="222"/>
      <c r="Q22" s="166"/>
      <c r="R22" s="166"/>
      <c r="S22" s="265"/>
    </row>
    <row r="23" spans="1:19">
      <c r="A23" s="264"/>
      <c r="B23" s="15"/>
      <c r="C23" s="15"/>
      <c r="D23" s="15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222"/>
      <c r="Q23" s="166"/>
      <c r="R23" s="166"/>
      <c r="S23" s="265"/>
    </row>
    <row r="24" spans="1:19">
      <c r="A24" s="264"/>
      <c r="B24" s="15"/>
      <c r="C24" s="15"/>
      <c r="D24" s="15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222"/>
      <c r="Q24" s="166"/>
      <c r="R24" s="166"/>
      <c r="S24" s="265"/>
    </row>
    <row r="25" spans="1:19">
      <c r="A25" s="264"/>
      <c r="B25" s="15"/>
      <c r="C25" s="15"/>
      <c r="D25" s="15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222"/>
      <c r="Q25" s="166"/>
      <c r="R25" s="166"/>
      <c r="S25" s="265"/>
    </row>
    <row r="26" spans="1:19">
      <c r="A26" s="264"/>
      <c r="B26" s="15"/>
      <c r="C26" s="15"/>
      <c r="D26" s="15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222"/>
      <c r="Q26" s="166"/>
      <c r="R26" s="166"/>
      <c r="S26" s="265"/>
    </row>
    <row r="27" spans="1:19" ht="13.8" thickBot="1">
      <c r="A27" s="264"/>
      <c r="B27" s="15"/>
      <c r="C27" s="15"/>
      <c r="D27" s="15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222"/>
      <c r="Q27" s="166"/>
      <c r="R27" s="17"/>
      <c r="S27" s="265"/>
    </row>
    <row r="28" spans="1:19" ht="13.8" thickBot="1">
      <c r="A28" s="266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9" t="s">
        <v>29</v>
      </c>
      <c r="R28" s="170">
        <f>SUM(R9:R27)</f>
        <v>0</v>
      </c>
      <c r="S28" s="115" t="s">
        <v>31</v>
      </c>
    </row>
    <row r="29" spans="1:19" s="2" customFormat="1">
      <c r="A29" s="267"/>
      <c r="B29" s="162"/>
      <c r="C29" s="162"/>
      <c r="D29" s="162"/>
      <c r="E29" s="162"/>
      <c r="F29" s="162"/>
      <c r="G29" s="162"/>
      <c r="H29" s="227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261"/>
    </row>
    <row r="30" spans="1:19" ht="13.8" thickBot="1">
      <c r="A30" s="118" t="s">
        <v>5</v>
      </c>
      <c r="B30" s="1119" t="str">
        <f>'Fr-01'!B45:D45</f>
        <v>(ที่ปรึกษา/ผู้คำนวณ)</v>
      </c>
      <c r="C30" s="1120"/>
      <c r="D30" s="1120"/>
      <c r="E30" s="1120"/>
      <c r="F30" s="1120"/>
      <c r="G30" s="1120"/>
      <c r="H30" s="1120"/>
      <c r="I30" s="1499" t="s">
        <v>109</v>
      </c>
      <c r="J30" s="1466"/>
      <c r="K30" s="1500" t="str">
        <f>'Fr-01'!H45</f>
        <v>วันที่ผู้ทวนสอบตรวจเสร็จ</v>
      </c>
      <c r="L30" s="1123"/>
      <c r="M30" s="1123"/>
      <c r="N30" s="1124"/>
      <c r="O30" s="268" t="s">
        <v>112</v>
      </c>
      <c r="P30" s="269"/>
      <c r="Q30" s="1501" t="str">
        <f>'Fr-01'!K45</f>
        <v>กรณีที่ อบก. ให้แก้ไขเพิ่มเติม</v>
      </c>
      <c r="R30" s="1123"/>
      <c r="S30" s="1502"/>
    </row>
  </sheetData>
  <mergeCells count="22">
    <mergeCell ref="M1:N1"/>
    <mergeCell ref="F7:F8"/>
    <mergeCell ref="G7:G8"/>
    <mergeCell ref="N7:O7"/>
    <mergeCell ref="A1:A3"/>
    <mergeCell ref="A4:A5"/>
    <mergeCell ref="B4:S4"/>
    <mergeCell ref="B5:S5"/>
    <mergeCell ref="A7:B8"/>
    <mergeCell ref="C7:C8"/>
    <mergeCell ref="Q7:Q8"/>
    <mergeCell ref="J7:K7"/>
    <mergeCell ref="D7:D8"/>
    <mergeCell ref="E7:E8"/>
    <mergeCell ref="I30:J30"/>
    <mergeCell ref="B30:H30"/>
    <mergeCell ref="K30:N30"/>
    <mergeCell ref="Q30:S30"/>
    <mergeCell ref="L7:M7"/>
    <mergeCell ref="R7:R8"/>
    <mergeCell ref="P7:P8"/>
    <mergeCell ref="H7:I7"/>
  </mergeCells>
  <dataValidations count="1">
    <dataValidation type="list" allowBlank="1" showInputMessage="1" showErrorMessage="1" promptTitle="เลือกประเภทการใช้พื้นที่" sqref="M9:M27 O9:O27" xr:uid="{00000000-0002-0000-0800-000000000000}">
      <formula1>"ป่า, พืชล้มลุก, พืชยืนต้น, ข้าว"</formula1>
    </dataValidation>
  </dataValidations>
  <pageMargins left="0.23622047244094491" right="0.23622047244094491" top="0.74803149606299213" bottom="0.74803149606299213" header="0.31496062992125984" footer="0.31496062992125984"/>
  <pageSetup paperSize="9" scale="58" fitToHeight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5"/>
  <sheetViews>
    <sheetView zoomScale="130" zoomScaleNormal="130" workbookViewId="0">
      <selection activeCell="D22" sqref="D22"/>
    </sheetView>
  </sheetViews>
  <sheetFormatPr defaultColWidth="11" defaultRowHeight="13.2"/>
  <cols>
    <col min="1" max="1" width="11.21875" style="1" customWidth="1"/>
    <col min="2" max="2" width="26.5546875" style="1" customWidth="1"/>
    <col min="3" max="3" width="29.21875" style="1" customWidth="1"/>
    <col min="4" max="4" width="22.77734375" style="1" customWidth="1"/>
    <col min="5" max="5" width="16.21875" style="1" customWidth="1"/>
    <col min="6" max="6" width="27.44140625" style="1" customWidth="1"/>
    <col min="7" max="16384" width="11" style="1"/>
  </cols>
  <sheetData>
    <row r="1" spans="1:6" s="5" customFormat="1" ht="18.75" customHeight="1">
      <c r="A1" s="1467">
        <v>5</v>
      </c>
      <c r="B1" s="109" t="s">
        <v>565</v>
      </c>
      <c r="C1" s="1535" t="s">
        <v>756</v>
      </c>
      <c r="D1" s="1461"/>
      <c r="E1" s="1461"/>
      <c r="F1" s="1536"/>
    </row>
    <row r="2" spans="1:6" s="5" customFormat="1" ht="18.75" customHeight="1">
      <c r="A2" s="1468"/>
      <c r="B2" s="24" t="s">
        <v>574</v>
      </c>
      <c r="C2" s="1537"/>
      <c r="D2" s="1456"/>
      <c r="E2" s="1456"/>
      <c r="F2" s="1457"/>
    </row>
    <row r="3" spans="1:6" s="2" customFormat="1" ht="18.75" customHeight="1">
      <c r="A3" s="1468"/>
      <c r="B3" s="27" t="s">
        <v>575</v>
      </c>
      <c r="C3" s="1533" t="s">
        <v>577</v>
      </c>
      <c r="D3" s="1011"/>
      <c r="E3" s="1011"/>
      <c r="F3" s="1534"/>
    </row>
    <row r="4" spans="1:6" s="2" customFormat="1" ht="18.75" customHeight="1">
      <c r="A4" s="1468"/>
      <c r="B4" s="25" t="s">
        <v>576</v>
      </c>
      <c r="C4" s="1533" t="s">
        <v>577</v>
      </c>
      <c r="D4" s="1011"/>
      <c r="E4" s="1011"/>
      <c r="F4" s="1534"/>
    </row>
    <row r="5" spans="1:6" s="2" customFormat="1" ht="18.75" customHeight="1">
      <c r="A5" s="1468"/>
      <c r="B5" s="174" t="s">
        <v>566</v>
      </c>
      <c r="C5" s="1010"/>
      <c r="D5" s="1011"/>
      <c r="E5" s="1011"/>
      <c r="F5" s="1534"/>
    </row>
    <row r="6" spans="1:6" s="2" customFormat="1" ht="18.75" customHeight="1">
      <c r="A6" s="1469"/>
      <c r="B6" s="174" t="s">
        <v>567</v>
      </c>
      <c r="C6" s="1010"/>
      <c r="D6" s="1011"/>
      <c r="E6" s="1011"/>
      <c r="F6" s="1534"/>
    </row>
    <row r="7" spans="1:6">
      <c r="A7" s="1272" t="s">
        <v>599</v>
      </c>
      <c r="B7" s="1539" t="s">
        <v>755</v>
      </c>
      <c r="C7" s="951"/>
      <c r="D7" s="951"/>
      <c r="E7" s="951"/>
      <c r="F7" s="1155"/>
    </row>
    <row r="8" spans="1:6">
      <c r="A8" s="1538"/>
      <c r="B8" s="1540"/>
      <c r="C8" s="913"/>
      <c r="D8" s="913"/>
      <c r="E8" s="913"/>
      <c r="F8" s="1541"/>
    </row>
    <row r="9" spans="1:6">
      <c r="A9" s="1542"/>
      <c r="B9" s="1543"/>
      <c r="C9" s="1543"/>
      <c r="D9" s="1543"/>
      <c r="E9" s="1543"/>
      <c r="F9" s="1246"/>
    </row>
    <row r="10" spans="1:6" ht="12.75" customHeight="1">
      <c r="A10" s="1544" t="s">
        <v>603</v>
      </c>
      <c r="B10" s="1245"/>
      <c r="C10" s="1545" t="s">
        <v>757</v>
      </c>
      <c r="D10" s="1260" t="s">
        <v>758</v>
      </c>
      <c r="E10" s="1495" t="s">
        <v>759</v>
      </c>
      <c r="F10" s="1550" t="s">
        <v>760</v>
      </c>
    </row>
    <row r="11" spans="1:6" s="12" customFormat="1" ht="12.75" customHeight="1">
      <c r="A11" s="1544"/>
      <c r="B11" s="1245"/>
      <c r="C11" s="1546"/>
      <c r="D11" s="1548"/>
      <c r="E11" s="1166"/>
      <c r="F11" s="1551"/>
    </row>
    <row r="12" spans="1:6" s="12" customFormat="1" ht="12.75" customHeight="1">
      <c r="A12" s="1544"/>
      <c r="B12" s="1245"/>
      <c r="C12" s="1546"/>
      <c r="D12" s="1548"/>
      <c r="E12" s="1166"/>
      <c r="F12" s="1551"/>
    </row>
    <row r="13" spans="1:6" s="12" customFormat="1" ht="18.75" customHeight="1">
      <c r="A13" s="1544"/>
      <c r="B13" s="1245"/>
      <c r="C13" s="1547"/>
      <c r="D13" s="1549"/>
      <c r="E13" s="1167"/>
      <c r="F13" s="1552"/>
    </row>
    <row r="14" spans="1:6" s="21" customFormat="1" ht="15" customHeight="1">
      <c r="A14" s="1555" t="s">
        <v>604</v>
      </c>
      <c r="B14" s="1556"/>
      <c r="C14" s="132" t="e">
        <f>+'Calculate Sheet CFP'!Q23</f>
        <v>#DIV/0!</v>
      </c>
      <c r="D14" s="133" t="e">
        <f>+'Transport Sheet CFP'!X25</f>
        <v>#DIV/0!</v>
      </c>
      <c r="E14" s="134" t="e">
        <f>+C14+D14</f>
        <v>#DIV/0!</v>
      </c>
      <c r="F14" s="270" t="e">
        <f t="shared" ref="F14:F19" si="0">E14/E$20%</f>
        <v>#DIV/0!</v>
      </c>
    </row>
    <row r="15" spans="1:6" ht="15" customHeight="1">
      <c r="A15" s="1555" t="s">
        <v>605</v>
      </c>
      <c r="B15" s="1557"/>
      <c r="C15" s="132" t="e">
        <f>+'Calculate Sheet CFP'!Q87</f>
        <v>#DIV/0!</v>
      </c>
      <c r="D15" s="133" t="e">
        <f>'Transport Sheet CFP'!X92</f>
        <v>#DIV/0!</v>
      </c>
      <c r="E15" s="134" t="e">
        <f>+C15+D15</f>
        <v>#DIV/0!</v>
      </c>
      <c r="F15" s="270" t="e">
        <f t="shared" si="0"/>
        <v>#DIV/0!</v>
      </c>
    </row>
    <row r="16" spans="1:6" ht="15" customHeight="1">
      <c r="A16" s="1555" t="s">
        <v>621</v>
      </c>
      <c r="B16" s="1557"/>
      <c r="C16" s="132">
        <f>+'Calculate Sheet CFP'!Q94</f>
        <v>0</v>
      </c>
      <c r="D16" s="133" t="e">
        <f>'Transport Sheet CFP'!X102</f>
        <v>#DIV/0!</v>
      </c>
      <c r="E16" s="134" t="e">
        <f>+C16+D16</f>
        <v>#DIV/0!</v>
      </c>
      <c r="F16" s="270" t="e">
        <f t="shared" si="0"/>
        <v>#DIV/0!</v>
      </c>
    </row>
    <row r="17" spans="1:6" ht="15" customHeight="1">
      <c r="A17" s="1555" t="s">
        <v>622</v>
      </c>
      <c r="B17" s="1557"/>
      <c r="C17" s="132">
        <f>+'Calculate Sheet CFP'!Q104</f>
        <v>0</v>
      </c>
      <c r="D17" s="133">
        <f>'Transport Sheet CFP'!X111</f>
        <v>0</v>
      </c>
      <c r="E17" s="134">
        <f>+C17+D17</f>
        <v>0</v>
      </c>
      <c r="F17" s="270" t="e">
        <f t="shared" si="0"/>
        <v>#DIV/0!</v>
      </c>
    </row>
    <row r="18" spans="1:6" ht="15" customHeight="1">
      <c r="A18" s="1558" t="s">
        <v>623</v>
      </c>
      <c r="B18" s="1559"/>
      <c r="C18" s="171" t="e">
        <f>+'Calculate Sheet CFP'!Q111</f>
        <v>#DIV/0!</v>
      </c>
      <c r="D18" s="172" t="e">
        <f>+'Transport Sheet CFP'!X117</f>
        <v>#DIV/0!</v>
      </c>
      <c r="E18" s="135" t="e">
        <f>+C18+D18</f>
        <v>#DIV/0!</v>
      </c>
      <c r="F18" s="271" t="e">
        <f t="shared" si="0"/>
        <v>#DIV/0!</v>
      </c>
    </row>
    <row r="19" spans="1:6" ht="15" customHeight="1">
      <c r="A19" s="1560" t="s">
        <v>761</v>
      </c>
      <c r="B19" s="1561"/>
      <c r="C19" s="173"/>
      <c r="D19" s="173"/>
      <c r="E19" s="173">
        <f>+'Fr-04.4'!R28</f>
        <v>0</v>
      </c>
      <c r="F19" s="272" t="e">
        <f t="shared" si="0"/>
        <v>#DIV/0!</v>
      </c>
    </row>
    <row r="20" spans="1:6" ht="15" customHeight="1">
      <c r="A20" s="1553" t="s">
        <v>362</v>
      </c>
      <c r="B20" s="1554"/>
      <c r="C20" s="480" t="e">
        <f>SUM(C14:C18)</f>
        <v>#DIV/0!</v>
      </c>
      <c r="D20" s="480" t="e">
        <f>SUM(D14:D18)</f>
        <v>#DIV/0!</v>
      </c>
      <c r="E20" s="481" t="e">
        <f>SUM(E14:E18)</f>
        <v>#DIV/0!</v>
      </c>
      <c r="F20" s="273" t="e">
        <f>SUM(F14:F18)</f>
        <v>#DIV/0!</v>
      </c>
    </row>
    <row r="21" spans="1:6" ht="12.75" customHeight="1">
      <c r="A21" s="1542"/>
      <c r="B21" s="1543"/>
      <c r="C21" s="1543"/>
      <c r="D21" s="1543"/>
      <c r="E21" s="1543"/>
      <c r="F21" s="1246"/>
    </row>
    <row r="22" spans="1:6" ht="12.75" customHeight="1" thickBot="1">
      <c r="A22" s="118" t="s">
        <v>624</v>
      </c>
      <c r="B22" s="233" t="s">
        <v>594</v>
      </c>
      <c r="C22" s="274" t="s">
        <v>595</v>
      </c>
      <c r="D22" s="897" t="s">
        <v>596</v>
      </c>
      <c r="E22" s="276" t="s">
        <v>597</v>
      </c>
      <c r="F22" s="277" t="s">
        <v>598</v>
      </c>
    </row>
    <row r="23" spans="1:6" ht="13.5" customHeight="1"/>
    <row r="25" spans="1:6" s="4" customFormat="1">
      <c r="A25" s="1"/>
      <c r="B25" s="1"/>
      <c r="C25" s="1"/>
      <c r="D25" s="1"/>
      <c r="E25" s="1"/>
    </row>
  </sheetData>
  <mergeCells count="24">
    <mergeCell ref="A20:B20"/>
    <mergeCell ref="A21:F21"/>
    <mergeCell ref="A14:B14"/>
    <mergeCell ref="A15:B15"/>
    <mergeCell ref="A16:B16"/>
    <mergeCell ref="A17:B17"/>
    <mergeCell ref="A18:B18"/>
    <mergeCell ref="A19:B19"/>
    <mergeCell ref="A7:A8"/>
    <mergeCell ref="B7:F7"/>
    <mergeCell ref="B8:F8"/>
    <mergeCell ref="A9:F9"/>
    <mergeCell ref="A10:B13"/>
    <mergeCell ref="C10:C13"/>
    <mergeCell ref="D10:D13"/>
    <mergeCell ref="E10:E13"/>
    <mergeCell ref="F10:F13"/>
    <mergeCell ref="A1:A6"/>
    <mergeCell ref="C3:F3"/>
    <mergeCell ref="C4:F4"/>
    <mergeCell ref="C5:F5"/>
    <mergeCell ref="C6:F6"/>
    <mergeCell ref="C1:F1"/>
    <mergeCell ref="C2:F2"/>
  </mergeCells>
  <pageMargins left="0.5" right="0.5" top="1.5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4610-3B82-4EB3-8F3C-19FE3CD0FFBD}">
  <dimension ref="A1:R20"/>
  <sheetViews>
    <sheetView zoomScale="120" zoomScaleNormal="120" workbookViewId="0">
      <selection activeCell="A21" sqref="A21"/>
    </sheetView>
  </sheetViews>
  <sheetFormatPr defaultRowHeight="13.2"/>
  <cols>
    <col min="1" max="1" width="13.5546875" customWidth="1"/>
    <col min="2" max="3" width="14.5546875" customWidth="1"/>
    <col min="4" max="4" width="13.5546875" customWidth="1"/>
    <col min="5" max="5" width="13.33203125" customWidth="1"/>
    <col min="8" max="8" width="31.6640625" customWidth="1"/>
    <col min="10" max="10" width="12.6640625" customWidth="1"/>
  </cols>
  <sheetData>
    <row r="1" spans="1:18" ht="18.75" customHeight="1">
      <c r="A1" s="1569"/>
      <c r="B1" s="1572" t="s">
        <v>762</v>
      </c>
      <c r="C1" s="1572"/>
      <c r="D1" s="1572"/>
      <c r="E1" s="1572"/>
      <c r="F1" s="1572"/>
      <c r="G1" s="1572"/>
      <c r="H1" s="1572"/>
      <c r="I1" s="1573" t="s">
        <v>379</v>
      </c>
      <c r="J1" s="1574"/>
      <c r="K1" s="757"/>
      <c r="L1" s="757"/>
      <c r="M1" s="757"/>
      <c r="N1" s="757"/>
      <c r="O1" s="757"/>
      <c r="P1" s="757"/>
      <c r="Q1" s="757"/>
      <c r="R1" s="757"/>
    </row>
    <row r="2" spans="1:18" ht="18.75" customHeight="1">
      <c r="A2" s="1570"/>
      <c r="B2" s="1572"/>
      <c r="C2" s="1572"/>
      <c r="D2" s="1572"/>
      <c r="E2" s="1572"/>
      <c r="F2" s="1572"/>
      <c r="G2" s="1572"/>
      <c r="H2" s="1572"/>
      <c r="I2" s="1574"/>
      <c r="J2" s="1574"/>
      <c r="K2" s="757"/>
      <c r="L2" s="757"/>
      <c r="M2" s="757"/>
      <c r="N2" s="757"/>
      <c r="O2" s="757"/>
      <c r="P2" s="757"/>
      <c r="Q2" s="757"/>
      <c r="R2" s="757"/>
    </row>
    <row r="3" spans="1:18" ht="18.75" customHeight="1">
      <c r="A3" s="1570"/>
      <c r="B3" s="758" t="s">
        <v>565</v>
      </c>
      <c r="C3" s="1575" t="s">
        <v>765</v>
      </c>
      <c r="D3" s="1575"/>
      <c r="E3" s="758" t="s">
        <v>766</v>
      </c>
      <c r="F3" s="1576"/>
      <c r="G3" s="1577"/>
      <c r="H3" s="1578"/>
      <c r="I3" s="759" t="s">
        <v>768</v>
      </c>
      <c r="J3" s="760">
        <v>6</v>
      </c>
      <c r="K3" s="757"/>
      <c r="L3" s="757"/>
      <c r="M3" s="757"/>
      <c r="N3" s="757"/>
      <c r="O3" s="757"/>
      <c r="P3" s="757"/>
      <c r="Q3" s="757"/>
      <c r="R3" s="757"/>
    </row>
    <row r="4" spans="1:18" ht="18.75" customHeight="1">
      <c r="A4" s="1571"/>
      <c r="B4" s="758" t="s">
        <v>763</v>
      </c>
      <c r="C4" s="1575" t="s">
        <v>380</v>
      </c>
      <c r="D4" s="1575"/>
      <c r="E4" s="758" t="s">
        <v>767</v>
      </c>
      <c r="F4" s="1576"/>
      <c r="G4" s="1577"/>
      <c r="H4" s="1578"/>
      <c r="I4" s="759" t="s">
        <v>769</v>
      </c>
      <c r="J4" s="760"/>
      <c r="K4" s="757"/>
      <c r="L4" s="757"/>
      <c r="M4" s="757"/>
      <c r="N4" s="757"/>
      <c r="O4" s="757"/>
      <c r="P4" s="757"/>
      <c r="Q4" s="757"/>
      <c r="R4" s="757"/>
    </row>
    <row r="5" spans="1:18" ht="18.75" customHeight="1">
      <c r="A5" s="515" t="s">
        <v>764</v>
      </c>
      <c r="B5" s="529" t="s">
        <v>618</v>
      </c>
      <c r="C5" s="566"/>
      <c r="D5" s="566"/>
      <c r="E5" s="566"/>
      <c r="F5" s="566"/>
      <c r="G5" s="566"/>
      <c r="H5" s="566"/>
      <c r="I5" s="566"/>
      <c r="J5" s="537"/>
      <c r="K5" s="761"/>
      <c r="L5" s="761"/>
      <c r="M5" s="761"/>
      <c r="N5" s="761"/>
      <c r="O5" s="761"/>
      <c r="P5" s="761"/>
      <c r="Q5" s="761"/>
      <c r="R5" s="761"/>
    </row>
    <row r="6" spans="1:18" ht="18.75" customHeight="1">
      <c r="A6" s="1579"/>
      <c r="B6" s="1580" t="s">
        <v>686</v>
      </c>
      <c r="C6" s="1581" t="s">
        <v>775</v>
      </c>
      <c r="D6" s="1583" t="s">
        <v>776</v>
      </c>
      <c r="E6" s="1583" t="s">
        <v>777</v>
      </c>
      <c r="F6" s="1562"/>
      <c r="G6" s="1563"/>
      <c r="H6" s="1563"/>
      <c r="I6" s="1563"/>
      <c r="J6" s="1564"/>
    </row>
    <row r="7" spans="1:18">
      <c r="A7" s="1579"/>
      <c r="B7" s="1580"/>
      <c r="C7" s="1581"/>
      <c r="D7" s="1583"/>
      <c r="E7" s="1583"/>
      <c r="F7" s="1562"/>
      <c r="G7" s="1563"/>
      <c r="H7" s="1563"/>
      <c r="I7" s="1563"/>
      <c r="J7" s="1564"/>
      <c r="L7" s="12"/>
      <c r="M7" s="12"/>
    </row>
    <row r="8" spans="1:18">
      <c r="A8" s="1579"/>
      <c r="B8" s="1580"/>
      <c r="C8" s="1581"/>
      <c r="D8" s="1583"/>
      <c r="E8" s="1583"/>
      <c r="F8" s="1562"/>
      <c r="G8" s="1563"/>
      <c r="H8" s="1563"/>
      <c r="I8" s="1563"/>
      <c r="J8" s="1564"/>
      <c r="L8" s="12"/>
      <c r="M8" s="12"/>
    </row>
    <row r="9" spans="1:18">
      <c r="A9" s="1579"/>
      <c r="B9" s="1580"/>
      <c r="C9" s="1582"/>
      <c r="D9" s="1532"/>
      <c r="E9" s="1532"/>
      <c r="F9" s="1562"/>
      <c r="G9" s="1563"/>
      <c r="H9" s="1563"/>
      <c r="I9" s="1563"/>
      <c r="J9" s="1564"/>
      <c r="L9" s="12"/>
      <c r="M9" s="12"/>
    </row>
    <row r="10" spans="1:18" ht="12.75" customHeight="1">
      <c r="A10" s="1579"/>
      <c r="B10" s="580" t="s">
        <v>770</v>
      </c>
      <c r="C10" s="762">
        <f>'Calculate Sheet CFO'!AO35</f>
        <v>64.757667025200007</v>
      </c>
      <c r="D10" s="763">
        <f>C10/C$14%</f>
        <v>97.736553582894999</v>
      </c>
      <c r="E10" s="763">
        <f>C10/SUM(C10:C12)%</f>
        <v>11.914365442670576</v>
      </c>
      <c r="F10" s="1562"/>
      <c r="G10" s="1563"/>
      <c r="H10" s="1563"/>
      <c r="I10" s="1563"/>
      <c r="J10" s="1564"/>
      <c r="L10" s="21"/>
      <c r="M10" s="21"/>
    </row>
    <row r="11" spans="1:18" ht="12.75" customHeight="1">
      <c r="A11" s="1579"/>
      <c r="B11" s="540" t="s">
        <v>771</v>
      </c>
      <c r="C11" s="762">
        <f>'Calculate Sheet CFO'!AO45</f>
        <v>1.4997</v>
      </c>
      <c r="D11" s="763">
        <f>C11/C$14%</f>
        <v>2.2634464171050013</v>
      </c>
      <c r="E11" s="763">
        <f>C11/SUM(C10:C12)%</f>
        <v>0.27592059249787154</v>
      </c>
      <c r="F11" s="1562"/>
      <c r="G11" s="1563"/>
      <c r="H11" s="1563"/>
      <c r="I11" s="1563"/>
      <c r="J11" s="1564"/>
    </row>
    <row r="12" spans="1:18" ht="12.75" customHeight="1">
      <c r="A12" s="1579"/>
      <c r="B12" s="540" t="s">
        <v>772</v>
      </c>
      <c r="C12" s="762">
        <f>'Calculate Sheet CFO'!AO99</f>
        <v>477.2685751393264</v>
      </c>
      <c r="D12" s="1565"/>
      <c r="E12" s="763">
        <f>C12/SUM(C10:C12)%</f>
        <v>87.809713964831545</v>
      </c>
      <c r="F12" s="1562"/>
      <c r="G12" s="1563"/>
      <c r="H12" s="1563"/>
      <c r="I12" s="1563"/>
      <c r="J12" s="1564"/>
    </row>
    <row r="13" spans="1:18" ht="18.75" customHeight="1">
      <c r="A13" s="1579"/>
      <c r="B13" s="513" t="s">
        <v>336</v>
      </c>
      <c r="C13" s="594">
        <f>'Calculate Sheet CFO'!AO41</f>
        <v>0</v>
      </c>
      <c r="D13" s="1566"/>
      <c r="E13" s="762"/>
      <c r="F13" s="1562"/>
      <c r="G13" s="1563"/>
      <c r="H13" s="1563"/>
      <c r="I13" s="1563"/>
      <c r="J13" s="1564"/>
    </row>
    <row r="14" spans="1:18" ht="16.5" customHeight="1">
      <c r="A14" s="1579"/>
      <c r="B14" s="521" t="s">
        <v>773</v>
      </c>
      <c r="C14" s="485">
        <f>SUM(C10:C11)</f>
        <v>66.257367025200011</v>
      </c>
      <c r="D14" s="764">
        <f>SUM(D10:D11)</f>
        <v>100</v>
      </c>
      <c r="E14" s="764"/>
      <c r="F14" s="1562"/>
      <c r="G14" s="1563"/>
      <c r="H14" s="1563"/>
      <c r="I14" s="1563"/>
      <c r="J14" s="1564"/>
    </row>
    <row r="15" spans="1:18" ht="20.55" customHeight="1">
      <c r="A15" s="1579"/>
      <c r="B15" s="521" t="s">
        <v>774</v>
      </c>
      <c r="C15" s="485">
        <f>SUM(C10:C12)</f>
        <v>543.52594216452644</v>
      </c>
      <c r="D15" s="764"/>
      <c r="E15" s="764">
        <f>SUM(E10:E12)</f>
        <v>100</v>
      </c>
      <c r="F15" s="1562"/>
      <c r="G15" s="1563"/>
      <c r="H15" s="1563"/>
      <c r="I15" s="1563"/>
      <c r="J15" s="1564"/>
    </row>
    <row r="16" spans="1:18" ht="15" customHeight="1">
      <c r="A16" s="530"/>
      <c r="B16" s="539"/>
      <c r="C16" s="539"/>
      <c r="D16" s="539"/>
      <c r="E16" s="539"/>
      <c r="F16" s="539"/>
      <c r="G16" s="539"/>
      <c r="H16" s="539"/>
      <c r="I16" s="539"/>
      <c r="J16" s="563"/>
    </row>
    <row r="17" spans="1:10" ht="15" customHeight="1">
      <c r="A17" s="530"/>
      <c r="B17" s="1567" t="s">
        <v>381</v>
      </c>
      <c r="C17" s="1568"/>
      <c r="D17" s="495">
        <f>C14/(Assumption!D61+Assumption!D62)</f>
        <v>1.4723859338933336E-4</v>
      </c>
      <c r="E17" s="510" t="s">
        <v>382</v>
      </c>
      <c r="F17" s="511" t="s">
        <v>172</v>
      </c>
      <c r="G17" s="539"/>
      <c r="H17" s="539"/>
      <c r="I17" s="539"/>
      <c r="J17" s="563"/>
    </row>
    <row r="18" spans="1:10" ht="15" customHeight="1">
      <c r="A18" s="530"/>
      <c r="B18" s="1567" t="s">
        <v>383</v>
      </c>
      <c r="C18" s="1568"/>
      <c r="D18" s="495">
        <f>C15/(Assumption!D62+Assumption!D63)</f>
        <v>3.6235062810968431E-3</v>
      </c>
      <c r="E18" s="510" t="s">
        <v>382</v>
      </c>
      <c r="F18" s="511" t="s">
        <v>172</v>
      </c>
      <c r="G18" s="539"/>
      <c r="H18" s="539"/>
      <c r="I18" s="539"/>
      <c r="J18" s="563"/>
    </row>
    <row r="19" spans="1:10" ht="15" customHeight="1">
      <c r="A19" s="512"/>
      <c r="B19" s="523"/>
      <c r="C19" s="523"/>
      <c r="D19" s="523"/>
      <c r="E19" s="523"/>
      <c r="F19" s="523"/>
      <c r="G19" s="523"/>
      <c r="H19" s="523"/>
      <c r="I19" s="523"/>
      <c r="J19" s="572"/>
    </row>
    <row r="20" spans="1:10" ht="15" customHeight="1">
      <c r="A20" s="515" t="s">
        <v>778</v>
      </c>
      <c r="B20" s="529" t="str">
        <f>B5</f>
        <v>January 2023 - December 2023</v>
      </c>
      <c r="C20" s="566"/>
      <c r="D20" s="566"/>
      <c r="E20" s="566"/>
      <c r="F20" s="566"/>
      <c r="G20" s="566"/>
      <c r="H20" s="566"/>
      <c r="I20" s="566"/>
      <c r="J20" s="537"/>
    </row>
  </sheetData>
  <mergeCells count="16">
    <mergeCell ref="F6:J15"/>
    <mergeCell ref="D12:D13"/>
    <mergeCell ref="B17:C17"/>
    <mergeCell ref="B18:C18"/>
    <mergeCell ref="A1:A4"/>
    <mergeCell ref="B1:H2"/>
    <mergeCell ref="I1:J2"/>
    <mergeCell ref="C3:D3"/>
    <mergeCell ref="F3:H3"/>
    <mergeCell ref="C4:D4"/>
    <mergeCell ref="F4:H4"/>
    <mergeCell ref="A6:A15"/>
    <mergeCell ref="B6:B9"/>
    <mergeCell ref="C6:C9"/>
    <mergeCell ref="D6:D9"/>
    <mergeCell ref="E6:E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A47A-510D-4715-B18F-CBAF7022D60C}">
  <dimension ref="A2:C17"/>
  <sheetViews>
    <sheetView view="pageBreakPreview" zoomScale="145" zoomScaleNormal="120" zoomScaleSheetLayoutView="145" workbookViewId="0">
      <selection activeCell="A14" sqref="A14"/>
    </sheetView>
  </sheetViews>
  <sheetFormatPr defaultColWidth="8.77734375" defaultRowHeight="14.4"/>
  <cols>
    <col min="1" max="1" width="8.77734375" style="599"/>
    <col min="2" max="2" width="9.77734375" style="599" bestFit="1" customWidth="1"/>
    <col min="3" max="16384" width="8.77734375" style="599"/>
  </cols>
  <sheetData>
    <row r="2" spans="1:3">
      <c r="A2" s="765" t="s">
        <v>779</v>
      </c>
    </row>
    <row r="9" spans="1:3">
      <c r="A9" s="769" t="s">
        <v>367</v>
      </c>
      <c r="B9" s="500">
        <v>100</v>
      </c>
    </row>
    <row r="10" spans="1:3">
      <c r="A10" s="769" t="s">
        <v>368</v>
      </c>
      <c r="B10" s="500">
        <v>40</v>
      </c>
    </row>
    <row r="11" spans="1:3">
      <c r="A11" s="770" t="s">
        <v>369</v>
      </c>
      <c r="B11" s="772">
        <f>B9*B10*0.001*280</f>
        <v>1120</v>
      </c>
      <c r="C11" s="599" t="s">
        <v>370</v>
      </c>
    </row>
    <row r="12" spans="1:3">
      <c r="A12" s="770"/>
      <c r="B12" s="772"/>
    </row>
    <row r="13" spans="1:3">
      <c r="A13" s="769" t="s">
        <v>371</v>
      </c>
      <c r="B13" s="500">
        <v>0.6</v>
      </c>
    </row>
    <row r="14" spans="1:3">
      <c r="A14" s="769" t="s">
        <v>372</v>
      </c>
      <c r="B14" s="500">
        <v>0.5</v>
      </c>
    </row>
    <row r="15" spans="1:3">
      <c r="A15" s="770" t="s">
        <v>373</v>
      </c>
      <c r="B15" s="772">
        <f>B13*B14</f>
        <v>0.3</v>
      </c>
      <c r="C15" s="599" t="s">
        <v>374</v>
      </c>
    </row>
    <row r="16" spans="1:3">
      <c r="A16" s="770"/>
      <c r="B16" s="772"/>
    </row>
    <row r="17" spans="1:3">
      <c r="A17" s="771" t="s">
        <v>375</v>
      </c>
      <c r="B17" s="773">
        <f>B11*B15</f>
        <v>336</v>
      </c>
      <c r="C17" s="766" t="s">
        <v>360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5390-A04F-4F65-A032-2A24EC5CBCE7}">
  <dimension ref="A10:D24"/>
  <sheetViews>
    <sheetView zoomScaleNormal="100" workbookViewId="0">
      <selection activeCell="A15" sqref="A15"/>
    </sheetView>
  </sheetViews>
  <sheetFormatPr defaultColWidth="8.77734375" defaultRowHeight="14.4"/>
  <cols>
    <col min="1" max="1" width="11.6640625" style="599" customWidth="1"/>
    <col min="2" max="2" width="12.88671875" style="599" customWidth="1"/>
    <col min="3" max="3" width="11.77734375" style="599" customWidth="1"/>
    <col min="4" max="16384" width="8.77734375" style="599"/>
  </cols>
  <sheetData>
    <row r="10" spans="1:3">
      <c r="A10" s="898" t="s">
        <v>746</v>
      </c>
      <c r="C10" s="583"/>
    </row>
    <row r="11" spans="1:3">
      <c r="A11" s="599" t="s">
        <v>163</v>
      </c>
      <c r="B11" s="794" t="s">
        <v>164</v>
      </c>
      <c r="C11" s="583">
        <v>90</v>
      </c>
    </row>
    <row r="12" spans="1:3">
      <c r="A12" s="599" t="s">
        <v>165</v>
      </c>
      <c r="B12" s="794" t="s">
        <v>164</v>
      </c>
      <c r="C12" s="583">
        <v>60</v>
      </c>
    </row>
    <row r="13" spans="1:3">
      <c r="A13" s="599" t="s">
        <v>376</v>
      </c>
      <c r="B13" s="794" t="s">
        <v>164</v>
      </c>
      <c r="C13" s="583">
        <f>(C11-C12)</f>
        <v>30</v>
      </c>
    </row>
    <row r="14" spans="1:3">
      <c r="A14" s="898" t="s">
        <v>503</v>
      </c>
      <c r="B14" s="794" t="s">
        <v>377</v>
      </c>
      <c r="C14" s="583">
        <v>150000</v>
      </c>
    </row>
    <row r="15" spans="1:3">
      <c r="A15" s="795" t="s">
        <v>378</v>
      </c>
      <c r="B15" s="771" t="s">
        <v>360</v>
      </c>
      <c r="C15" s="766">
        <f>0.2*C13*C14/1000</f>
        <v>900</v>
      </c>
    </row>
    <row r="20" spans="1:4">
      <c r="D20" s="583"/>
    </row>
    <row r="21" spans="1:4">
      <c r="B21" s="583"/>
      <c r="C21" s="583"/>
    </row>
    <row r="22" spans="1:4">
      <c r="B22" s="583"/>
      <c r="C22" s="583"/>
    </row>
    <row r="23" spans="1:4">
      <c r="B23" s="583"/>
    </row>
    <row r="24" spans="1:4">
      <c r="A24" s="765"/>
      <c r="B24" s="767"/>
      <c r="C24" s="76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86C8-CEA4-4E1B-A2CA-D94563B587C2}">
  <dimension ref="A2:N185"/>
  <sheetViews>
    <sheetView zoomScaleNormal="100" workbookViewId="0">
      <pane ySplit="4" topLeftCell="A5" activePane="bottomLeft" state="frozen"/>
      <selection pane="bottomLeft" activeCell="A64" sqref="A64"/>
    </sheetView>
  </sheetViews>
  <sheetFormatPr defaultColWidth="9.33203125" defaultRowHeight="14.4"/>
  <cols>
    <col min="1" max="1" width="6.33203125" style="821" customWidth="1"/>
    <col min="2" max="2" width="34.44140625" style="821" customWidth="1"/>
    <col min="3" max="3" width="8" style="821" customWidth="1"/>
    <col min="4" max="7" width="14.33203125" style="821" customWidth="1"/>
    <col min="8" max="8" width="14.33203125" style="834" customWidth="1"/>
    <col min="9" max="9" width="59.6640625" style="821" customWidth="1"/>
    <col min="10" max="10" width="9.33203125" style="821"/>
    <col min="11" max="11" width="16.33203125" style="821" customWidth="1"/>
    <col min="12" max="12" width="13.33203125" style="821" customWidth="1"/>
    <col min="13" max="13" width="9.33203125" style="821"/>
    <col min="14" max="14" width="8.6640625" style="821" hidden="1" customWidth="1"/>
    <col min="15" max="16" width="0" style="821" hidden="1" customWidth="1"/>
    <col min="17" max="17" width="9.33203125" style="821"/>
    <col min="18" max="18" width="23.33203125" style="821" customWidth="1"/>
    <col min="19" max="20" width="9.33203125" style="821"/>
    <col min="21" max="21" width="15.33203125" style="821" bestFit="1" customWidth="1"/>
    <col min="22" max="22" width="12.33203125" style="821" bestFit="1" customWidth="1"/>
    <col min="23" max="23" width="15.33203125" style="821" bestFit="1" customWidth="1"/>
    <col min="24" max="16384" width="9.33203125" style="821"/>
  </cols>
  <sheetData>
    <row r="2" spans="1:12" ht="15.6">
      <c r="A2" s="1590"/>
      <c r="B2" s="1591" t="s">
        <v>780</v>
      </c>
      <c r="C2" s="1590" t="s">
        <v>397</v>
      </c>
      <c r="D2" s="1592" t="s">
        <v>398</v>
      </c>
      <c r="E2" s="1593"/>
      <c r="F2" s="1593"/>
      <c r="G2" s="1593"/>
      <c r="H2" s="1593"/>
      <c r="I2" s="1591" t="s">
        <v>708</v>
      </c>
      <c r="K2" s="1588" t="s">
        <v>335</v>
      </c>
      <c r="L2" s="1589"/>
    </row>
    <row r="3" spans="1:12" ht="15.6">
      <c r="A3" s="1590"/>
      <c r="B3" s="1591"/>
      <c r="C3" s="1590"/>
      <c r="D3" s="820" t="s">
        <v>399</v>
      </c>
      <c r="E3" s="820" t="s">
        <v>400</v>
      </c>
      <c r="F3" s="820" t="s">
        <v>401</v>
      </c>
      <c r="G3" s="820" t="s">
        <v>402</v>
      </c>
      <c r="H3" s="822" t="s">
        <v>362</v>
      </c>
      <c r="I3" s="1591"/>
      <c r="K3" s="899" t="s">
        <v>610</v>
      </c>
      <c r="L3" s="824" t="s">
        <v>320</v>
      </c>
    </row>
    <row r="4" spans="1:12" ht="15.6">
      <c r="A4" s="1590"/>
      <c r="B4" s="1591"/>
      <c r="C4" s="1590"/>
      <c r="D4" s="820" t="s">
        <v>403</v>
      </c>
      <c r="E4" s="820" t="s">
        <v>404</v>
      </c>
      <c r="F4" s="820" t="s">
        <v>404</v>
      </c>
      <c r="G4" s="820" t="s">
        <v>405</v>
      </c>
      <c r="H4" s="822" t="s">
        <v>406</v>
      </c>
      <c r="I4" s="1591"/>
      <c r="K4" s="823" t="s">
        <v>342</v>
      </c>
      <c r="L4" s="825">
        <v>1</v>
      </c>
    </row>
    <row r="5" spans="1:12">
      <c r="A5" s="826" t="s">
        <v>358</v>
      </c>
      <c r="C5" s="827"/>
      <c r="D5" s="827"/>
      <c r="E5" s="827"/>
      <c r="F5" s="827"/>
      <c r="G5" s="827"/>
      <c r="H5" s="828"/>
      <c r="I5" s="829"/>
      <c r="K5" s="823" t="s">
        <v>344</v>
      </c>
      <c r="L5" s="825">
        <v>30</v>
      </c>
    </row>
    <row r="6" spans="1:12">
      <c r="A6" s="830"/>
      <c r="B6" s="831" t="s">
        <v>407</v>
      </c>
      <c r="C6" s="830" t="s">
        <v>408</v>
      </c>
      <c r="D6" s="832">
        <f>D70*$G$70*10^-6</f>
        <v>5.7221999999999995E-2</v>
      </c>
      <c r="E6" s="832">
        <f>E70*$G$70*10^-6</f>
        <v>1.02E-6</v>
      </c>
      <c r="F6" s="832"/>
      <c r="G6" s="832">
        <f>F70*$G$70*10^-6</f>
        <v>1.02E-7</v>
      </c>
      <c r="H6" s="828">
        <f t="shared" ref="H6:H15" si="0">D6+(E6*$L$5)+(G6*$L$7)</f>
        <v>5.7279629999999991E-2</v>
      </c>
      <c r="I6" s="833" t="s">
        <v>409</v>
      </c>
      <c r="J6" s="834"/>
      <c r="K6" s="823" t="s">
        <v>319</v>
      </c>
      <c r="L6" s="825">
        <v>28</v>
      </c>
    </row>
    <row r="7" spans="1:12">
      <c r="A7" s="830"/>
      <c r="B7" s="831" t="s">
        <v>407</v>
      </c>
      <c r="C7" s="830" t="s">
        <v>410</v>
      </c>
      <c r="D7" s="832">
        <f>D70/1000000</f>
        <v>5.6099999999999997E-2</v>
      </c>
      <c r="E7" s="832">
        <f t="shared" ref="E7" si="1">E70/1000000</f>
        <v>9.9999999999999995E-7</v>
      </c>
      <c r="F7" s="832"/>
      <c r="G7" s="832">
        <f>F70/1000000</f>
        <v>1.0000000000000001E-7</v>
      </c>
      <c r="H7" s="828">
        <f t="shared" si="0"/>
        <v>5.6156499999999998E-2</v>
      </c>
      <c r="I7" s="833" t="s">
        <v>409</v>
      </c>
      <c r="J7" s="834"/>
      <c r="K7" s="823" t="s">
        <v>351</v>
      </c>
      <c r="L7" s="825">
        <v>265</v>
      </c>
    </row>
    <row r="8" spans="1:12">
      <c r="A8" s="830"/>
      <c r="B8" s="831" t="s">
        <v>411</v>
      </c>
      <c r="C8" s="830" t="s">
        <v>172</v>
      </c>
      <c r="D8" s="832">
        <f>D71*$G$71*10^-6</f>
        <v>1.0574699999999999</v>
      </c>
      <c r="E8" s="832">
        <f>E71*$G$71*10^-6</f>
        <v>1.047E-5</v>
      </c>
      <c r="F8" s="832"/>
      <c r="G8" s="832">
        <f>F71*$G$71*10^-6</f>
        <v>1.5705E-5</v>
      </c>
      <c r="H8" s="828">
        <f t="shared" si="0"/>
        <v>1.0619459249999998</v>
      </c>
      <c r="I8" s="833" t="s">
        <v>409</v>
      </c>
      <c r="J8" s="834"/>
      <c r="K8" s="823" t="s">
        <v>352</v>
      </c>
      <c r="L8" s="825">
        <v>23500</v>
      </c>
    </row>
    <row r="9" spans="1:12">
      <c r="A9" s="830"/>
      <c r="B9" s="831" t="s">
        <v>412</v>
      </c>
      <c r="C9" s="830" t="s">
        <v>413</v>
      </c>
      <c r="D9" s="832">
        <f>D72*$G$72*10^-6</f>
        <v>3.2096984443713019</v>
      </c>
      <c r="E9" s="832">
        <f>E72*$G$72*10^-6</f>
        <v>1.2440691644850007E-4</v>
      </c>
      <c r="F9" s="832"/>
      <c r="G9" s="832">
        <f>F72*$G$72*10^-6</f>
        <v>2.4881383289700012E-5</v>
      </c>
      <c r="H9" s="828">
        <f t="shared" si="0"/>
        <v>3.2200242184365275</v>
      </c>
      <c r="I9" s="833" t="s">
        <v>414</v>
      </c>
      <c r="J9" s="834"/>
      <c r="K9" s="823" t="s">
        <v>353</v>
      </c>
      <c r="L9" s="825">
        <v>16100</v>
      </c>
    </row>
    <row r="10" spans="1:12">
      <c r="A10" s="830"/>
      <c r="B10" s="831" t="s">
        <v>415</v>
      </c>
      <c r="C10" s="830" t="s">
        <v>413</v>
      </c>
      <c r="D10" s="832">
        <f>D73*$G$73*10^-6</f>
        <v>3.2353401009425418</v>
      </c>
      <c r="E10" s="832">
        <f>E73*$G$73*10^-6</f>
        <v>1.2540077910630005E-4</v>
      </c>
      <c r="F10" s="832"/>
      <c r="G10" s="832">
        <f>F73*$G$73*10^-6</f>
        <v>2.5080155821260009E-5</v>
      </c>
      <c r="H10" s="828">
        <f t="shared" si="0"/>
        <v>3.2457483656083648</v>
      </c>
      <c r="I10" s="833" t="s">
        <v>414</v>
      </c>
      <c r="J10" s="834"/>
      <c r="K10" s="821" t="s">
        <v>416</v>
      </c>
    </row>
    <row r="11" spans="1:12">
      <c r="A11" s="830"/>
      <c r="B11" s="831" t="s">
        <v>417</v>
      </c>
      <c r="C11" s="830" t="s">
        <v>413</v>
      </c>
      <c r="D11" s="832">
        <f>D74*$G$74*10^-6</f>
        <v>2.6987220000000001</v>
      </c>
      <c r="E11" s="832">
        <f>E74*$G$74*10^-6</f>
        <v>1.0925999999999999E-4</v>
      </c>
      <c r="F11" s="832"/>
      <c r="G11" s="832">
        <f>F74*$G$74*10^-6</f>
        <v>2.1852E-5</v>
      </c>
      <c r="H11" s="828">
        <f t="shared" si="0"/>
        <v>2.7077905800000002</v>
      </c>
      <c r="I11" s="833" t="s">
        <v>409</v>
      </c>
      <c r="J11" s="834"/>
    </row>
    <row r="12" spans="1:12">
      <c r="A12" s="830"/>
      <c r="B12" s="831" t="s">
        <v>418</v>
      </c>
      <c r="C12" s="830" t="s">
        <v>172</v>
      </c>
      <c r="D12" s="832">
        <f>D75*$G$75*10^-6</f>
        <v>3.0866199999999999</v>
      </c>
      <c r="E12" s="832">
        <f>E75*$G$75*10^-6</f>
        <v>3.1399999999999998E-5</v>
      </c>
      <c r="F12" s="832"/>
      <c r="G12" s="832">
        <f>F75*$G$75*10^-6</f>
        <v>4.7099999999999993E-5</v>
      </c>
      <c r="H12" s="828">
        <f t="shared" si="0"/>
        <v>3.1000435</v>
      </c>
      <c r="I12" s="833" t="s">
        <v>409</v>
      </c>
      <c r="J12" s="834"/>
    </row>
    <row r="13" spans="1:12">
      <c r="A13" s="830"/>
      <c r="B13" s="831" t="s">
        <v>419</v>
      </c>
      <c r="C13" s="830" t="s">
        <v>172</v>
      </c>
      <c r="D13" s="832">
        <f>D76*$G$76*10^-6</f>
        <v>2.534157</v>
      </c>
      <c r="E13" s="832">
        <f>E76*$G$76*10^-6</f>
        <v>2.637E-5</v>
      </c>
      <c r="F13" s="832"/>
      <c r="G13" s="832">
        <f>F76*$G$76*10^-6</f>
        <v>3.9554999999999997E-5</v>
      </c>
      <c r="H13" s="828">
        <f t="shared" si="0"/>
        <v>2.5454301749999999</v>
      </c>
      <c r="I13" s="833" t="s">
        <v>409</v>
      </c>
      <c r="J13" s="834"/>
    </row>
    <row r="14" spans="1:12">
      <c r="A14" s="830"/>
      <c r="B14" s="831" t="s">
        <v>420</v>
      </c>
      <c r="C14" s="830" t="s">
        <v>413</v>
      </c>
      <c r="D14" s="832">
        <f>D77*$G$77*10^-6</f>
        <v>2.4688949999999998</v>
      </c>
      <c r="E14" s="832">
        <f>E77*$G$77*10^-6</f>
        <v>1.0359E-4</v>
      </c>
      <c r="F14" s="832"/>
      <c r="G14" s="832">
        <f t="shared" ref="G14" si="2">F77*$G$77*10^-6</f>
        <v>2.0718000000000001E-5</v>
      </c>
      <c r="H14" s="828">
        <f t="shared" si="0"/>
        <v>2.4774929700000001</v>
      </c>
      <c r="I14" s="833" t="s">
        <v>409</v>
      </c>
      <c r="J14" s="834"/>
    </row>
    <row r="15" spans="1:12">
      <c r="A15" s="830"/>
      <c r="B15" s="831" t="s">
        <v>421</v>
      </c>
      <c r="C15" s="830" t="s">
        <v>413</v>
      </c>
      <c r="D15" s="832">
        <f>D78*$G$78*10^-6</f>
        <v>1.6797219999999999</v>
      </c>
      <c r="E15" s="832">
        <f>E78*$G$78*10^-6</f>
        <v>2.6619999999999999E-5</v>
      </c>
      <c r="F15" s="832"/>
      <c r="G15" s="832">
        <f>F78*$G$78*10^-6</f>
        <v>2.6620000000000001E-6</v>
      </c>
      <c r="H15" s="828">
        <f t="shared" si="0"/>
        <v>1.6812260299999999</v>
      </c>
      <c r="I15" s="833" t="s">
        <v>409</v>
      </c>
      <c r="J15" s="834"/>
    </row>
    <row r="16" spans="1:12">
      <c r="A16" s="826"/>
      <c r="B16" s="831" t="s">
        <v>421</v>
      </c>
      <c r="C16" s="830" t="s">
        <v>172</v>
      </c>
      <c r="D16" s="832">
        <f>D15/0.54</f>
        <v>3.1105962962962961</v>
      </c>
      <c r="E16" s="832">
        <f>E15/0.54</f>
        <v>4.9296296296296292E-5</v>
      </c>
      <c r="F16" s="832"/>
      <c r="G16" s="832">
        <f t="shared" ref="G16" si="3">G15/0.54</f>
        <v>4.9296296296296292E-6</v>
      </c>
      <c r="H16" s="828">
        <f>D16+(E16*$L$5)+(G16*$L$7)</f>
        <v>3.1133815370370366</v>
      </c>
      <c r="I16" s="833" t="s">
        <v>422</v>
      </c>
      <c r="J16" s="834"/>
    </row>
    <row r="17" spans="1:10">
      <c r="A17" s="826"/>
      <c r="B17" s="831" t="s">
        <v>423</v>
      </c>
      <c r="C17" s="830" t="s">
        <v>413</v>
      </c>
      <c r="D17" s="832">
        <f>D79*$G$79*10^-6</f>
        <v>2.1815639999999998</v>
      </c>
      <c r="E17" s="832">
        <f>E79*$G$79*10^-6</f>
        <v>9.4439999999999997E-5</v>
      </c>
      <c r="F17" s="832"/>
      <c r="G17" s="832">
        <f>F79*$G$79*10^-6</f>
        <v>1.8887999999999996E-5</v>
      </c>
      <c r="H17" s="828">
        <f>D17+(E17*$L$5)+(G17*$L$7)</f>
        <v>2.1894025199999998</v>
      </c>
      <c r="I17" s="833" t="s">
        <v>409</v>
      </c>
      <c r="J17" s="834"/>
    </row>
    <row r="18" spans="1:10">
      <c r="A18" s="826"/>
      <c r="B18" s="831" t="s">
        <v>424</v>
      </c>
      <c r="C18" s="830" t="s">
        <v>172</v>
      </c>
      <c r="D18" s="832"/>
      <c r="E18" s="832"/>
      <c r="F18" s="832">
        <f>E80*$G$80*10^-6</f>
        <v>4.7969999999999995E-4</v>
      </c>
      <c r="G18" s="832">
        <f>F80*$G$80*10^-6</f>
        <v>6.3960000000000004E-5</v>
      </c>
      <c r="H18" s="828">
        <f>D18+(F18*$L$6)+(G18*$L$7)</f>
        <v>3.0380999999999998E-2</v>
      </c>
      <c r="I18" s="833" t="s">
        <v>409</v>
      </c>
      <c r="J18" s="834"/>
    </row>
    <row r="19" spans="1:10">
      <c r="A19" s="826"/>
      <c r="B19" s="831" t="s">
        <v>425</v>
      </c>
      <c r="C19" s="830" t="s">
        <v>172</v>
      </c>
      <c r="D19" s="832"/>
      <c r="E19" s="832"/>
      <c r="F19" s="832">
        <f>E82*$G$82*10^-6</f>
        <v>2.2589999999999999E-4</v>
      </c>
      <c r="G19" s="832">
        <f>F82*$G$82*10^-6</f>
        <v>3.012E-5</v>
      </c>
      <c r="H19" s="828">
        <f>D19+(F19*$L$6)+(G19*$L$7)</f>
        <v>1.4307E-2</v>
      </c>
      <c r="I19" s="833" t="s">
        <v>409</v>
      </c>
      <c r="J19" s="834"/>
    </row>
    <row r="20" spans="1:10">
      <c r="A20" s="826"/>
      <c r="B20" s="831" t="s">
        <v>426</v>
      </c>
      <c r="C20" s="830" t="s">
        <v>172</v>
      </c>
      <c r="D20" s="832"/>
      <c r="E20" s="832"/>
      <c r="F20" s="832">
        <f>E83*$G$83*10^-6</f>
        <v>5.5590000000000001E-4</v>
      </c>
      <c r="G20" s="832">
        <f>F83*$G$83*10^-6</f>
        <v>7.4120000000000002E-5</v>
      </c>
      <c r="H20" s="828">
        <f>D20+(F20*$L$6)+(G20*$L$7)</f>
        <v>3.5207000000000002E-2</v>
      </c>
      <c r="I20" s="833" t="s">
        <v>409</v>
      </c>
      <c r="J20" s="834"/>
    </row>
    <row r="21" spans="1:10">
      <c r="A21" s="826"/>
      <c r="B21" s="831" t="s">
        <v>427</v>
      </c>
      <c r="C21" s="830" t="s">
        <v>172</v>
      </c>
      <c r="D21" s="832"/>
      <c r="E21" s="832"/>
      <c r="F21" s="832">
        <f>E84*$G$84*10^-6</f>
        <v>5.0339999999999998E-4</v>
      </c>
      <c r="G21" s="832">
        <f>F84*$G$84*10^-6</f>
        <v>6.7120000000000008E-5</v>
      </c>
      <c r="H21" s="828">
        <f>D21+(F21*$L$6)+(G21*$L$7)</f>
        <v>3.1882000000000001E-2</v>
      </c>
      <c r="I21" s="833" t="s">
        <v>409</v>
      </c>
      <c r="J21" s="834"/>
    </row>
    <row r="22" spans="1:10">
      <c r="A22" s="826"/>
      <c r="B22" s="831" t="s">
        <v>428</v>
      </c>
      <c r="C22" s="830" t="s">
        <v>174</v>
      </c>
      <c r="D22" s="832"/>
      <c r="E22" s="832"/>
      <c r="F22" s="832">
        <f>E85*$G$85*10^-6</f>
        <v>2.0929999999999998E-5</v>
      </c>
      <c r="G22" s="832">
        <f>F85*$G$85*10^-6</f>
        <v>2.0929999999999997E-6</v>
      </c>
      <c r="H22" s="828">
        <f>D22+(F22*$L$6)+(G22*$L$7)</f>
        <v>1.1406849999999998E-3</v>
      </c>
      <c r="I22" s="833" t="s">
        <v>409</v>
      </c>
      <c r="J22" s="834"/>
    </row>
    <row r="23" spans="1:10">
      <c r="A23" s="826"/>
      <c r="B23" s="831" t="s">
        <v>429</v>
      </c>
      <c r="C23" s="830" t="s">
        <v>172</v>
      </c>
      <c r="D23" s="832">
        <f>D80*$G$80*10^-6</f>
        <v>1.79088</v>
      </c>
      <c r="E23" s="832"/>
      <c r="F23" s="832"/>
      <c r="G23" s="832"/>
      <c r="H23" s="828">
        <f>D23+(E23*$L$5)+(G23*$L$7)</f>
        <v>1.79088</v>
      </c>
      <c r="I23" s="833" t="s">
        <v>409</v>
      </c>
      <c r="J23" s="834"/>
    </row>
    <row r="24" spans="1:10">
      <c r="A24" s="826"/>
      <c r="B24" s="831" t="s">
        <v>430</v>
      </c>
      <c r="C24" s="830" t="s">
        <v>172</v>
      </c>
      <c r="D24" s="832">
        <f>D82*$G$82*10^-6</f>
        <v>0.753</v>
      </c>
      <c r="E24" s="832"/>
      <c r="F24" s="832"/>
      <c r="G24" s="832"/>
      <c r="H24" s="828">
        <f>D24+(E24*$L$5)+(G24*$L$7)</f>
        <v>0.753</v>
      </c>
      <c r="I24" s="833" t="s">
        <v>409</v>
      </c>
      <c r="J24" s="834"/>
    </row>
    <row r="25" spans="1:10">
      <c r="A25" s="826"/>
      <c r="B25" s="831" t="s">
        <v>431</v>
      </c>
      <c r="C25" s="830" t="s">
        <v>172</v>
      </c>
      <c r="D25" s="832">
        <f>D83*$G$83*10^-6</f>
        <v>1.853</v>
      </c>
      <c r="E25" s="832"/>
      <c r="F25" s="832"/>
      <c r="G25" s="832"/>
      <c r="H25" s="828">
        <f>D25+(E25*$L$5)+(G25*$L$7)</f>
        <v>1.853</v>
      </c>
      <c r="I25" s="833" t="s">
        <v>409</v>
      </c>
      <c r="J25" s="834"/>
    </row>
    <row r="26" spans="1:10">
      <c r="A26" s="826"/>
      <c r="B26" s="831" t="s">
        <v>432</v>
      </c>
      <c r="C26" s="830" t="s">
        <v>172</v>
      </c>
      <c r="D26" s="832">
        <f>D84*$G$84*10^-6</f>
        <v>1.6779999999999999</v>
      </c>
      <c r="E26" s="832"/>
      <c r="F26" s="832"/>
      <c r="G26" s="832"/>
      <c r="H26" s="828">
        <f>D26+(E26*$L$5)+(G26*$L$7)</f>
        <v>1.6779999999999999</v>
      </c>
      <c r="I26" s="833" t="s">
        <v>409</v>
      </c>
      <c r="J26" s="834"/>
    </row>
    <row r="27" spans="1:10">
      <c r="A27" s="826"/>
      <c r="B27" s="831" t="s">
        <v>433</v>
      </c>
      <c r="C27" s="830" t="s">
        <v>174</v>
      </c>
      <c r="D27" s="832">
        <f>D85*$G$85*10^-6</f>
        <v>1.1427779999999998</v>
      </c>
      <c r="E27" s="832"/>
      <c r="F27" s="832"/>
      <c r="G27" s="832"/>
      <c r="H27" s="828">
        <f>D27+(E27*$L$5)+(G27*$L$7)</f>
        <v>1.1427779999999998</v>
      </c>
      <c r="I27" s="833" t="s">
        <v>409</v>
      </c>
      <c r="J27" s="834"/>
    </row>
    <row r="28" spans="1:10">
      <c r="A28" s="826" t="s">
        <v>434</v>
      </c>
      <c r="B28" s="831"/>
      <c r="C28" s="830"/>
      <c r="D28" s="832"/>
      <c r="E28" s="832"/>
      <c r="F28" s="832"/>
      <c r="G28" s="832"/>
      <c r="H28" s="828"/>
      <c r="I28" s="833"/>
      <c r="J28" s="834"/>
    </row>
    <row r="29" spans="1:10">
      <c r="A29" s="826"/>
      <c r="B29" s="831" t="s">
        <v>435</v>
      </c>
      <c r="C29" s="835" t="s">
        <v>413</v>
      </c>
      <c r="D29" s="832">
        <f>D91*$G$91*10^-6</f>
        <v>2.1815639999999998</v>
      </c>
      <c r="E29" s="832">
        <f>E91*$G$91*10^-6</f>
        <v>1.0388399999999999E-3</v>
      </c>
      <c r="F29" s="832"/>
      <c r="G29" s="832">
        <f>F91*$G$91*10^-6</f>
        <v>1.0073600000000001E-4</v>
      </c>
      <c r="H29" s="828">
        <f t="shared" ref="H29:H35" si="4">D29+(E29*$L$5)+(G29*$L$7)</f>
        <v>2.2394242399999995</v>
      </c>
      <c r="I29" s="833" t="s">
        <v>436</v>
      </c>
      <c r="J29" s="834"/>
    </row>
    <row r="30" spans="1:10">
      <c r="A30" s="826"/>
      <c r="B30" s="831" t="s">
        <v>437</v>
      </c>
      <c r="C30" s="835" t="s">
        <v>413</v>
      </c>
      <c r="D30" s="832">
        <f>D92*$G$92*10^-6</f>
        <v>2.1815639999999998</v>
      </c>
      <c r="E30" s="832">
        <f>E92*$G$92*10^-6</f>
        <v>7.8699999999999994E-4</v>
      </c>
      <c r="F30" s="832"/>
      <c r="G30" s="832">
        <f>F92*$G$92*10^-6</f>
        <v>2.5183999999999997E-4</v>
      </c>
      <c r="H30" s="828">
        <f t="shared" si="4"/>
        <v>2.2719116000000001</v>
      </c>
      <c r="I30" s="833" t="s">
        <v>436</v>
      </c>
      <c r="J30" s="834"/>
    </row>
    <row r="31" spans="1:10">
      <c r="A31" s="826"/>
      <c r="B31" s="831" t="s">
        <v>438</v>
      </c>
      <c r="C31" s="835" t="s">
        <v>413</v>
      </c>
      <c r="D31" s="832">
        <f>D93*$G$93*10^-6</f>
        <v>2.1815639999999998</v>
      </c>
      <c r="E31" s="832">
        <f>E93*$G$93*10^-6</f>
        <v>1.1962399999999999E-4</v>
      </c>
      <c r="F31" s="832"/>
      <c r="G31" s="832">
        <f>F93*$G$93*10^-6</f>
        <v>1.7943599999999999E-4</v>
      </c>
      <c r="H31" s="828">
        <f t="shared" si="4"/>
        <v>2.2327032600000001</v>
      </c>
      <c r="I31" s="833" t="s">
        <v>436</v>
      </c>
      <c r="J31" s="834"/>
    </row>
    <row r="32" spans="1:10">
      <c r="A32" s="826"/>
      <c r="B32" s="831" t="s">
        <v>439</v>
      </c>
      <c r="C32" s="835" t="s">
        <v>413</v>
      </c>
      <c r="D32" s="832">
        <f>D94*$G$94*10^-6</f>
        <v>2.6987220000000001</v>
      </c>
      <c r="E32" s="832">
        <f>E94*$G$94*10^-6</f>
        <v>1.4203800000000001E-4</v>
      </c>
      <c r="F32" s="832"/>
      <c r="G32" s="832">
        <f>F94*$G$94*10^-6</f>
        <v>1.4203800000000001E-4</v>
      </c>
      <c r="H32" s="828">
        <f t="shared" si="4"/>
        <v>2.7406232100000003</v>
      </c>
      <c r="I32" s="833" t="s">
        <v>436</v>
      </c>
      <c r="J32" s="834"/>
    </row>
    <row r="33" spans="1:10">
      <c r="A33" s="826"/>
      <c r="B33" s="831" t="s">
        <v>440</v>
      </c>
      <c r="C33" s="835" t="s">
        <v>172</v>
      </c>
      <c r="D33" s="832">
        <f>D95*$G$95*10^-6</f>
        <v>2.1261899999999998</v>
      </c>
      <c r="E33" s="832">
        <f>E95*$G$95*10^-6</f>
        <v>3.4867999999999995E-3</v>
      </c>
      <c r="F33" s="832"/>
      <c r="G33" s="832">
        <f>F95*$G$95*10^-6</f>
        <v>1.1369999999999999E-4</v>
      </c>
      <c r="H33" s="828">
        <f t="shared" si="4"/>
        <v>2.2609244999999998</v>
      </c>
      <c r="I33" s="833" t="s">
        <v>441</v>
      </c>
      <c r="J33" s="834"/>
    </row>
    <row r="34" spans="1:10">
      <c r="A34" s="826"/>
      <c r="B34" s="831" t="s">
        <v>442</v>
      </c>
      <c r="C34" s="835" t="s">
        <v>413</v>
      </c>
      <c r="D34" s="832">
        <f>D96*$G$96*10^-6</f>
        <v>1.6797219999999999</v>
      </c>
      <c r="E34" s="832">
        <f>E96*$G$96*10^-6</f>
        <v>1.65044E-3</v>
      </c>
      <c r="F34" s="832"/>
      <c r="G34" s="832">
        <f>F96*$G$96*10^-6</f>
        <v>5.3240000000000002E-6</v>
      </c>
      <c r="H34" s="828">
        <f t="shared" si="4"/>
        <v>1.73064606</v>
      </c>
      <c r="I34" s="833" t="s">
        <v>436</v>
      </c>
      <c r="J34" s="834"/>
    </row>
    <row r="35" spans="1:10">
      <c r="A35" s="826"/>
      <c r="B35" s="831" t="s">
        <v>442</v>
      </c>
      <c r="C35" s="830" t="s">
        <v>172</v>
      </c>
      <c r="D35" s="832">
        <f>D34/0.54</f>
        <v>3.1105962962962961</v>
      </c>
      <c r="E35" s="832">
        <f t="shared" ref="E35:G35" si="5">E34/0.54</f>
        <v>3.0563703703703703E-3</v>
      </c>
      <c r="F35" s="832"/>
      <c r="G35" s="832">
        <f t="shared" si="5"/>
        <v>9.8592592592592585E-6</v>
      </c>
      <c r="H35" s="828">
        <f t="shared" si="4"/>
        <v>3.2049001111111108</v>
      </c>
      <c r="I35" s="833" t="s">
        <v>443</v>
      </c>
      <c r="J35" s="834"/>
    </row>
    <row r="36" spans="1:10">
      <c r="A36" s="826" t="s">
        <v>444</v>
      </c>
      <c r="B36" s="831"/>
      <c r="C36" s="830"/>
      <c r="D36" s="832"/>
      <c r="E36" s="832"/>
      <c r="F36" s="832"/>
      <c r="G36" s="832"/>
      <c r="H36" s="828"/>
      <c r="I36" s="833"/>
      <c r="J36" s="834"/>
    </row>
    <row r="37" spans="1:10">
      <c r="A37" s="826"/>
      <c r="B37" s="836" t="s">
        <v>445</v>
      </c>
      <c r="C37" s="835"/>
      <c r="D37" s="832"/>
      <c r="E37" s="832"/>
      <c r="F37" s="832"/>
      <c r="G37" s="832"/>
      <c r="H37" s="828"/>
      <c r="I37" s="833"/>
      <c r="J37" s="834"/>
    </row>
    <row r="38" spans="1:10">
      <c r="A38" s="826"/>
      <c r="B38" s="837" t="s">
        <v>446</v>
      </c>
      <c r="C38" s="835" t="s">
        <v>413</v>
      </c>
      <c r="D38" s="832">
        <f>D103*$G$103/(10^6)</f>
        <v>2.6987220000000001</v>
      </c>
      <c r="E38" s="832">
        <f>E103*$G$103/(10^6)</f>
        <v>1.5114300000000004E-4</v>
      </c>
      <c r="F38" s="832"/>
      <c r="G38" s="832">
        <f>F103*$G$103/(10^6)</f>
        <v>1.0416120000000001E-3</v>
      </c>
      <c r="H38" s="828">
        <f>D38+(E38*$L$5)+(G38*$L$7)</f>
        <v>2.9792834700000004</v>
      </c>
      <c r="I38" s="833" t="s">
        <v>447</v>
      </c>
      <c r="J38" s="834"/>
    </row>
    <row r="39" spans="1:10">
      <c r="A39" s="826"/>
      <c r="B39" s="837" t="s">
        <v>448</v>
      </c>
      <c r="C39" s="835" t="s">
        <v>413</v>
      </c>
      <c r="D39" s="832">
        <f>D104*$G$104/(10^6)</f>
        <v>2.6987220000000001</v>
      </c>
      <c r="E39" s="832">
        <f>E104*$G$104/(10^6)</f>
        <v>1.5114300000000004E-4</v>
      </c>
      <c r="F39" s="832"/>
      <c r="G39" s="832">
        <f>F104*$G$104/(10^6)</f>
        <v>1.0416120000000001E-3</v>
      </c>
      <c r="H39" s="828">
        <f>D39+(E39*$L$5)+(G39*$L$7)</f>
        <v>2.9792834700000004</v>
      </c>
      <c r="I39" s="833" t="s">
        <v>447</v>
      </c>
      <c r="J39" s="834"/>
    </row>
    <row r="40" spans="1:10">
      <c r="A40" s="826"/>
      <c r="B40" s="837" t="s">
        <v>449</v>
      </c>
      <c r="C40" s="835" t="s">
        <v>413</v>
      </c>
      <c r="D40" s="832">
        <f>D105*$G$105/(10^6)</f>
        <v>2.6987220000000001</v>
      </c>
      <c r="E40" s="832">
        <f>E105*$G$105/(10^6)</f>
        <v>1.5114300000000004E-4</v>
      </c>
      <c r="F40" s="832"/>
      <c r="G40" s="832">
        <f>F105*$G$105/(10^6)</f>
        <v>1.0416120000000001E-3</v>
      </c>
      <c r="H40" s="828">
        <f>D40+(E40*$L$5)+(G40*$L$7)</f>
        <v>2.9792834700000004</v>
      </c>
      <c r="I40" s="833" t="s">
        <v>447</v>
      </c>
      <c r="J40" s="834"/>
    </row>
    <row r="41" spans="1:10">
      <c r="A41" s="826"/>
      <c r="B41" s="837" t="s">
        <v>450</v>
      </c>
      <c r="C41" s="835" t="s">
        <v>413</v>
      </c>
      <c r="D41" s="832">
        <f>D106*$G$106/(10^6)</f>
        <v>2.6987220000000001</v>
      </c>
      <c r="E41" s="832">
        <f>E106*$G$106/(10^6)</f>
        <v>1.5114300000000004E-4</v>
      </c>
      <c r="F41" s="832"/>
      <c r="G41" s="832">
        <f>F106*$G$106/(10^6)</f>
        <v>1.0416120000000001E-3</v>
      </c>
      <c r="H41" s="828">
        <f>D41+(E41*$L$5)+(G41*$L$7)</f>
        <v>2.9792834700000004</v>
      </c>
      <c r="I41" s="833" t="s">
        <v>447</v>
      </c>
      <c r="J41" s="834"/>
    </row>
    <row r="42" spans="1:10">
      <c r="A42" s="826"/>
      <c r="B42" s="836" t="s">
        <v>451</v>
      </c>
      <c r="C42" s="835"/>
      <c r="D42" s="832"/>
      <c r="E42" s="832"/>
      <c r="F42" s="832"/>
      <c r="G42" s="832"/>
      <c r="H42" s="828"/>
      <c r="I42" s="833"/>
      <c r="J42" s="834"/>
    </row>
    <row r="43" spans="1:10">
      <c r="A43" s="826"/>
      <c r="B43" s="837" t="s">
        <v>446</v>
      </c>
      <c r="C43" s="835" t="s">
        <v>413</v>
      </c>
      <c r="D43" s="832">
        <f>D108*$G$108/(10^6)</f>
        <v>2.1815639999999998</v>
      </c>
      <c r="E43" s="832">
        <f>E108*$G$108/(10^6)</f>
        <v>2.5184000000000001E-3</v>
      </c>
      <c r="F43" s="832"/>
      <c r="G43" s="832">
        <f>F108*$G$108/(10^6)</f>
        <v>6.2960000000000007E-5</v>
      </c>
      <c r="H43" s="828">
        <f>D43+(E43*$L$5)+(G43*$L$7)</f>
        <v>2.2738003999999998</v>
      </c>
      <c r="I43" s="833" t="s">
        <v>447</v>
      </c>
      <c r="J43" s="834"/>
    </row>
    <row r="44" spans="1:10">
      <c r="A44" s="829"/>
      <c r="B44" s="837" t="s">
        <v>448</v>
      </c>
      <c r="C44" s="835" t="s">
        <v>413</v>
      </c>
      <c r="D44" s="832">
        <f>D109*$G$109/(10^6)</f>
        <v>2.1815639999999998</v>
      </c>
      <c r="E44" s="832">
        <f>E109*$G$109/(10^6)</f>
        <v>0</v>
      </c>
      <c r="F44" s="832"/>
      <c r="G44" s="832">
        <f>F109*$G$109/(10^6)</f>
        <v>0</v>
      </c>
      <c r="H44" s="828">
        <f>D44+(E44*$L$5)+(G44*$L$7)</f>
        <v>2.1815639999999998</v>
      </c>
      <c r="I44" s="833" t="s">
        <v>447</v>
      </c>
      <c r="J44" s="834"/>
    </row>
    <row r="45" spans="1:10">
      <c r="A45" s="829"/>
      <c r="B45" s="837" t="s">
        <v>449</v>
      </c>
      <c r="C45" s="835" t="s">
        <v>413</v>
      </c>
      <c r="D45" s="832">
        <f>D110*$G$110/(10^6)</f>
        <v>2.1815639999999998</v>
      </c>
      <c r="E45" s="832">
        <f>E110*$G$110/(10^6)</f>
        <v>1.5740000000000001E-3</v>
      </c>
      <c r="F45" s="832"/>
      <c r="G45" s="832">
        <f>F110*$G$110/(10^6)</f>
        <v>6.2960000000000007E-5</v>
      </c>
      <c r="H45" s="828">
        <f>D45+(E45*$L$5)+(G45*$L$7)</f>
        <v>2.2454683999999996</v>
      </c>
      <c r="I45" s="833" t="s">
        <v>447</v>
      </c>
      <c r="J45" s="834"/>
    </row>
    <row r="46" spans="1:10">
      <c r="A46" s="829"/>
      <c r="B46" s="837" t="s">
        <v>450</v>
      </c>
      <c r="C46" s="835" t="s">
        <v>413</v>
      </c>
      <c r="D46" s="832">
        <f>D111*$G$111/(10^6)</f>
        <v>2.1815639999999998</v>
      </c>
      <c r="E46" s="832">
        <f>E111*$G$111/(10^6)</f>
        <v>3.7775999999999999E-3</v>
      </c>
      <c r="F46" s="832"/>
      <c r="G46" s="832">
        <f>F111*$G$111/(10^6)</f>
        <v>6.2960000000000007E-5</v>
      </c>
      <c r="H46" s="828">
        <f>D46+(E46*$L$5)+(G46*$L$7)</f>
        <v>2.3115763999999999</v>
      </c>
      <c r="I46" s="833" t="s">
        <v>447</v>
      </c>
      <c r="J46" s="834"/>
    </row>
    <row r="47" spans="1:10">
      <c r="A47" s="826"/>
      <c r="B47" s="836" t="s">
        <v>452</v>
      </c>
      <c r="C47" s="835"/>
      <c r="D47" s="832"/>
      <c r="E47" s="832"/>
      <c r="F47" s="832"/>
      <c r="G47" s="832"/>
      <c r="H47" s="828"/>
      <c r="I47" s="833"/>
      <c r="J47" s="834"/>
    </row>
    <row r="48" spans="1:10">
      <c r="A48" s="826"/>
      <c r="B48" s="837" t="s">
        <v>446</v>
      </c>
      <c r="C48" s="835" t="s">
        <v>413</v>
      </c>
      <c r="D48" s="832">
        <f>D113*$G$113/(10^6)</f>
        <v>2.1815639999999998</v>
      </c>
      <c r="E48" s="832">
        <f>E113*$G$113/(10^6)</f>
        <v>4.4072E-3</v>
      </c>
      <c r="F48" s="832"/>
      <c r="G48" s="832">
        <f>F113*$G$113/(10^6)</f>
        <v>1.2592000000000001E-5</v>
      </c>
      <c r="H48" s="828">
        <f>D48+(E48*$L$5)+(G48*$L$7)</f>
        <v>2.3171168799999999</v>
      </c>
      <c r="I48" s="833" t="s">
        <v>447</v>
      </c>
      <c r="J48" s="834"/>
    </row>
    <row r="49" spans="1:11">
      <c r="A49" s="829"/>
      <c r="B49" s="837" t="s">
        <v>448</v>
      </c>
      <c r="C49" s="835" t="s">
        <v>413</v>
      </c>
      <c r="D49" s="832">
        <f>D114*$G$114/(10^6)</f>
        <v>2.1815639999999998</v>
      </c>
      <c r="E49" s="832">
        <f>E114*$G$114/(10^6)</f>
        <v>5.3516000000000006E-3</v>
      </c>
      <c r="F49" s="832"/>
      <c r="G49" s="832">
        <f>F114*$G$114/(10^6)</f>
        <v>1.2592000000000001E-5</v>
      </c>
      <c r="H49" s="828">
        <f>D49+(E49*$L$5)+(G49*$L$7)</f>
        <v>2.3454488799999997</v>
      </c>
      <c r="I49" s="833" t="s">
        <v>447</v>
      </c>
      <c r="J49" s="834"/>
    </row>
    <row r="50" spans="1:11">
      <c r="A50" s="829"/>
      <c r="B50" s="837" t="s">
        <v>449</v>
      </c>
      <c r="C50" s="835" t="s">
        <v>413</v>
      </c>
      <c r="D50" s="832">
        <f>D115*$G$115/(10^6)</f>
        <v>2.1815639999999998</v>
      </c>
      <c r="E50" s="832">
        <f>E115*$G$115/(10^6)</f>
        <v>4.0924000000000004E-3</v>
      </c>
      <c r="F50" s="832"/>
      <c r="G50" s="832">
        <f>F115*$G$115/(10^6)</f>
        <v>1.2592000000000001E-5</v>
      </c>
      <c r="H50" s="828">
        <f>D50+(E50*$L$5)+(G50*$L$7)</f>
        <v>2.3076728799999997</v>
      </c>
      <c r="I50" s="833" t="s">
        <v>447</v>
      </c>
      <c r="J50" s="834"/>
    </row>
    <row r="51" spans="1:11">
      <c r="A51" s="829"/>
      <c r="B51" s="837" t="s">
        <v>450</v>
      </c>
      <c r="C51" s="835" t="s">
        <v>413</v>
      </c>
      <c r="D51" s="832">
        <f>D116*$G$116/(10^6)</f>
        <v>2.1815639999999998</v>
      </c>
      <c r="E51" s="832">
        <f t="shared" ref="E51" si="6">E116*$G$116/(10^6)</f>
        <v>5.6663999999999994E-3</v>
      </c>
      <c r="F51" s="832"/>
      <c r="G51" s="832">
        <f>F116*$G$116/(10^6)</f>
        <v>1.2592000000000001E-5</v>
      </c>
      <c r="H51" s="828">
        <f>D51+(E51*$L$5)+(G51*$L$7)</f>
        <v>2.35489288</v>
      </c>
      <c r="I51" s="833" t="s">
        <v>447</v>
      </c>
      <c r="J51" s="834"/>
    </row>
    <row r="52" spans="1:11">
      <c r="A52" s="826" t="s">
        <v>781</v>
      </c>
      <c r="B52" s="837"/>
      <c r="C52" s="835"/>
      <c r="D52" s="832"/>
      <c r="E52" s="832"/>
      <c r="F52" s="832"/>
      <c r="G52" s="832"/>
      <c r="H52" s="828"/>
      <c r="I52" s="833"/>
      <c r="J52" s="834"/>
    </row>
    <row r="53" spans="1:11" ht="43.2">
      <c r="A53" s="838"/>
      <c r="B53" s="839" t="s">
        <v>783</v>
      </c>
      <c r="C53" s="833" t="s">
        <v>166</v>
      </c>
      <c r="D53" s="832" t="s">
        <v>453</v>
      </c>
      <c r="E53" s="832" t="s">
        <v>453</v>
      </c>
      <c r="F53" s="832" t="s">
        <v>453</v>
      </c>
      <c r="G53" s="832" t="s">
        <v>453</v>
      </c>
      <c r="H53" s="828">
        <v>0.49990000000000001</v>
      </c>
      <c r="I53" s="840" t="s">
        <v>454</v>
      </c>
      <c r="J53" s="834"/>
      <c r="K53" s="841"/>
    </row>
    <row r="54" spans="1:11">
      <c r="A54" s="842" t="s">
        <v>782</v>
      </c>
      <c r="B54" s="839"/>
      <c r="C54" s="833"/>
      <c r="D54" s="832"/>
      <c r="E54" s="832"/>
      <c r="F54" s="832"/>
      <c r="G54" s="832"/>
      <c r="H54" s="828"/>
      <c r="I54" s="840"/>
      <c r="J54" s="834"/>
    </row>
    <row r="55" spans="1:11">
      <c r="A55" s="842"/>
      <c r="B55" s="839" t="s">
        <v>455</v>
      </c>
      <c r="C55" s="833" t="s">
        <v>172</v>
      </c>
      <c r="D55" s="832" t="s">
        <v>453</v>
      </c>
      <c r="E55" s="832" t="s">
        <v>453</v>
      </c>
      <c r="F55" s="832" t="s">
        <v>453</v>
      </c>
      <c r="G55" s="832" t="s">
        <v>453</v>
      </c>
      <c r="H55" s="828">
        <v>1760</v>
      </c>
      <c r="I55" s="840" t="s">
        <v>456</v>
      </c>
      <c r="J55" s="834"/>
    </row>
    <row r="56" spans="1:11">
      <c r="A56" s="838"/>
      <c r="B56" s="839" t="s">
        <v>457</v>
      </c>
      <c r="C56" s="833" t="s">
        <v>172</v>
      </c>
      <c r="D56" s="832" t="s">
        <v>453</v>
      </c>
      <c r="E56" s="832" t="s">
        <v>453</v>
      </c>
      <c r="F56" s="832" t="s">
        <v>453</v>
      </c>
      <c r="G56" s="832" t="s">
        <v>453</v>
      </c>
      <c r="H56" s="828">
        <v>677</v>
      </c>
      <c r="I56" s="840" t="s">
        <v>456</v>
      </c>
      <c r="J56" s="834"/>
    </row>
    <row r="57" spans="1:11">
      <c r="A57" s="838"/>
      <c r="B57" s="839" t="s">
        <v>458</v>
      </c>
      <c r="C57" s="833" t="s">
        <v>172</v>
      </c>
      <c r="D57" s="832" t="s">
        <v>453</v>
      </c>
      <c r="E57" s="832" t="s">
        <v>453</v>
      </c>
      <c r="F57" s="832" t="s">
        <v>453</v>
      </c>
      <c r="G57" s="832" t="s">
        <v>453</v>
      </c>
      <c r="H57" s="828">
        <v>3170</v>
      </c>
      <c r="I57" s="840" t="s">
        <v>456</v>
      </c>
      <c r="J57" s="834"/>
    </row>
    <row r="58" spans="1:11">
      <c r="A58" s="838"/>
      <c r="B58" s="839" t="s">
        <v>459</v>
      </c>
      <c r="C58" s="833" t="s">
        <v>172</v>
      </c>
      <c r="D58" s="832" t="s">
        <v>453</v>
      </c>
      <c r="E58" s="832" t="s">
        <v>453</v>
      </c>
      <c r="F58" s="832" t="s">
        <v>453</v>
      </c>
      <c r="G58" s="832" t="s">
        <v>453</v>
      </c>
      <c r="H58" s="828">
        <v>1120</v>
      </c>
      <c r="I58" s="840" t="s">
        <v>456</v>
      </c>
      <c r="J58" s="834"/>
    </row>
    <row r="59" spans="1:11">
      <c r="A59" s="838"/>
      <c r="B59" s="839" t="s">
        <v>460</v>
      </c>
      <c r="C59" s="833" t="s">
        <v>172</v>
      </c>
      <c r="D59" s="832" t="s">
        <v>453</v>
      </c>
      <c r="E59" s="832" t="s">
        <v>453</v>
      </c>
      <c r="F59" s="832" t="s">
        <v>453</v>
      </c>
      <c r="G59" s="832" t="s">
        <v>453</v>
      </c>
      <c r="H59" s="828">
        <v>1300</v>
      </c>
      <c r="I59" s="840" t="s">
        <v>456</v>
      </c>
      <c r="J59" s="834"/>
    </row>
    <row r="60" spans="1:11">
      <c r="A60" s="838"/>
      <c r="B60" s="839" t="s">
        <v>461</v>
      </c>
      <c r="C60" s="833" t="s">
        <v>172</v>
      </c>
      <c r="D60" s="832" t="s">
        <v>453</v>
      </c>
      <c r="E60" s="832" t="s">
        <v>453</v>
      </c>
      <c r="F60" s="832" t="s">
        <v>453</v>
      </c>
      <c r="G60" s="832" t="s">
        <v>453</v>
      </c>
      <c r="H60" s="828">
        <v>328</v>
      </c>
      <c r="I60" s="840" t="s">
        <v>456</v>
      </c>
      <c r="J60" s="834"/>
    </row>
    <row r="61" spans="1:11">
      <c r="A61" s="838"/>
      <c r="B61" s="839" t="s">
        <v>462</v>
      </c>
      <c r="C61" s="833" t="s">
        <v>172</v>
      </c>
      <c r="D61" s="832" t="s">
        <v>453</v>
      </c>
      <c r="E61" s="832" t="s">
        <v>453</v>
      </c>
      <c r="F61" s="832" t="s">
        <v>453</v>
      </c>
      <c r="G61" s="832" t="s">
        <v>453</v>
      </c>
      <c r="H61" s="828">
        <v>4800</v>
      </c>
      <c r="I61" s="840" t="s">
        <v>456</v>
      </c>
      <c r="J61" s="834"/>
    </row>
    <row r="62" spans="1:11">
      <c r="A62" s="843"/>
      <c r="B62" s="844"/>
      <c r="C62" s="845"/>
      <c r="D62" s="846"/>
      <c r="E62" s="846"/>
      <c r="F62" s="846"/>
      <c r="G62" s="846"/>
      <c r="H62" s="847"/>
      <c r="I62" s="848"/>
      <c r="J62" s="834"/>
    </row>
    <row r="63" spans="1:11">
      <c r="A63" s="821" t="s">
        <v>784</v>
      </c>
      <c r="B63" s="849"/>
      <c r="C63" s="850"/>
      <c r="D63" s="846"/>
      <c r="E63" s="851" t="s">
        <v>463</v>
      </c>
      <c r="F63" s="851"/>
      <c r="G63" s="846"/>
      <c r="H63" s="847"/>
      <c r="I63" s="845"/>
      <c r="J63" s="834"/>
    </row>
    <row r="64" spans="1:11">
      <c r="B64" s="849"/>
      <c r="C64" s="850"/>
      <c r="D64" s="846"/>
      <c r="E64" s="846"/>
      <c r="F64" s="846"/>
      <c r="G64" s="846"/>
      <c r="H64" s="847"/>
      <c r="I64" s="845"/>
      <c r="J64" s="834"/>
    </row>
    <row r="65" spans="1:12">
      <c r="B65" s="852"/>
      <c r="C65" s="852"/>
      <c r="D65" s="853"/>
      <c r="E65" s="853"/>
      <c r="F65" s="853"/>
      <c r="G65" s="853"/>
    </row>
    <row r="66" spans="1:12" s="859" customFormat="1">
      <c r="A66" s="854" t="s">
        <v>358</v>
      </c>
      <c r="B66" s="855"/>
      <c r="C66" s="855"/>
      <c r="D66" s="856"/>
      <c r="E66" s="857"/>
      <c r="F66" s="857"/>
      <c r="G66" s="856"/>
      <c r="H66" s="858"/>
    </row>
    <row r="67" spans="1:12">
      <c r="D67" s="860"/>
      <c r="E67" s="861" t="s">
        <v>464</v>
      </c>
      <c r="F67" s="861"/>
      <c r="G67" s="862" t="s">
        <v>465</v>
      </c>
      <c r="H67" s="821"/>
    </row>
    <row r="68" spans="1:12" ht="14.25" customHeight="1">
      <c r="B68" s="831"/>
      <c r="C68" s="830"/>
      <c r="D68" s="1584" t="s">
        <v>466</v>
      </c>
      <c r="E68" s="1585"/>
      <c r="F68" s="1586"/>
      <c r="G68" s="863" t="s">
        <v>467</v>
      </c>
      <c r="H68" s="821"/>
    </row>
    <row r="69" spans="1:12">
      <c r="B69" s="831"/>
      <c r="C69" s="830" t="s">
        <v>100</v>
      </c>
      <c r="D69" s="864" t="s">
        <v>342</v>
      </c>
      <c r="E69" s="830" t="s">
        <v>319</v>
      </c>
      <c r="F69" s="830" t="s">
        <v>351</v>
      </c>
      <c r="G69" s="863" t="s">
        <v>468</v>
      </c>
      <c r="H69" s="821"/>
    </row>
    <row r="70" spans="1:12">
      <c r="B70" s="831" t="s">
        <v>407</v>
      </c>
      <c r="C70" s="830" t="s">
        <v>408</v>
      </c>
      <c r="D70" s="865">
        <v>56100</v>
      </c>
      <c r="E70" s="866">
        <v>1</v>
      </c>
      <c r="F70" s="866">
        <v>0.1</v>
      </c>
      <c r="G70" s="863">
        <v>1.02</v>
      </c>
      <c r="H70" s="821" t="s">
        <v>469</v>
      </c>
    </row>
    <row r="71" spans="1:12">
      <c r="B71" s="831" t="s">
        <v>411</v>
      </c>
      <c r="C71" s="830" t="s">
        <v>172</v>
      </c>
      <c r="D71" s="865">
        <v>101000</v>
      </c>
      <c r="E71" s="866">
        <v>1</v>
      </c>
      <c r="F71" s="866">
        <v>1.5</v>
      </c>
      <c r="G71" s="863">
        <v>10.47</v>
      </c>
      <c r="H71" s="821"/>
    </row>
    <row r="72" spans="1:12">
      <c r="B72" s="831" t="s">
        <v>470</v>
      </c>
      <c r="C72" s="830" t="s">
        <v>413</v>
      </c>
      <c r="D72" s="865">
        <v>77400</v>
      </c>
      <c r="E72" s="866">
        <v>3</v>
      </c>
      <c r="F72" s="866">
        <v>0.6</v>
      </c>
      <c r="G72" s="863">
        <v>41.468972149500026</v>
      </c>
      <c r="H72" s="821" t="s">
        <v>471</v>
      </c>
      <c r="K72" s="850"/>
      <c r="L72" s="867"/>
    </row>
    <row r="73" spans="1:12">
      <c r="B73" s="831" t="s">
        <v>472</v>
      </c>
      <c r="C73" s="830" t="s">
        <v>413</v>
      </c>
      <c r="D73" s="865">
        <v>77400</v>
      </c>
      <c r="E73" s="866">
        <v>3</v>
      </c>
      <c r="F73" s="866">
        <v>0.6</v>
      </c>
      <c r="G73" s="863">
        <v>41.800259702100021</v>
      </c>
      <c r="H73" s="821" t="s">
        <v>471</v>
      </c>
      <c r="K73" s="850"/>
      <c r="L73" s="867"/>
    </row>
    <row r="74" spans="1:12">
      <c r="B74" s="831" t="s">
        <v>417</v>
      </c>
      <c r="C74" s="830" t="s">
        <v>413</v>
      </c>
      <c r="D74" s="865">
        <v>74100</v>
      </c>
      <c r="E74" s="866">
        <v>3</v>
      </c>
      <c r="F74" s="866">
        <v>0.6</v>
      </c>
      <c r="G74" s="863">
        <v>36.42</v>
      </c>
      <c r="H74" s="821"/>
    </row>
    <row r="75" spans="1:12">
      <c r="B75" s="831" t="s">
        <v>418</v>
      </c>
      <c r="C75" s="830" t="s">
        <v>172</v>
      </c>
      <c r="D75" s="865">
        <v>98300</v>
      </c>
      <c r="E75" s="866">
        <v>1</v>
      </c>
      <c r="F75" s="866">
        <v>1.5</v>
      </c>
      <c r="G75" s="863">
        <v>31.4</v>
      </c>
      <c r="H75" s="821"/>
    </row>
    <row r="76" spans="1:12">
      <c r="B76" s="868" t="s">
        <v>419</v>
      </c>
      <c r="C76" s="866" t="s">
        <v>172</v>
      </c>
      <c r="D76" s="865">
        <v>96100</v>
      </c>
      <c r="E76" s="866">
        <v>1</v>
      </c>
      <c r="F76" s="866">
        <v>1.5</v>
      </c>
      <c r="G76" s="863">
        <v>26.37</v>
      </c>
      <c r="H76" s="821"/>
    </row>
    <row r="77" spans="1:12">
      <c r="B77" s="831" t="s">
        <v>420</v>
      </c>
      <c r="C77" s="830" t="s">
        <v>413</v>
      </c>
      <c r="D77" s="865">
        <v>71500</v>
      </c>
      <c r="E77" s="866">
        <v>3</v>
      </c>
      <c r="F77" s="866">
        <v>0.6</v>
      </c>
      <c r="G77" s="863">
        <v>34.53</v>
      </c>
      <c r="H77" s="821"/>
    </row>
    <row r="78" spans="1:12">
      <c r="B78" s="831" t="s">
        <v>421</v>
      </c>
      <c r="C78" s="830" t="s">
        <v>413</v>
      </c>
      <c r="D78" s="865">
        <v>63100</v>
      </c>
      <c r="E78" s="866">
        <v>1</v>
      </c>
      <c r="F78" s="866">
        <v>0.1</v>
      </c>
      <c r="G78" s="863">
        <v>26.62</v>
      </c>
      <c r="H78" s="821"/>
    </row>
    <row r="79" spans="1:12">
      <c r="B79" s="831" t="s">
        <v>423</v>
      </c>
      <c r="C79" s="830" t="s">
        <v>413</v>
      </c>
      <c r="D79" s="865">
        <v>69300</v>
      </c>
      <c r="E79" s="866">
        <v>3</v>
      </c>
      <c r="F79" s="866">
        <v>0.6</v>
      </c>
      <c r="G79" s="863">
        <f>G91</f>
        <v>31.48</v>
      </c>
      <c r="H79" s="821"/>
    </row>
    <row r="80" spans="1:12">
      <c r="B80" s="831" t="s">
        <v>473</v>
      </c>
      <c r="C80" s="830" t="s">
        <v>172</v>
      </c>
      <c r="D80" s="865">
        <v>112000</v>
      </c>
      <c r="E80" s="866">
        <v>30</v>
      </c>
      <c r="F80" s="866">
        <v>4</v>
      </c>
      <c r="G80" s="863">
        <v>15.99</v>
      </c>
      <c r="H80" s="821"/>
    </row>
    <row r="81" spans="1:8">
      <c r="B81" s="831" t="s">
        <v>474</v>
      </c>
      <c r="C81" s="830"/>
      <c r="D81" s="865"/>
      <c r="E81" s="866"/>
      <c r="F81" s="866"/>
      <c r="G81" s="863"/>
      <c r="H81" s="821"/>
    </row>
    <row r="82" spans="1:8">
      <c r="B82" s="831" t="s">
        <v>425</v>
      </c>
      <c r="C82" s="830" t="s">
        <v>172</v>
      </c>
      <c r="D82" s="865">
        <v>100000</v>
      </c>
      <c r="E82" s="866">
        <v>30</v>
      </c>
      <c r="F82" s="866">
        <v>4</v>
      </c>
      <c r="G82" s="863">
        <v>7.53</v>
      </c>
      <c r="H82" s="821"/>
    </row>
    <row r="83" spans="1:8">
      <c r="B83" s="831" t="s">
        <v>426</v>
      </c>
      <c r="C83" s="830" t="s">
        <v>172</v>
      </c>
      <c r="D83" s="865">
        <v>100000</v>
      </c>
      <c r="E83" s="866">
        <v>30</v>
      </c>
      <c r="F83" s="866">
        <v>4</v>
      </c>
      <c r="G83" s="863">
        <v>18.53</v>
      </c>
      <c r="H83" s="821"/>
    </row>
    <row r="84" spans="1:8">
      <c r="B84" s="831" t="s">
        <v>427</v>
      </c>
      <c r="C84" s="830" t="s">
        <v>172</v>
      </c>
      <c r="D84" s="865">
        <v>100000</v>
      </c>
      <c r="E84" s="866">
        <v>30</v>
      </c>
      <c r="F84" s="866">
        <v>4</v>
      </c>
      <c r="G84" s="863">
        <v>16.78</v>
      </c>
      <c r="H84" s="821"/>
    </row>
    <row r="85" spans="1:8" ht="16.2">
      <c r="B85" s="831" t="s">
        <v>428</v>
      </c>
      <c r="C85" s="830" t="s">
        <v>475</v>
      </c>
      <c r="D85" s="865">
        <v>54600</v>
      </c>
      <c r="E85" s="866">
        <v>1</v>
      </c>
      <c r="F85" s="866">
        <v>0.1</v>
      </c>
      <c r="G85" s="863">
        <v>20.93</v>
      </c>
      <c r="H85" s="821"/>
    </row>
    <row r="86" spans="1:8">
      <c r="D86" s="860"/>
      <c r="E86" s="860"/>
      <c r="F86" s="860"/>
      <c r="G86" s="862"/>
      <c r="H86" s="821"/>
    </row>
    <row r="87" spans="1:8" s="859" customFormat="1">
      <c r="A87" s="854" t="s">
        <v>434</v>
      </c>
      <c r="B87" s="855"/>
      <c r="C87" s="855"/>
      <c r="D87" s="856"/>
      <c r="E87" s="857"/>
      <c r="F87" s="856"/>
      <c r="G87" s="858"/>
    </row>
    <row r="88" spans="1:8">
      <c r="D88" s="1587" t="s">
        <v>464</v>
      </c>
      <c r="E88" s="1587"/>
      <c r="F88" s="1587"/>
      <c r="G88" s="862" t="s">
        <v>465</v>
      </c>
      <c r="H88" s="821"/>
    </row>
    <row r="89" spans="1:8">
      <c r="B89" s="831"/>
      <c r="C89" s="829"/>
      <c r="D89" s="1584" t="s">
        <v>466</v>
      </c>
      <c r="E89" s="1585"/>
      <c r="F89" s="1586"/>
      <c r="G89" s="863" t="s">
        <v>467</v>
      </c>
      <c r="H89" s="821"/>
    </row>
    <row r="90" spans="1:8">
      <c r="B90" s="831"/>
      <c r="C90" s="835" t="s">
        <v>100</v>
      </c>
      <c r="D90" s="830" t="s">
        <v>342</v>
      </c>
      <c r="E90" s="864" t="s">
        <v>319</v>
      </c>
      <c r="F90" s="830" t="s">
        <v>351</v>
      </c>
      <c r="G90" s="863" t="s">
        <v>468</v>
      </c>
      <c r="H90" s="821"/>
    </row>
    <row r="91" spans="1:8">
      <c r="B91" s="831" t="s">
        <v>435</v>
      </c>
      <c r="C91" s="835" t="s">
        <v>413</v>
      </c>
      <c r="D91" s="830">
        <v>69300</v>
      </c>
      <c r="E91" s="869">
        <v>33</v>
      </c>
      <c r="F91" s="830">
        <v>3.2</v>
      </c>
      <c r="G91" s="863">
        <v>31.48</v>
      </c>
      <c r="H91" s="821" t="s">
        <v>476</v>
      </c>
    </row>
    <row r="92" spans="1:8">
      <c r="B92" s="831" t="s">
        <v>477</v>
      </c>
      <c r="C92" s="835" t="s">
        <v>413</v>
      </c>
      <c r="D92" s="830">
        <v>69300</v>
      </c>
      <c r="E92" s="869">
        <v>25</v>
      </c>
      <c r="F92" s="830">
        <v>8</v>
      </c>
      <c r="G92" s="863">
        <v>31.48</v>
      </c>
      <c r="H92" s="821"/>
    </row>
    <row r="93" spans="1:8">
      <c r="B93" s="831" t="s">
        <v>438</v>
      </c>
      <c r="C93" s="835" t="s">
        <v>413</v>
      </c>
      <c r="D93" s="830">
        <v>69300</v>
      </c>
      <c r="E93" s="869">
        <v>3.8</v>
      </c>
      <c r="F93" s="830">
        <v>5.7</v>
      </c>
      <c r="G93" s="863">
        <v>31.48</v>
      </c>
      <c r="H93" s="821"/>
    </row>
    <row r="94" spans="1:8">
      <c r="B94" s="831" t="s">
        <v>439</v>
      </c>
      <c r="C94" s="835" t="s">
        <v>413</v>
      </c>
      <c r="D94" s="830">
        <v>74100</v>
      </c>
      <c r="E94" s="869">
        <v>3.9</v>
      </c>
      <c r="F94" s="830">
        <v>3.9</v>
      </c>
      <c r="G94" s="863">
        <f>G74</f>
        <v>36.42</v>
      </c>
      <c r="H94" s="821"/>
    </row>
    <row r="95" spans="1:8">
      <c r="B95" s="831" t="s">
        <v>440</v>
      </c>
      <c r="C95" s="835" t="s">
        <v>172</v>
      </c>
      <c r="D95" s="830">
        <v>56100</v>
      </c>
      <c r="E95" s="869">
        <v>92</v>
      </c>
      <c r="F95" s="830">
        <v>3</v>
      </c>
      <c r="G95" s="863">
        <v>37.9</v>
      </c>
      <c r="H95" s="821" t="s">
        <v>471</v>
      </c>
    </row>
    <row r="96" spans="1:8">
      <c r="B96" s="831" t="s">
        <v>442</v>
      </c>
      <c r="C96" s="835" t="s">
        <v>413</v>
      </c>
      <c r="D96" s="830">
        <v>63100</v>
      </c>
      <c r="E96" s="869">
        <v>62</v>
      </c>
      <c r="F96" s="830">
        <v>0.2</v>
      </c>
      <c r="G96" s="863">
        <f>G78</f>
        <v>26.62</v>
      </c>
      <c r="H96" s="821"/>
    </row>
    <row r="97" spans="1:8">
      <c r="D97" s="860"/>
      <c r="E97" s="860"/>
      <c r="F97" s="860"/>
      <c r="G97" s="834"/>
      <c r="H97" s="821"/>
    </row>
    <row r="98" spans="1:8" s="859" customFormat="1">
      <c r="A98" s="854" t="s">
        <v>478</v>
      </c>
      <c r="B98" s="855"/>
      <c r="C98" s="855"/>
      <c r="D98" s="856"/>
      <c r="E98" s="857"/>
      <c r="F98" s="856"/>
      <c r="G98" s="858"/>
    </row>
    <row r="99" spans="1:8">
      <c r="D99" s="1587" t="s">
        <v>464</v>
      </c>
      <c r="E99" s="1587"/>
      <c r="F99" s="1587"/>
      <c r="G99" s="862" t="s">
        <v>465</v>
      </c>
      <c r="H99" s="821"/>
    </row>
    <row r="100" spans="1:8">
      <c r="B100" s="831"/>
      <c r="C100" s="829"/>
      <c r="D100" s="1584" t="s">
        <v>466</v>
      </c>
      <c r="E100" s="1585"/>
      <c r="F100" s="1586"/>
      <c r="G100" s="863" t="s">
        <v>467</v>
      </c>
      <c r="H100" s="821"/>
    </row>
    <row r="101" spans="1:8">
      <c r="B101" s="831"/>
      <c r="C101" s="835" t="s">
        <v>100</v>
      </c>
      <c r="D101" s="830" t="s">
        <v>342</v>
      </c>
      <c r="E101" s="864" t="s">
        <v>319</v>
      </c>
      <c r="F101" s="830" t="s">
        <v>351</v>
      </c>
      <c r="G101" s="863" t="s">
        <v>468</v>
      </c>
      <c r="H101" s="821"/>
    </row>
    <row r="102" spans="1:8">
      <c r="B102" s="836" t="s">
        <v>445</v>
      </c>
      <c r="C102" s="835"/>
      <c r="D102" s="830"/>
      <c r="E102" s="869"/>
      <c r="F102" s="830"/>
      <c r="G102" s="863"/>
      <c r="H102" s="821"/>
    </row>
    <row r="103" spans="1:8">
      <c r="B103" s="837" t="s">
        <v>446</v>
      </c>
      <c r="C103" s="835" t="s">
        <v>413</v>
      </c>
      <c r="D103" s="830">
        <v>74100</v>
      </c>
      <c r="E103" s="869">
        <v>4.1500000000000004</v>
      </c>
      <c r="F103" s="830">
        <v>28.6</v>
      </c>
      <c r="G103" s="863">
        <v>36.42</v>
      </c>
      <c r="H103" s="821"/>
    </row>
    <row r="104" spans="1:8">
      <c r="B104" s="837" t="s">
        <v>448</v>
      </c>
      <c r="C104" s="835" t="s">
        <v>413</v>
      </c>
      <c r="D104" s="830">
        <v>74100</v>
      </c>
      <c r="E104" s="869">
        <v>4.1500000000000004</v>
      </c>
      <c r="F104" s="830">
        <v>28.6</v>
      </c>
      <c r="G104" s="863">
        <v>36.42</v>
      </c>
      <c r="H104" s="821"/>
    </row>
    <row r="105" spans="1:8">
      <c r="B105" s="837" t="s">
        <v>449</v>
      </c>
      <c r="C105" s="835" t="s">
        <v>413</v>
      </c>
      <c r="D105" s="830">
        <v>74100</v>
      </c>
      <c r="E105" s="869">
        <v>4.1500000000000004</v>
      </c>
      <c r="F105" s="830">
        <v>28.6</v>
      </c>
      <c r="G105" s="863">
        <v>36.42</v>
      </c>
      <c r="H105" s="821"/>
    </row>
    <row r="106" spans="1:8">
      <c r="B106" s="837" t="s">
        <v>450</v>
      </c>
      <c r="C106" s="835" t="s">
        <v>413</v>
      </c>
      <c r="D106" s="830">
        <v>74100</v>
      </c>
      <c r="E106" s="869">
        <v>4.1500000000000004</v>
      </c>
      <c r="F106" s="830">
        <v>28.6</v>
      </c>
      <c r="G106" s="863">
        <v>36.42</v>
      </c>
      <c r="H106" s="821"/>
    </row>
    <row r="107" spans="1:8">
      <c r="B107" s="836" t="s">
        <v>451</v>
      </c>
      <c r="C107" s="835"/>
      <c r="D107" s="830"/>
      <c r="E107" s="869"/>
      <c r="F107" s="830"/>
      <c r="G107" s="863"/>
      <c r="H107" s="821"/>
    </row>
    <row r="108" spans="1:8">
      <c r="B108" s="837" t="s">
        <v>446</v>
      </c>
      <c r="C108" s="835" t="s">
        <v>413</v>
      </c>
      <c r="D108" s="870">
        <v>69300</v>
      </c>
      <c r="E108" s="870">
        <v>80</v>
      </c>
      <c r="F108" s="870">
        <v>2</v>
      </c>
      <c r="G108" s="863">
        <v>31.48</v>
      </c>
      <c r="H108" s="821"/>
    </row>
    <row r="109" spans="1:8">
      <c r="B109" s="837" t="s">
        <v>448</v>
      </c>
      <c r="C109" s="835" t="s">
        <v>413</v>
      </c>
      <c r="D109" s="870">
        <v>69300</v>
      </c>
      <c r="E109" s="870"/>
      <c r="F109" s="870"/>
      <c r="G109" s="863">
        <v>31.48</v>
      </c>
      <c r="H109" s="821"/>
    </row>
    <row r="110" spans="1:8">
      <c r="B110" s="837" t="s">
        <v>449</v>
      </c>
      <c r="C110" s="835" t="s">
        <v>413</v>
      </c>
      <c r="D110" s="870">
        <v>69300</v>
      </c>
      <c r="E110" s="870">
        <v>50</v>
      </c>
      <c r="F110" s="870">
        <v>2</v>
      </c>
      <c r="G110" s="863">
        <v>31.48</v>
      </c>
      <c r="H110" s="821"/>
    </row>
    <row r="111" spans="1:8">
      <c r="B111" s="837" t="s">
        <v>450</v>
      </c>
      <c r="C111" s="835" t="s">
        <v>413</v>
      </c>
      <c r="D111" s="870">
        <v>69300</v>
      </c>
      <c r="E111" s="870">
        <v>120</v>
      </c>
      <c r="F111" s="870">
        <v>2</v>
      </c>
      <c r="G111" s="863">
        <v>31.48</v>
      </c>
      <c r="H111" s="821"/>
    </row>
    <row r="112" spans="1:8">
      <c r="B112" s="836" t="s">
        <v>452</v>
      </c>
      <c r="C112" s="829"/>
      <c r="D112" s="871"/>
      <c r="E112" s="871"/>
      <c r="F112" s="871"/>
      <c r="G112" s="872"/>
      <c r="H112" s="821"/>
    </row>
    <row r="113" spans="2:8">
      <c r="B113" s="837" t="s">
        <v>446</v>
      </c>
      <c r="C113" s="835" t="s">
        <v>413</v>
      </c>
      <c r="D113" s="870">
        <v>69300</v>
      </c>
      <c r="E113" s="870">
        <v>140</v>
      </c>
      <c r="F113" s="870">
        <v>0.4</v>
      </c>
      <c r="G113" s="863">
        <v>31.48</v>
      </c>
      <c r="H113" s="821"/>
    </row>
    <row r="114" spans="2:8">
      <c r="B114" s="837" t="s">
        <v>448</v>
      </c>
      <c r="C114" s="835" t="s">
        <v>413</v>
      </c>
      <c r="D114" s="870">
        <v>69300</v>
      </c>
      <c r="E114" s="870">
        <v>170</v>
      </c>
      <c r="F114" s="870">
        <v>0.4</v>
      </c>
      <c r="G114" s="863">
        <v>31.48</v>
      </c>
      <c r="H114" s="821"/>
    </row>
    <row r="115" spans="2:8">
      <c r="B115" s="837" t="s">
        <v>449</v>
      </c>
      <c r="C115" s="835" t="s">
        <v>413</v>
      </c>
      <c r="D115" s="870">
        <v>69300</v>
      </c>
      <c r="E115" s="870">
        <v>130</v>
      </c>
      <c r="F115" s="870">
        <v>0.4</v>
      </c>
      <c r="G115" s="863">
        <v>31.48</v>
      </c>
      <c r="H115" s="821"/>
    </row>
    <row r="116" spans="2:8">
      <c r="B116" s="837" t="s">
        <v>450</v>
      </c>
      <c r="C116" s="835" t="s">
        <v>413</v>
      </c>
      <c r="D116" s="870">
        <v>69300</v>
      </c>
      <c r="E116" s="870">
        <v>180</v>
      </c>
      <c r="F116" s="870">
        <v>0.4</v>
      </c>
      <c r="G116" s="863">
        <v>31.48</v>
      </c>
      <c r="H116" s="821"/>
    </row>
    <row r="117" spans="2:8">
      <c r="D117" s="860"/>
      <c r="E117" s="860"/>
      <c r="F117" s="860"/>
      <c r="G117" s="834"/>
      <c r="H117" s="821"/>
    </row>
    <row r="118" spans="2:8">
      <c r="D118" s="860"/>
      <c r="E118" s="860"/>
      <c r="F118" s="860"/>
      <c r="G118" s="834"/>
      <c r="H118" s="821"/>
    </row>
    <row r="119" spans="2:8">
      <c r="D119" s="860"/>
      <c r="E119" s="860"/>
      <c r="F119" s="860"/>
      <c r="G119" s="834"/>
      <c r="H119" s="821"/>
    </row>
    <row r="120" spans="2:8">
      <c r="D120" s="860"/>
      <c r="E120" s="860"/>
      <c r="F120" s="860"/>
      <c r="G120" s="834"/>
      <c r="H120" s="821"/>
    </row>
    <row r="121" spans="2:8">
      <c r="D121" s="860"/>
      <c r="E121" s="860"/>
      <c r="F121" s="860"/>
      <c r="G121" s="834"/>
      <c r="H121" s="821"/>
    </row>
    <row r="122" spans="2:8">
      <c r="D122" s="860"/>
      <c r="E122" s="860"/>
      <c r="F122" s="860"/>
      <c r="G122" s="834"/>
      <c r="H122" s="821"/>
    </row>
    <row r="123" spans="2:8">
      <c r="D123" s="860"/>
      <c r="E123" s="860"/>
      <c r="F123" s="860"/>
      <c r="G123" s="834"/>
      <c r="H123" s="821"/>
    </row>
    <row r="124" spans="2:8">
      <c r="D124" s="860"/>
      <c r="E124" s="860"/>
      <c r="F124" s="860"/>
      <c r="G124" s="860"/>
    </row>
    <row r="125" spans="2:8">
      <c r="D125" s="860"/>
      <c r="E125" s="860"/>
      <c r="F125" s="860"/>
      <c r="G125" s="860"/>
    </row>
    <row r="126" spans="2:8">
      <c r="D126" s="860"/>
      <c r="E126" s="860"/>
      <c r="F126" s="860"/>
      <c r="G126" s="860"/>
    </row>
    <row r="127" spans="2:8">
      <c r="D127" s="860"/>
      <c r="E127" s="860"/>
      <c r="F127" s="860"/>
      <c r="G127" s="860"/>
    </row>
    <row r="128" spans="2:8">
      <c r="D128" s="860"/>
      <c r="E128" s="860"/>
      <c r="F128" s="860"/>
      <c r="G128" s="860"/>
    </row>
    <row r="129" spans="4:7">
      <c r="D129" s="860"/>
      <c r="E129" s="860"/>
      <c r="F129" s="860"/>
      <c r="G129" s="860"/>
    </row>
    <row r="130" spans="4:7">
      <c r="D130" s="860"/>
      <c r="E130" s="860"/>
      <c r="F130" s="860"/>
      <c r="G130" s="860"/>
    </row>
    <row r="131" spans="4:7">
      <c r="D131" s="860"/>
      <c r="E131" s="860"/>
      <c r="F131" s="860"/>
      <c r="G131" s="860"/>
    </row>
    <row r="132" spans="4:7">
      <c r="D132" s="860"/>
      <c r="E132" s="860"/>
      <c r="F132" s="860"/>
      <c r="G132" s="860"/>
    </row>
    <row r="133" spans="4:7">
      <c r="D133" s="860"/>
      <c r="E133" s="860"/>
      <c r="F133" s="860"/>
      <c r="G133" s="860"/>
    </row>
    <row r="134" spans="4:7">
      <c r="D134" s="860"/>
      <c r="E134" s="860"/>
      <c r="F134" s="860"/>
      <c r="G134" s="860"/>
    </row>
    <row r="135" spans="4:7">
      <c r="D135" s="860"/>
      <c r="E135" s="860"/>
      <c r="F135" s="860"/>
      <c r="G135" s="860"/>
    </row>
    <row r="136" spans="4:7">
      <c r="D136" s="860"/>
      <c r="E136" s="860"/>
      <c r="F136" s="860"/>
      <c r="G136" s="860"/>
    </row>
    <row r="137" spans="4:7">
      <c r="D137" s="860"/>
      <c r="E137" s="860"/>
      <c r="F137" s="860"/>
      <c r="G137" s="860"/>
    </row>
    <row r="138" spans="4:7">
      <c r="D138" s="860"/>
      <c r="E138" s="860"/>
      <c r="F138" s="860"/>
      <c r="G138" s="860"/>
    </row>
    <row r="139" spans="4:7">
      <c r="D139" s="860"/>
      <c r="E139" s="860"/>
      <c r="F139" s="860"/>
      <c r="G139" s="860"/>
    </row>
    <row r="140" spans="4:7">
      <c r="D140" s="860"/>
      <c r="E140" s="860"/>
      <c r="F140" s="860"/>
      <c r="G140" s="860"/>
    </row>
    <row r="141" spans="4:7">
      <c r="D141" s="860"/>
      <c r="E141" s="860"/>
      <c r="F141" s="860"/>
      <c r="G141" s="860"/>
    </row>
    <row r="142" spans="4:7">
      <c r="D142" s="860"/>
      <c r="E142" s="860"/>
      <c r="F142" s="860"/>
      <c r="G142" s="860"/>
    </row>
    <row r="143" spans="4:7">
      <c r="D143" s="860"/>
      <c r="E143" s="860"/>
      <c r="F143" s="860"/>
      <c r="G143" s="860"/>
    </row>
    <row r="144" spans="4:7">
      <c r="D144" s="860"/>
      <c r="E144" s="860"/>
      <c r="F144" s="860"/>
      <c r="G144" s="860"/>
    </row>
    <row r="145" spans="4:7">
      <c r="D145" s="860"/>
      <c r="E145" s="860"/>
      <c r="F145" s="860"/>
      <c r="G145" s="860"/>
    </row>
    <row r="146" spans="4:7">
      <c r="D146" s="860"/>
      <c r="E146" s="860"/>
      <c r="F146" s="860"/>
      <c r="G146" s="860"/>
    </row>
    <row r="147" spans="4:7">
      <c r="D147" s="860"/>
      <c r="E147" s="860"/>
      <c r="F147" s="860"/>
      <c r="G147" s="860"/>
    </row>
    <row r="148" spans="4:7">
      <c r="D148" s="860"/>
      <c r="E148" s="860"/>
      <c r="F148" s="860"/>
      <c r="G148" s="860"/>
    </row>
    <row r="149" spans="4:7">
      <c r="D149" s="860"/>
      <c r="E149" s="860"/>
      <c r="F149" s="860"/>
      <c r="G149" s="860"/>
    </row>
    <row r="150" spans="4:7">
      <c r="D150" s="860"/>
      <c r="E150" s="860"/>
      <c r="F150" s="860"/>
      <c r="G150" s="860"/>
    </row>
    <row r="151" spans="4:7">
      <c r="D151" s="860"/>
      <c r="E151" s="860"/>
      <c r="F151" s="860"/>
      <c r="G151" s="860"/>
    </row>
    <row r="152" spans="4:7">
      <c r="D152" s="860"/>
      <c r="E152" s="860"/>
      <c r="F152" s="860"/>
      <c r="G152" s="860"/>
    </row>
    <row r="153" spans="4:7">
      <c r="D153" s="860"/>
      <c r="E153" s="860"/>
      <c r="F153" s="860"/>
      <c r="G153" s="860"/>
    </row>
    <row r="154" spans="4:7">
      <c r="D154" s="860"/>
      <c r="E154" s="860"/>
      <c r="F154" s="860"/>
      <c r="G154" s="860"/>
    </row>
    <row r="155" spans="4:7">
      <c r="D155" s="860"/>
      <c r="E155" s="860"/>
      <c r="F155" s="860"/>
      <c r="G155" s="860"/>
    </row>
    <row r="156" spans="4:7">
      <c r="D156" s="860"/>
      <c r="E156" s="860"/>
      <c r="F156" s="860"/>
      <c r="G156" s="860"/>
    </row>
    <row r="157" spans="4:7">
      <c r="D157" s="860"/>
      <c r="E157" s="860"/>
      <c r="F157" s="860"/>
      <c r="G157" s="860"/>
    </row>
    <row r="158" spans="4:7">
      <c r="D158" s="860"/>
      <c r="E158" s="860"/>
      <c r="F158" s="860"/>
      <c r="G158" s="860"/>
    </row>
    <row r="159" spans="4:7">
      <c r="D159" s="860"/>
      <c r="E159" s="860"/>
      <c r="F159" s="860"/>
      <c r="G159" s="860"/>
    </row>
    <row r="160" spans="4:7">
      <c r="D160" s="860"/>
      <c r="E160" s="860"/>
      <c r="F160" s="860"/>
      <c r="G160" s="860"/>
    </row>
    <row r="161" spans="4:7">
      <c r="D161" s="860"/>
      <c r="E161" s="860"/>
      <c r="F161" s="860"/>
      <c r="G161" s="860"/>
    </row>
    <row r="162" spans="4:7">
      <c r="D162" s="860"/>
      <c r="E162" s="860"/>
      <c r="F162" s="860"/>
      <c r="G162" s="860"/>
    </row>
    <row r="163" spans="4:7">
      <c r="D163" s="860"/>
      <c r="E163" s="860"/>
      <c r="F163" s="860"/>
      <c r="G163" s="860"/>
    </row>
    <row r="164" spans="4:7">
      <c r="D164" s="860"/>
      <c r="E164" s="860"/>
      <c r="F164" s="860"/>
      <c r="G164" s="860"/>
    </row>
    <row r="165" spans="4:7">
      <c r="D165" s="860"/>
      <c r="E165" s="860"/>
      <c r="F165" s="860"/>
      <c r="G165" s="860"/>
    </row>
    <row r="166" spans="4:7">
      <c r="D166" s="860"/>
      <c r="E166" s="860"/>
      <c r="F166" s="860"/>
      <c r="G166" s="860"/>
    </row>
    <row r="167" spans="4:7">
      <c r="D167" s="860"/>
      <c r="E167" s="860"/>
      <c r="F167" s="860"/>
      <c r="G167" s="860"/>
    </row>
    <row r="168" spans="4:7">
      <c r="D168" s="860"/>
      <c r="E168" s="860"/>
      <c r="F168" s="860"/>
      <c r="G168" s="860"/>
    </row>
    <row r="169" spans="4:7">
      <c r="D169" s="860"/>
      <c r="E169" s="860"/>
      <c r="F169" s="860"/>
      <c r="G169" s="860"/>
    </row>
    <row r="170" spans="4:7">
      <c r="D170" s="860"/>
      <c r="E170" s="860"/>
      <c r="F170" s="860"/>
      <c r="G170" s="860"/>
    </row>
    <row r="171" spans="4:7">
      <c r="D171" s="860"/>
      <c r="E171" s="860"/>
      <c r="F171" s="860"/>
      <c r="G171" s="860"/>
    </row>
    <row r="172" spans="4:7">
      <c r="D172" s="860"/>
      <c r="E172" s="860"/>
      <c r="F172" s="860"/>
      <c r="G172" s="860"/>
    </row>
    <row r="173" spans="4:7">
      <c r="D173" s="860"/>
      <c r="E173" s="860"/>
      <c r="F173" s="860"/>
      <c r="G173" s="860"/>
    </row>
    <row r="174" spans="4:7">
      <c r="D174" s="860"/>
      <c r="E174" s="860"/>
      <c r="F174" s="860"/>
      <c r="G174" s="860"/>
    </row>
    <row r="175" spans="4:7">
      <c r="D175" s="860"/>
      <c r="E175" s="860"/>
      <c r="F175" s="860"/>
      <c r="G175" s="860"/>
    </row>
    <row r="176" spans="4:7">
      <c r="D176" s="860"/>
      <c r="E176" s="860"/>
      <c r="F176" s="860"/>
      <c r="G176" s="860"/>
    </row>
    <row r="177" spans="4:7">
      <c r="D177" s="860"/>
      <c r="E177" s="860"/>
      <c r="F177" s="860"/>
      <c r="G177" s="860"/>
    </row>
    <row r="178" spans="4:7">
      <c r="D178" s="860"/>
      <c r="E178" s="860"/>
      <c r="F178" s="860"/>
      <c r="G178" s="860"/>
    </row>
    <row r="179" spans="4:7">
      <c r="D179" s="860"/>
      <c r="E179" s="860"/>
      <c r="F179" s="860"/>
      <c r="G179" s="860"/>
    </row>
    <row r="180" spans="4:7">
      <c r="D180" s="860"/>
      <c r="E180" s="860"/>
      <c r="F180" s="860"/>
      <c r="G180" s="860"/>
    </row>
    <row r="181" spans="4:7">
      <c r="D181" s="860"/>
      <c r="E181" s="860"/>
      <c r="F181" s="860"/>
      <c r="G181" s="860"/>
    </row>
    <row r="182" spans="4:7">
      <c r="D182" s="860"/>
      <c r="E182" s="860"/>
      <c r="F182" s="860"/>
      <c r="G182" s="860"/>
    </row>
    <row r="183" spans="4:7">
      <c r="D183" s="860"/>
      <c r="E183" s="860"/>
      <c r="F183" s="860"/>
      <c r="G183" s="860"/>
    </row>
    <row r="184" spans="4:7">
      <c r="D184" s="860"/>
      <c r="E184" s="860"/>
      <c r="F184" s="860"/>
      <c r="G184" s="860"/>
    </row>
    <row r="185" spans="4:7">
      <c r="D185" s="860"/>
      <c r="E185" s="860"/>
      <c r="F185" s="860"/>
      <c r="G185" s="860"/>
    </row>
  </sheetData>
  <mergeCells count="11">
    <mergeCell ref="K2:L2"/>
    <mergeCell ref="A2:A4"/>
    <mergeCell ref="B2:B4"/>
    <mergeCell ref="C2:C4"/>
    <mergeCell ref="D2:H2"/>
    <mergeCell ref="I2:I4"/>
    <mergeCell ref="D68:F68"/>
    <mergeCell ref="D88:F88"/>
    <mergeCell ref="D89:F89"/>
    <mergeCell ref="D99:F99"/>
    <mergeCell ref="D100:F100"/>
  </mergeCells>
  <hyperlinks>
    <hyperlink ref="E63" r:id="rId1" xr:uid="{7A0E5C44-EBB6-4C47-9A2B-65190A02E6CD}"/>
  </hyperlinks>
  <pageMargins left="0.7" right="0.7" top="0.75" bottom="0.75" header="0.3" footer="0.3"/>
  <pageSetup orientation="portrait" horizontalDpi="0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1"/>
  <sheetViews>
    <sheetView zoomScaleNormal="100" workbookViewId="0">
      <selection activeCell="H18" sqref="H18"/>
    </sheetView>
  </sheetViews>
  <sheetFormatPr defaultColWidth="11" defaultRowHeight="13.2"/>
  <cols>
    <col min="1" max="1" width="11.21875" style="1" customWidth="1"/>
    <col min="2" max="6" width="24.21875" style="1" customWidth="1"/>
    <col min="7" max="16384" width="11" style="1"/>
  </cols>
  <sheetData>
    <row r="1" spans="1:6" s="5" customFormat="1" ht="18.75" customHeight="1">
      <c r="A1" s="1514">
        <v>6.1</v>
      </c>
      <c r="B1" s="109" t="s">
        <v>4</v>
      </c>
      <c r="C1" s="1460" t="s">
        <v>115</v>
      </c>
      <c r="D1" s="1461"/>
      <c r="E1" s="1461"/>
      <c r="F1" s="1536"/>
    </row>
    <row r="2" spans="1:6" s="2" customFormat="1" ht="18.75" customHeight="1">
      <c r="A2" s="1630"/>
      <c r="B2" s="27" t="s">
        <v>3</v>
      </c>
      <c r="C2" s="1533" t="s">
        <v>30</v>
      </c>
      <c r="D2" s="1011"/>
      <c r="E2" s="1011"/>
      <c r="F2" s="1534"/>
    </row>
    <row r="3" spans="1:6" s="2" customFormat="1" ht="18.75" customHeight="1">
      <c r="A3" s="1630"/>
      <c r="B3" s="25" t="s">
        <v>2</v>
      </c>
      <c r="C3" s="1533" t="s">
        <v>30</v>
      </c>
      <c r="D3" s="1011"/>
      <c r="E3" s="1011"/>
      <c r="F3" s="1534"/>
    </row>
    <row r="4" spans="1:6" s="2" customFormat="1" ht="18.75" customHeight="1">
      <c r="A4" s="1630"/>
      <c r="B4" s="174" t="s">
        <v>0</v>
      </c>
      <c r="C4" s="1010"/>
      <c r="D4" s="1011"/>
      <c r="E4" s="1011"/>
      <c r="F4" s="1534"/>
    </row>
    <row r="5" spans="1:6" s="2" customFormat="1" ht="18.75" customHeight="1">
      <c r="A5" s="1631"/>
      <c r="B5" s="174" t="s">
        <v>1</v>
      </c>
      <c r="C5" s="1010"/>
      <c r="D5" s="1011"/>
      <c r="E5" s="1011"/>
      <c r="F5" s="1534"/>
    </row>
    <row r="6" spans="1:6">
      <c r="A6" s="1272" t="s">
        <v>6</v>
      </c>
      <c r="B6" s="1539" t="s">
        <v>137</v>
      </c>
      <c r="C6" s="951"/>
      <c r="D6" s="951"/>
      <c r="E6" s="951"/>
      <c r="F6" s="1155"/>
    </row>
    <row r="7" spans="1:6">
      <c r="A7" s="1609"/>
      <c r="B7" s="1540"/>
      <c r="C7" s="913"/>
      <c r="D7" s="913"/>
      <c r="E7" s="913"/>
      <c r="F7" s="1541"/>
    </row>
    <row r="8" spans="1:6" ht="13.8" thickBot="1">
      <c r="A8" s="1627"/>
      <c r="B8" s="1628"/>
      <c r="C8" s="1628"/>
      <c r="D8" s="1628"/>
      <c r="E8" s="1628"/>
      <c r="F8" s="1629"/>
    </row>
    <row r="9" spans="1:6" ht="12.75" customHeight="1">
      <c r="A9" s="1618" t="s">
        <v>21</v>
      </c>
      <c r="B9" s="1619"/>
      <c r="C9" s="1624" t="s">
        <v>116</v>
      </c>
      <c r="D9" s="1626" t="s">
        <v>117</v>
      </c>
      <c r="E9" s="1612" t="s">
        <v>118</v>
      </c>
      <c r="F9" s="1615" t="s">
        <v>119</v>
      </c>
    </row>
    <row r="10" spans="1:6" s="12" customFormat="1" ht="12.75" customHeight="1">
      <c r="A10" s="1620"/>
      <c r="B10" s="1621"/>
      <c r="C10" s="1625"/>
      <c r="D10" s="1261"/>
      <c r="E10" s="1613"/>
      <c r="F10" s="1616"/>
    </row>
    <row r="11" spans="1:6" s="12" customFormat="1" ht="12.75" customHeight="1" thickBot="1">
      <c r="A11" s="1620"/>
      <c r="B11" s="1621"/>
      <c r="C11" s="286" t="s">
        <v>122</v>
      </c>
      <c r="D11" s="236" t="s">
        <v>122</v>
      </c>
      <c r="E11" s="1613"/>
      <c r="F11" s="1616"/>
    </row>
    <row r="12" spans="1:6" s="12" customFormat="1" ht="12.75" customHeight="1" thickBot="1">
      <c r="A12" s="1622"/>
      <c r="B12" s="1623"/>
      <c r="C12" s="285" t="s">
        <v>120</v>
      </c>
      <c r="D12" s="284" t="s">
        <v>121</v>
      </c>
      <c r="E12" s="1614"/>
      <c r="F12" s="1617"/>
    </row>
    <row r="13" spans="1:6" s="21" customFormat="1" ht="15" customHeight="1">
      <c r="A13" s="1610" t="s">
        <v>22</v>
      </c>
      <c r="B13" s="1611"/>
      <c r="C13" s="310">
        <v>20</v>
      </c>
      <c r="D13" s="311">
        <v>21</v>
      </c>
      <c r="E13" s="316">
        <f>D13-C13</f>
        <v>1</v>
      </c>
      <c r="F13" s="280">
        <f>(D13-C13)/C13/100%</f>
        <v>0.05</v>
      </c>
    </row>
    <row r="14" spans="1:6" ht="15" customHeight="1">
      <c r="A14" s="1555" t="s">
        <v>13</v>
      </c>
      <c r="B14" s="1557"/>
      <c r="C14" s="312">
        <v>4</v>
      </c>
      <c r="D14" s="313">
        <v>3.8</v>
      </c>
      <c r="E14" s="316">
        <f>D14-C14</f>
        <v>-0.20000000000000018</v>
      </c>
      <c r="F14" s="280">
        <f t="shared" ref="F14:F19" si="0">(D14-C14)/C14/100%</f>
        <v>-5.0000000000000044E-2</v>
      </c>
    </row>
    <row r="15" spans="1:6" ht="15" customHeight="1">
      <c r="A15" s="1555" t="s">
        <v>34</v>
      </c>
      <c r="B15" s="1557"/>
      <c r="C15" s="312">
        <v>0.4</v>
      </c>
      <c r="D15" s="313">
        <v>0.4</v>
      </c>
      <c r="E15" s="316">
        <f>D15-C15</f>
        <v>0</v>
      </c>
      <c r="F15" s="280">
        <f t="shared" si="0"/>
        <v>0</v>
      </c>
    </row>
    <row r="16" spans="1:6" ht="15" customHeight="1">
      <c r="A16" s="1555" t="s">
        <v>14</v>
      </c>
      <c r="B16" s="1557"/>
      <c r="C16" s="312">
        <v>12.6</v>
      </c>
      <c r="D16" s="313">
        <v>10.6</v>
      </c>
      <c r="E16" s="316">
        <f>D16-C16</f>
        <v>-2</v>
      </c>
      <c r="F16" s="280">
        <f t="shared" si="0"/>
        <v>-0.15873015873015872</v>
      </c>
    </row>
    <row r="17" spans="1:6" ht="15" customHeight="1">
      <c r="A17" s="1558" t="s">
        <v>15</v>
      </c>
      <c r="B17" s="1559"/>
      <c r="C17" s="314">
        <v>6</v>
      </c>
      <c r="D17" s="315">
        <v>5.5</v>
      </c>
      <c r="E17" s="316">
        <f>D17-C17</f>
        <v>-0.5</v>
      </c>
      <c r="F17" s="280">
        <f t="shared" si="0"/>
        <v>-8.3333333333333329E-2</v>
      </c>
    </row>
    <row r="18" spans="1:6" ht="15" customHeight="1" thickBot="1">
      <c r="A18" s="1560" t="s">
        <v>76</v>
      </c>
      <c r="B18" s="1561"/>
      <c r="C18" s="173"/>
      <c r="D18" s="173"/>
      <c r="E18" s="173">
        <f>+'Fr-04.4'!R28</f>
        <v>0</v>
      </c>
      <c r="F18" s="272">
        <f>E18/E$19%</f>
        <v>0</v>
      </c>
    </row>
    <row r="19" spans="1:6" ht="15" customHeight="1" thickBot="1">
      <c r="A19" s="1600" t="s">
        <v>18</v>
      </c>
      <c r="B19" s="1601"/>
      <c r="C19" s="281">
        <f>SUM(C13:C17)</f>
        <v>43</v>
      </c>
      <c r="D19" s="282">
        <f>SUM(D13:D17)</f>
        <v>41.3</v>
      </c>
      <c r="E19" s="317">
        <f>SUM(E13:E17)</f>
        <v>-1.7000000000000002</v>
      </c>
      <c r="F19" s="283">
        <f t="shared" si="0"/>
        <v>-3.9534883720930301E-2</v>
      </c>
    </row>
    <row r="20" spans="1:6" ht="12.75" customHeight="1">
      <c r="A20" s="1602"/>
      <c r="B20" s="1603"/>
      <c r="C20" s="1603"/>
      <c r="D20" s="1603"/>
      <c r="E20" s="1603"/>
      <c r="F20" s="1604"/>
    </row>
    <row r="21" spans="1:6" ht="12.75" customHeight="1" thickBot="1">
      <c r="A21" s="194" t="s">
        <v>5</v>
      </c>
      <c r="B21" s="233" t="str">
        <f>'Fr-01'!B45:D45</f>
        <v>(ที่ปรึกษา/ผู้คำนวณ)</v>
      </c>
      <c r="C21" s="274" t="s">
        <v>109</v>
      </c>
      <c r="D21" s="275" t="str">
        <f>'Fr-01'!H45</f>
        <v>วันที่ผู้ทวนสอบตรวจเสร็จ</v>
      </c>
      <c r="E21" s="276" t="s">
        <v>112</v>
      </c>
      <c r="F21" s="277" t="str">
        <f>'Fr-01'!K45</f>
        <v>กรณีที่ อบก. ให้แก้ไขเพิ่มเติม</v>
      </c>
    </row>
    <row r="22" spans="1:6" ht="13.5" customHeight="1"/>
    <row r="24" spans="1:6" s="4" customFormat="1">
      <c r="A24" s="1"/>
      <c r="B24" s="1"/>
      <c r="C24" s="1"/>
      <c r="D24" s="1"/>
      <c r="E24" s="1"/>
    </row>
    <row r="42" spans="1:6" ht="13.8" thickBot="1"/>
    <row r="43" spans="1:6" s="5" customFormat="1" ht="17.55" customHeight="1" thickBot="1">
      <c r="A43" s="293" t="s">
        <v>124</v>
      </c>
      <c r="B43" s="294" t="s">
        <v>155</v>
      </c>
      <c r="C43" s="1606" t="s">
        <v>123</v>
      </c>
      <c r="D43" s="1606"/>
      <c r="E43" s="1606" t="s">
        <v>125</v>
      </c>
      <c r="F43" s="1607"/>
    </row>
    <row r="44" spans="1:6">
      <c r="A44" s="292"/>
      <c r="B44" s="30" t="s">
        <v>130</v>
      </c>
      <c r="C44" s="1605"/>
      <c r="D44" s="1605"/>
      <c r="E44" s="1605"/>
      <c r="F44" s="1608"/>
    </row>
    <row r="45" spans="1:6">
      <c r="A45" s="288"/>
      <c r="B45" s="166" t="s">
        <v>134</v>
      </c>
      <c r="C45" s="1594"/>
      <c r="D45" s="1594"/>
      <c r="E45" s="1594"/>
      <c r="F45" s="1595"/>
    </row>
    <row r="46" spans="1:6">
      <c r="A46" s="288"/>
      <c r="B46" s="166" t="s">
        <v>136</v>
      </c>
      <c r="C46" s="1594"/>
      <c r="D46" s="1594"/>
      <c r="E46" s="1594"/>
      <c r="F46" s="1595"/>
    </row>
    <row r="47" spans="1:6">
      <c r="A47" s="288"/>
      <c r="B47" s="166" t="s">
        <v>128</v>
      </c>
      <c r="C47" s="1594"/>
      <c r="D47" s="1594"/>
      <c r="E47" s="1594"/>
      <c r="F47" s="1595"/>
    </row>
    <row r="48" spans="1:6">
      <c r="A48" s="289"/>
      <c r="B48" s="287" t="s">
        <v>126</v>
      </c>
      <c r="C48" s="1594"/>
      <c r="D48" s="1594"/>
      <c r="E48" s="1594"/>
      <c r="F48" s="1595"/>
    </row>
    <row r="49" spans="1:6">
      <c r="A49" s="288"/>
      <c r="B49" s="166" t="s">
        <v>131</v>
      </c>
      <c r="C49" s="1594"/>
      <c r="D49" s="1594"/>
      <c r="E49" s="1594"/>
      <c r="F49" s="1595"/>
    </row>
    <row r="50" spans="1:6">
      <c r="A50" s="288"/>
      <c r="B50" s="166" t="s">
        <v>129</v>
      </c>
      <c r="C50" s="1594"/>
      <c r="D50" s="1594"/>
      <c r="E50" s="1594"/>
      <c r="F50" s="1595"/>
    </row>
    <row r="51" spans="1:6">
      <c r="A51" s="288"/>
      <c r="B51" s="166" t="s">
        <v>132</v>
      </c>
      <c r="C51" s="1594"/>
      <c r="D51" s="1594"/>
      <c r="E51" s="1594"/>
      <c r="F51" s="1595"/>
    </row>
    <row r="52" spans="1:6">
      <c r="A52" s="288"/>
      <c r="B52" s="166" t="s">
        <v>133</v>
      </c>
      <c r="C52" s="1594"/>
      <c r="D52" s="1594"/>
      <c r="E52" s="1594"/>
      <c r="F52" s="1595"/>
    </row>
    <row r="53" spans="1:6">
      <c r="A53" s="288"/>
      <c r="B53" s="166" t="s">
        <v>150</v>
      </c>
      <c r="C53" s="1594"/>
      <c r="D53" s="1594"/>
      <c r="E53" s="1598"/>
      <c r="F53" s="1599"/>
    </row>
    <row r="54" spans="1:6">
      <c r="A54" s="288"/>
      <c r="B54" s="166" t="s">
        <v>127</v>
      </c>
      <c r="C54" s="1594"/>
      <c r="D54" s="1594"/>
      <c r="E54" s="1594"/>
      <c r="F54" s="1595"/>
    </row>
    <row r="55" spans="1:6">
      <c r="A55" s="288"/>
      <c r="B55" s="166" t="s">
        <v>135</v>
      </c>
      <c r="C55" s="1594"/>
      <c r="D55" s="1594"/>
      <c r="E55" s="1594"/>
      <c r="F55" s="1595"/>
    </row>
    <row r="56" spans="1:6">
      <c r="A56" s="288"/>
      <c r="B56" s="166" t="s">
        <v>151</v>
      </c>
      <c r="C56" s="1594"/>
      <c r="D56" s="1594"/>
      <c r="E56" s="1594"/>
      <c r="F56" s="1595"/>
    </row>
    <row r="57" spans="1:6">
      <c r="A57" s="288"/>
      <c r="B57" s="166"/>
      <c r="C57" s="1594"/>
      <c r="D57" s="1594"/>
      <c r="E57" s="1594"/>
      <c r="F57" s="1595"/>
    </row>
    <row r="58" spans="1:6">
      <c r="A58" s="288"/>
      <c r="B58" s="166"/>
      <c r="C58" s="1594"/>
      <c r="D58" s="1594"/>
      <c r="E58" s="1594"/>
      <c r="F58" s="1595"/>
    </row>
    <row r="59" spans="1:6" ht="13.8" thickBot="1">
      <c r="A59" s="290"/>
      <c r="B59" s="291"/>
      <c r="C59" s="1596"/>
      <c r="D59" s="1596"/>
      <c r="E59" s="1596"/>
      <c r="F59" s="1597"/>
    </row>
    <row r="61" spans="1:6">
      <c r="A61" s="318" t="s">
        <v>153</v>
      </c>
      <c r="B61" s="318" t="s">
        <v>154</v>
      </c>
    </row>
  </sheetData>
  <mergeCells count="57">
    <mergeCell ref="A1:A5"/>
    <mergeCell ref="C1:F1"/>
    <mergeCell ref="C2:F2"/>
    <mergeCell ref="C3:F3"/>
    <mergeCell ref="C4:F4"/>
    <mergeCell ref="C5:F5"/>
    <mergeCell ref="A6:A7"/>
    <mergeCell ref="A13:B13"/>
    <mergeCell ref="A14:B14"/>
    <mergeCell ref="E9:E12"/>
    <mergeCell ref="F9:F12"/>
    <mergeCell ref="A9:B12"/>
    <mergeCell ref="C9:C10"/>
    <mergeCell ref="D9:D10"/>
    <mergeCell ref="B6:F6"/>
    <mergeCell ref="B7:F7"/>
    <mergeCell ref="A8:F8"/>
    <mergeCell ref="C48:D48"/>
    <mergeCell ref="E48:F48"/>
    <mergeCell ref="A19:B19"/>
    <mergeCell ref="A20:F20"/>
    <mergeCell ref="C44:D44"/>
    <mergeCell ref="C43:D43"/>
    <mergeCell ref="E43:F43"/>
    <mergeCell ref="C46:D46"/>
    <mergeCell ref="C47:D47"/>
    <mergeCell ref="E44:F44"/>
    <mergeCell ref="E45:F45"/>
    <mergeCell ref="E46:F46"/>
    <mergeCell ref="E47:F47"/>
    <mergeCell ref="A18:B18"/>
    <mergeCell ref="A15:B15"/>
    <mergeCell ref="A16:B16"/>
    <mergeCell ref="A17:B17"/>
    <mergeCell ref="C45:D45"/>
    <mergeCell ref="E50:F50"/>
    <mergeCell ref="E51:F51"/>
    <mergeCell ref="E52:F52"/>
    <mergeCell ref="E54:F54"/>
    <mergeCell ref="E49:F49"/>
    <mergeCell ref="E53:F53"/>
    <mergeCell ref="C50:D50"/>
    <mergeCell ref="C51:D51"/>
    <mergeCell ref="C52:D52"/>
    <mergeCell ref="C54:D54"/>
    <mergeCell ref="C49:D49"/>
    <mergeCell ref="C53:D53"/>
    <mergeCell ref="E55:F55"/>
    <mergeCell ref="E56:F56"/>
    <mergeCell ref="C57:D57"/>
    <mergeCell ref="C58:D58"/>
    <mergeCell ref="C59:D59"/>
    <mergeCell ref="E57:F57"/>
    <mergeCell ref="E58:F58"/>
    <mergeCell ref="E59:F59"/>
    <mergeCell ref="C55:D55"/>
    <mergeCell ref="C56:D56"/>
  </mergeCells>
  <pageMargins left="0.5" right="0.5" top="1.5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"/>
  <sheetViews>
    <sheetView zoomScaleNormal="100" workbookViewId="0">
      <selection activeCell="D19" sqref="D19"/>
    </sheetView>
  </sheetViews>
  <sheetFormatPr defaultColWidth="11" defaultRowHeight="13.2"/>
  <cols>
    <col min="1" max="1" width="11.21875" style="1" customWidth="1"/>
    <col min="2" max="6" width="24.5546875" style="1" customWidth="1"/>
    <col min="7" max="16384" width="11" style="1"/>
  </cols>
  <sheetData>
    <row r="1" spans="1:6" s="5" customFormat="1" ht="18.75" customHeight="1">
      <c r="A1" s="1467">
        <v>6.2</v>
      </c>
      <c r="B1" s="109" t="s">
        <v>4</v>
      </c>
      <c r="C1" s="1460" t="s">
        <v>138</v>
      </c>
      <c r="D1" s="1461"/>
      <c r="E1" s="1461"/>
      <c r="F1" s="1536"/>
    </row>
    <row r="2" spans="1:6" s="2" customFormat="1" ht="18.75" customHeight="1">
      <c r="A2" s="1468"/>
      <c r="B2" s="27" t="s">
        <v>3</v>
      </c>
      <c r="C2" s="1533" t="s">
        <v>30</v>
      </c>
      <c r="D2" s="1011"/>
      <c r="E2" s="1011"/>
      <c r="F2" s="1534"/>
    </row>
    <row r="3" spans="1:6" s="2" customFormat="1" ht="18.75" customHeight="1">
      <c r="A3" s="1468"/>
      <c r="B3" s="25" t="s">
        <v>2</v>
      </c>
      <c r="C3" s="1533" t="s">
        <v>30</v>
      </c>
      <c r="D3" s="1011"/>
      <c r="E3" s="1011"/>
      <c r="F3" s="1534"/>
    </row>
    <row r="4" spans="1:6" s="2" customFormat="1" ht="18.75" customHeight="1">
      <c r="A4" s="1468"/>
      <c r="B4" s="174" t="s">
        <v>0</v>
      </c>
      <c r="C4" s="1010"/>
      <c r="D4" s="1011"/>
      <c r="E4" s="1011"/>
      <c r="F4" s="1534"/>
    </row>
    <row r="5" spans="1:6" s="2" customFormat="1" ht="18.75" customHeight="1">
      <c r="A5" s="1469"/>
      <c r="B5" s="174" t="s">
        <v>1</v>
      </c>
      <c r="C5" s="1010"/>
      <c r="D5" s="1011"/>
      <c r="E5" s="1011"/>
      <c r="F5" s="1534"/>
    </row>
    <row r="6" spans="1:6">
      <c r="A6" s="1272" t="s">
        <v>6</v>
      </c>
      <c r="B6" s="1539" t="s">
        <v>140</v>
      </c>
      <c r="C6" s="951"/>
      <c r="D6" s="951"/>
      <c r="E6" s="951"/>
      <c r="F6" s="1155"/>
    </row>
    <row r="7" spans="1:6">
      <c r="A7" s="1538"/>
      <c r="B7" s="1540"/>
      <c r="C7" s="913"/>
      <c r="D7" s="913"/>
      <c r="E7" s="913"/>
      <c r="F7" s="1541"/>
    </row>
    <row r="8" spans="1:6" ht="13.8" thickBot="1">
      <c r="A8" s="1627"/>
      <c r="B8" s="1628"/>
      <c r="C8" s="1628"/>
      <c r="D8" s="1628"/>
      <c r="E8" s="1628"/>
      <c r="F8" s="1629"/>
    </row>
    <row r="9" spans="1:6" ht="12.75" customHeight="1">
      <c r="A9" s="295"/>
      <c r="B9" s="1635" t="s">
        <v>142</v>
      </c>
      <c r="C9" s="1639" t="s">
        <v>143</v>
      </c>
      <c r="D9" s="1641" t="s">
        <v>141</v>
      </c>
      <c r="E9" s="1632" t="s">
        <v>139</v>
      </c>
      <c r="F9" s="1633"/>
    </row>
    <row r="10" spans="1:6" s="12" customFormat="1" ht="12.75" customHeight="1">
      <c r="A10" s="295"/>
      <c r="B10" s="1636"/>
      <c r="C10" s="1640"/>
      <c r="D10" s="1642"/>
      <c r="E10" s="1226"/>
      <c r="F10" s="1634"/>
    </row>
    <row r="11" spans="1:6" s="21" customFormat="1" ht="34.950000000000003" customHeight="1" thickBot="1">
      <c r="A11" s="296"/>
      <c r="B11" s="297">
        <v>18.5</v>
      </c>
      <c r="C11" s="299">
        <v>18.2</v>
      </c>
      <c r="D11" s="298">
        <f>C11-B11</f>
        <v>-0.30000000000000071</v>
      </c>
      <c r="E11" s="1637"/>
      <c r="F11" s="1638"/>
    </row>
    <row r="12" spans="1:6" ht="12.75" customHeight="1">
      <c r="A12" s="1602"/>
      <c r="B12" s="1603"/>
      <c r="C12" s="1603"/>
      <c r="D12" s="1603"/>
      <c r="E12" s="1603"/>
      <c r="F12" s="1604"/>
    </row>
    <row r="13" spans="1:6" ht="12.75" customHeight="1" thickBot="1">
      <c r="A13" s="118" t="s">
        <v>5</v>
      </c>
      <c r="B13" s="233" t="str">
        <f>'Fr-01'!B45:D45</f>
        <v>(ที่ปรึกษา/ผู้คำนวณ)</v>
      </c>
      <c r="C13" s="274" t="s">
        <v>109</v>
      </c>
      <c r="D13" s="275" t="str">
        <f>'Fr-01'!H45</f>
        <v>วันที่ผู้ทวนสอบตรวจเสร็จ</v>
      </c>
      <c r="E13" s="276" t="s">
        <v>112</v>
      </c>
      <c r="F13" s="277" t="str">
        <f>'Fr-01'!K45</f>
        <v>กรณีที่ อบก. ให้แก้ไขเพิ่มเติม</v>
      </c>
    </row>
    <row r="14" spans="1:6" ht="13.5" customHeight="1"/>
    <row r="16" spans="1:6" s="4" customFormat="1">
      <c r="A16" s="1"/>
      <c r="B16" s="1"/>
      <c r="C16" s="1"/>
      <c r="D16" s="1"/>
      <c r="E16" s="1"/>
    </row>
  </sheetData>
  <mergeCells count="16">
    <mergeCell ref="A1:A5"/>
    <mergeCell ref="C1:F1"/>
    <mergeCell ref="C2:F2"/>
    <mergeCell ref="C3:F3"/>
    <mergeCell ref="C4:F4"/>
    <mergeCell ref="C5:F5"/>
    <mergeCell ref="A12:F12"/>
    <mergeCell ref="E9:F10"/>
    <mergeCell ref="B9:B10"/>
    <mergeCell ref="E11:F11"/>
    <mergeCell ref="A6:A7"/>
    <mergeCell ref="B6:F6"/>
    <mergeCell ref="B7:F7"/>
    <mergeCell ref="A8:F8"/>
    <mergeCell ref="C9:C10"/>
    <mergeCell ref="D9:D10"/>
  </mergeCells>
  <pageMargins left="0.5" right="0.5" top="1.5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zoomScaleNormal="100" workbookViewId="0">
      <selection activeCell="C57" sqref="C57"/>
    </sheetView>
  </sheetViews>
  <sheetFormatPr defaultColWidth="11" defaultRowHeight="13.2"/>
  <cols>
    <col min="1" max="1" width="10" style="1" customWidth="1"/>
    <col min="2" max="6" width="10.21875" style="1" customWidth="1"/>
    <col min="7" max="7" width="17.44140625" style="1" customWidth="1"/>
    <col min="8" max="9" width="10.21875" style="1" customWidth="1"/>
    <col min="10" max="10" width="28" style="1" customWidth="1"/>
    <col min="11" max="12" width="11" style="1"/>
    <col min="13" max="13" width="50.77734375" style="1" customWidth="1"/>
    <col min="14" max="16384" width="11" style="1"/>
  </cols>
  <sheetData>
    <row r="1" spans="1:15" s="5" customFormat="1" ht="18.75" customHeight="1">
      <c r="A1" s="989">
        <v>2</v>
      </c>
      <c r="B1" s="24" t="s">
        <v>4</v>
      </c>
      <c r="C1" s="991" t="s">
        <v>8</v>
      </c>
      <c r="D1" s="992"/>
      <c r="E1" s="992"/>
      <c r="F1" s="992"/>
      <c r="G1" s="993"/>
      <c r="H1" s="248" t="s">
        <v>114</v>
      </c>
      <c r="I1" s="249"/>
      <c r="J1" s="994"/>
      <c r="K1" s="994"/>
      <c r="L1" s="994"/>
      <c r="M1" s="995"/>
    </row>
    <row r="2" spans="1:15" s="2" customFormat="1" ht="18.75" customHeight="1">
      <c r="A2" s="990"/>
      <c r="B2" s="946" t="s">
        <v>0</v>
      </c>
      <c r="C2" s="996"/>
      <c r="D2" s="1010">
        <f>'Fr-01'!E5</f>
        <v>0</v>
      </c>
      <c r="E2" s="1011"/>
      <c r="F2" s="1011"/>
      <c r="G2" s="948"/>
      <c r="H2" s="946" t="s">
        <v>3</v>
      </c>
      <c r="I2" s="996"/>
      <c r="J2" s="983" t="s">
        <v>30</v>
      </c>
      <c r="K2" s="997"/>
      <c r="L2" s="997"/>
      <c r="M2" s="998"/>
      <c r="N2" s="5"/>
      <c r="O2" s="5"/>
    </row>
    <row r="3" spans="1:15" s="2" customFormat="1" ht="18.75" customHeight="1">
      <c r="A3" s="990"/>
      <c r="B3" s="946" t="s">
        <v>1</v>
      </c>
      <c r="C3" s="996"/>
      <c r="D3" s="1010">
        <f>'Fr-01'!E6</f>
        <v>0</v>
      </c>
      <c r="E3" s="1011"/>
      <c r="F3" s="1011"/>
      <c r="G3" s="948"/>
      <c r="H3" s="946" t="s">
        <v>2</v>
      </c>
      <c r="I3" s="996"/>
      <c r="J3" s="983" t="s">
        <v>30</v>
      </c>
      <c r="K3" s="997"/>
      <c r="L3" s="997"/>
      <c r="M3" s="998"/>
      <c r="N3" s="5"/>
      <c r="O3" s="5"/>
    </row>
    <row r="4" spans="1:15" ht="12.75" customHeight="1">
      <c r="A4" s="1012" t="s">
        <v>6</v>
      </c>
      <c r="B4" s="950" t="s">
        <v>48</v>
      </c>
      <c r="C4" s="1005"/>
      <c r="D4" s="1005"/>
      <c r="E4" s="1005"/>
      <c r="F4" s="1005"/>
      <c r="G4" s="1005"/>
      <c r="H4" s="1005"/>
      <c r="I4" s="1005"/>
      <c r="J4" s="1005"/>
      <c r="K4" s="1005"/>
      <c r="L4" s="1005"/>
      <c r="M4" s="1006"/>
    </row>
    <row r="5" spans="1:15" ht="12.75" customHeight="1">
      <c r="A5" s="1013"/>
      <c r="B5" s="1007" t="s">
        <v>42</v>
      </c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4"/>
    </row>
    <row r="6" spans="1:15" ht="15.75" customHeight="1">
      <c r="A6" s="920"/>
      <c r="B6" s="1008"/>
      <c r="C6" s="1008"/>
      <c r="D6" s="1008"/>
      <c r="E6" s="1008"/>
      <c r="F6" s="1008"/>
      <c r="G6" s="1008"/>
      <c r="H6" s="1008"/>
      <c r="I6" s="1008"/>
      <c r="J6" s="1008"/>
      <c r="K6" s="1008"/>
      <c r="L6" s="1008"/>
      <c r="M6" s="1009"/>
    </row>
    <row r="31" spans="1:13">
      <c r="A31"/>
      <c r="B31"/>
      <c r="C31"/>
      <c r="D31"/>
      <c r="E31"/>
      <c r="F31"/>
      <c r="G31"/>
      <c r="H31"/>
      <c r="I31"/>
      <c r="J31"/>
      <c r="K31"/>
      <c r="L31"/>
      <c r="M31"/>
    </row>
    <row r="44" spans="1:13" s="4" customFormat="1" ht="18" customHeight="1"/>
    <row r="45" spans="1:13">
      <c r="A45" s="26" t="s">
        <v>5</v>
      </c>
      <c r="B45" s="941" t="str">
        <f>'Fr-01'!B45:D45</f>
        <v>(ที่ปรึกษา/ผู้คำนวณ)</v>
      </c>
      <c r="C45" s="1002"/>
      <c r="D45" s="1002"/>
      <c r="E45" s="944" t="s">
        <v>44</v>
      </c>
      <c r="F45" s="944"/>
      <c r="G45" s="1003" t="str">
        <f>'Fr-01'!H45</f>
        <v>วันที่ผู้ทวนสอบตรวจเสร็จ</v>
      </c>
      <c r="H45" s="942"/>
      <c r="I45" s="1004"/>
      <c r="J45" s="26" t="s">
        <v>112</v>
      </c>
      <c r="K45" s="999" t="str">
        <f>'Fr-01'!K45</f>
        <v>กรณีที่ อบก. ให้แก้ไขเพิ่มเติม</v>
      </c>
      <c r="L45" s="1000"/>
      <c r="M45" s="1001"/>
    </row>
  </sheetData>
  <mergeCells count="19">
    <mergeCell ref="E45:F45"/>
    <mergeCell ref="J2:M2"/>
    <mergeCell ref="K45:M45"/>
    <mergeCell ref="B45:D45"/>
    <mergeCell ref="G45:I45"/>
    <mergeCell ref="B4:M4"/>
    <mergeCell ref="B5:M5"/>
    <mergeCell ref="A6:M6"/>
    <mergeCell ref="D3:G3"/>
    <mergeCell ref="H2:I2"/>
    <mergeCell ref="H3:I3"/>
    <mergeCell ref="D2:G2"/>
    <mergeCell ref="J3:M3"/>
    <mergeCell ref="A4:A5"/>
    <mergeCell ref="C1:G1"/>
    <mergeCell ref="J1:M1"/>
    <mergeCell ref="A1:A3"/>
    <mergeCell ref="B2:C2"/>
    <mergeCell ref="B3:C3"/>
  </mergeCells>
  <phoneticPr fontId="5" type="noConversion"/>
  <pageMargins left="0.25" right="0.25" top="0.75" bottom="0.75" header="0.3" footer="0.3"/>
  <pageSetup paperSize="9" scale="7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5"/>
  <sheetViews>
    <sheetView workbookViewId="0">
      <selection activeCell="G8" sqref="G8"/>
    </sheetView>
  </sheetViews>
  <sheetFormatPr defaultColWidth="8.77734375" defaultRowHeight="14.4"/>
  <cols>
    <col min="1" max="1" width="8.77734375" style="204"/>
    <col min="2" max="8" width="11.21875" style="204" customWidth="1"/>
    <col min="9" max="16384" width="8.77734375" style="204"/>
  </cols>
  <sheetData>
    <row r="1" spans="1:7" ht="36" customHeight="1">
      <c r="A1" s="203" t="s">
        <v>78</v>
      </c>
    </row>
    <row r="2" spans="1:7">
      <c r="A2" s="203" t="s">
        <v>100</v>
      </c>
      <c r="B2" s="204" t="s">
        <v>101</v>
      </c>
    </row>
    <row r="3" spans="1:7" ht="15" thickBot="1">
      <c r="A3" s="203" t="s">
        <v>79</v>
      </c>
      <c r="B3" s="204" t="s">
        <v>80</v>
      </c>
      <c r="C3" s="204" t="s">
        <v>81</v>
      </c>
      <c r="D3" s="204" t="s">
        <v>82</v>
      </c>
      <c r="E3" s="204" t="s">
        <v>83</v>
      </c>
    </row>
    <row r="4" spans="1:7" ht="36" customHeight="1" thickBot="1">
      <c r="B4" s="203"/>
      <c r="C4" s="1646" t="s">
        <v>107</v>
      </c>
      <c r="D4" s="1647"/>
      <c r="E4" s="1647"/>
      <c r="F4" s="1648"/>
    </row>
    <row r="5" spans="1:7" s="207" customFormat="1" ht="36" customHeight="1" thickBot="1">
      <c r="B5" s="214"/>
      <c r="C5" s="215" t="s">
        <v>102</v>
      </c>
      <c r="D5" s="205" t="s">
        <v>103</v>
      </c>
      <c r="E5" s="205" t="s">
        <v>104</v>
      </c>
      <c r="F5" s="206" t="s">
        <v>105</v>
      </c>
      <c r="G5" s="204"/>
    </row>
    <row r="6" spans="1:7" ht="36" customHeight="1">
      <c r="A6" s="1643" t="s">
        <v>106</v>
      </c>
      <c r="B6" s="216" t="s">
        <v>102</v>
      </c>
      <c r="C6" s="217">
        <v>0</v>
      </c>
      <c r="D6" s="208">
        <v>0</v>
      </c>
      <c r="E6" s="208">
        <v>0</v>
      </c>
      <c r="F6" s="209">
        <v>0</v>
      </c>
    </row>
    <row r="7" spans="1:7" ht="36" customHeight="1">
      <c r="A7" s="1644"/>
      <c r="B7" s="218" t="s">
        <v>103</v>
      </c>
      <c r="C7" s="219">
        <v>2400</v>
      </c>
      <c r="D7" s="210">
        <v>0</v>
      </c>
      <c r="E7" s="210">
        <v>450</v>
      </c>
      <c r="F7" s="211">
        <v>500</v>
      </c>
    </row>
    <row r="8" spans="1:7" ht="36" customHeight="1">
      <c r="A8" s="1644"/>
      <c r="B8" s="218" t="s">
        <v>104</v>
      </c>
      <c r="C8" s="219">
        <v>1900</v>
      </c>
      <c r="D8" s="210">
        <v>-370</v>
      </c>
      <c r="E8" s="210">
        <v>0</v>
      </c>
      <c r="F8" s="211">
        <v>50</v>
      </c>
    </row>
    <row r="9" spans="1:7" ht="36" customHeight="1" thickBot="1">
      <c r="A9" s="1645"/>
      <c r="B9" s="220" t="s">
        <v>105</v>
      </c>
      <c r="C9" s="221">
        <v>1900</v>
      </c>
      <c r="D9" s="212">
        <v>-500</v>
      </c>
      <c r="E9" s="223">
        <v>-50</v>
      </c>
      <c r="F9" s="213">
        <v>0</v>
      </c>
    </row>
    <row r="10" spans="1:7" ht="36" customHeight="1"/>
    <row r="11" spans="1:7" ht="36" customHeight="1">
      <c r="A11" s="203" t="s">
        <v>84</v>
      </c>
    </row>
    <row r="12" spans="1:7">
      <c r="A12" s="203" t="s">
        <v>100</v>
      </c>
      <c r="B12" s="204" t="s">
        <v>101</v>
      </c>
    </row>
    <row r="13" spans="1:7" ht="15" thickBot="1">
      <c r="A13" s="203" t="s">
        <v>79</v>
      </c>
      <c r="B13" s="204" t="s">
        <v>85</v>
      </c>
    </row>
    <row r="14" spans="1:7" ht="36" customHeight="1" thickBot="1">
      <c r="B14" s="203"/>
      <c r="C14" s="1646" t="s">
        <v>107</v>
      </c>
      <c r="D14" s="1647"/>
      <c r="E14" s="1647"/>
      <c r="F14" s="1648"/>
    </row>
    <row r="15" spans="1:7" ht="36" customHeight="1" thickBot="1">
      <c r="B15" s="214"/>
      <c r="C15" s="215" t="s">
        <v>102</v>
      </c>
      <c r="D15" s="205" t="s">
        <v>103</v>
      </c>
      <c r="E15" s="205" t="s">
        <v>104</v>
      </c>
      <c r="F15" s="206" t="s">
        <v>105</v>
      </c>
    </row>
    <row r="16" spans="1:7" ht="36" customHeight="1">
      <c r="A16" s="1643" t="s">
        <v>106</v>
      </c>
      <c r="B16" s="216" t="s">
        <v>102</v>
      </c>
      <c r="C16" s="217">
        <v>0</v>
      </c>
      <c r="D16" s="208">
        <v>0</v>
      </c>
      <c r="E16" s="208">
        <v>0</v>
      </c>
      <c r="F16" s="209">
        <v>0</v>
      </c>
    </row>
    <row r="17" spans="1:6" ht="36" customHeight="1">
      <c r="A17" s="1644"/>
      <c r="B17" s="218" t="s">
        <v>103</v>
      </c>
      <c r="C17" s="219">
        <v>3200</v>
      </c>
      <c r="D17" s="210">
        <v>0</v>
      </c>
      <c r="E17" s="210">
        <v>670</v>
      </c>
      <c r="F17" s="211">
        <v>770</v>
      </c>
    </row>
    <row r="18" spans="1:6" ht="36" customHeight="1">
      <c r="A18" s="1644"/>
      <c r="B18" s="218" t="s">
        <v>104</v>
      </c>
      <c r="C18" s="219">
        <v>2200</v>
      </c>
      <c r="D18" s="210">
        <v>-660</v>
      </c>
      <c r="E18" s="210">
        <v>0</v>
      </c>
      <c r="F18" s="211">
        <v>100</v>
      </c>
    </row>
    <row r="19" spans="1:6" ht="36" customHeight="1" thickBot="1">
      <c r="A19" s="1645"/>
      <c r="B19" s="220" t="s">
        <v>105</v>
      </c>
      <c r="C19" s="221">
        <v>2400</v>
      </c>
      <c r="D19" s="212">
        <v>-770</v>
      </c>
      <c r="E19" s="223">
        <v>-100</v>
      </c>
      <c r="F19" s="213">
        <v>0</v>
      </c>
    </row>
    <row r="21" spans="1:6">
      <c r="A21" s="204" t="s">
        <v>108</v>
      </c>
    </row>
    <row r="22" spans="1:6">
      <c r="A22" s="204">
        <v>1</v>
      </c>
      <c r="B22" s="204" t="s">
        <v>86</v>
      </c>
    </row>
    <row r="23" spans="1:6">
      <c r="A23" s="204">
        <v>2</v>
      </c>
      <c r="B23" s="204" t="s">
        <v>87</v>
      </c>
    </row>
    <row r="24" spans="1:6">
      <c r="A24" s="204">
        <v>3</v>
      </c>
      <c r="B24" s="204" t="s">
        <v>88</v>
      </c>
    </row>
    <row r="25" spans="1:6">
      <c r="A25" s="204">
        <v>4</v>
      </c>
      <c r="B25" s="204" t="s">
        <v>89</v>
      </c>
    </row>
    <row r="26" spans="1:6">
      <c r="A26" s="204">
        <v>5</v>
      </c>
      <c r="B26" s="204" t="s">
        <v>90</v>
      </c>
    </row>
    <row r="27" spans="1:6">
      <c r="A27" s="204">
        <v>6</v>
      </c>
      <c r="B27" s="204" t="s">
        <v>91</v>
      </c>
    </row>
    <row r="28" spans="1:6">
      <c r="A28" s="204">
        <v>7</v>
      </c>
      <c r="B28" s="204" t="s">
        <v>92</v>
      </c>
    </row>
    <row r="29" spans="1:6">
      <c r="A29" s="204">
        <v>8</v>
      </c>
      <c r="B29" s="204" t="s">
        <v>93</v>
      </c>
    </row>
    <row r="30" spans="1:6">
      <c r="A30" s="204">
        <v>9</v>
      </c>
      <c r="B30" s="204" t="s">
        <v>94</v>
      </c>
    </row>
    <row r="31" spans="1:6">
      <c r="A31" s="204">
        <v>10</v>
      </c>
      <c r="B31" s="204" t="s">
        <v>95</v>
      </c>
    </row>
    <row r="32" spans="1:6">
      <c r="A32" s="204">
        <v>11</v>
      </c>
      <c r="B32" s="204" t="s">
        <v>96</v>
      </c>
    </row>
    <row r="33" spans="1:2">
      <c r="A33" s="204">
        <v>12</v>
      </c>
      <c r="B33" s="204" t="s">
        <v>97</v>
      </c>
    </row>
    <row r="34" spans="1:2">
      <c r="A34" s="204">
        <v>13</v>
      </c>
      <c r="B34" s="204" t="s">
        <v>98</v>
      </c>
    </row>
    <row r="35" spans="1:2">
      <c r="A35" s="204">
        <v>14</v>
      </c>
      <c r="B35" s="204" t="s">
        <v>99</v>
      </c>
    </row>
  </sheetData>
  <mergeCells count="4">
    <mergeCell ref="A16:A19"/>
    <mergeCell ref="C14:F14"/>
    <mergeCell ref="A6:A9"/>
    <mergeCell ref="C4:F4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3"/>
  <sheetViews>
    <sheetView workbookViewId="0">
      <selection activeCell="F6" sqref="F6"/>
    </sheetView>
  </sheetViews>
  <sheetFormatPr defaultRowHeight="13.2"/>
  <cols>
    <col min="1" max="1" width="13.21875" customWidth="1"/>
    <col min="2" max="2" width="73.77734375" customWidth="1"/>
  </cols>
  <sheetData>
    <row r="1" spans="1:2" s="301" customFormat="1" ht="36.75" customHeight="1" thickBot="1">
      <c r="A1" s="1649" t="s">
        <v>147</v>
      </c>
      <c r="B1" s="1649"/>
    </row>
    <row r="2" spans="1:2" s="300" customFormat="1" ht="18" customHeight="1" thickBot="1">
      <c r="A2" s="305" t="s">
        <v>148</v>
      </c>
      <c r="B2" s="306" t="s">
        <v>149</v>
      </c>
    </row>
    <row r="3" spans="1:2">
      <c r="A3" s="302">
        <v>41824</v>
      </c>
      <c r="B3" s="307" t="s">
        <v>144</v>
      </c>
    </row>
    <row r="4" spans="1:2">
      <c r="A4" s="303"/>
      <c r="B4" s="307" t="s">
        <v>146</v>
      </c>
    </row>
    <row r="5" spans="1:2">
      <c r="A5" s="303"/>
      <c r="B5" s="307" t="s">
        <v>145</v>
      </c>
    </row>
    <row r="6" spans="1:2">
      <c r="A6" s="303"/>
      <c r="B6" s="307" t="s">
        <v>152</v>
      </c>
    </row>
    <row r="7" spans="1:2">
      <c r="A7" s="303"/>
      <c r="B7" s="308"/>
    </row>
    <row r="8" spans="1:2">
      <c r="A8" s="303"/>
      <c r="B8" s="308"/>
    </row>
    <row r="9" spans="1:2">
      <c r="A9" s="303"/>
      <c r="B9" s="308"/>
    </row>
    <row r="10" spans="1:2">
      <c r="A10" s="303"/>
      <c r="B10" s="308"/>
    </row>
    <row r="11" spans="1:2">
      <c r="A11" s="303"/>
      <c r="B11" s="308"/>
    </row>
    <row r="12" spans="1:2">
      <c r="A12" s="303"/>
      <c r="B12" s="308"/>
    </row>
    <row r="13" spans="1:2">
      <c r="A13" s="303"/>
      <c r="B13" s="308"/>
    </row>
    <row r="14" spans="1:2">
      <c r="A14" s="303"/>
      <c r="B14" s="308"/>
    </row>
    <row r="15" spans="1:2">
      <c r="A15" s="303"/>
      <c r="B15" s="308"/>
    </row>
    <row r="16" spans="1:2">
      <c r="A16" s="303"/>
      <c r="B16" s="308"/>
    </row>
    <row r="17" spans="1:2">
      <c r="A17" s="303"/>
      <c r="B17" s="308"/>
    </row>
    <row r="18" spans="1:2">
      <c r="A18" s="303"/>
      <c r="B18" s="308"/>
    </row>
    <row r="19" spans="1:2">
      <c r="A19" s="303"/>
      <c r="B19" s="308"/>
    </row>
    <row r="20" spans="1:2">
      <c r="A20" s="303"/>
      <c r="B20" s="308"/>
    </row>
    <row r="21" spans="1:2">
      <c r="A21" s="303"/>
      <c r="B21" s="308"/>
    </row>
    <row r="22" spans="1:2">
      <c r="A22" s="303"/>
      <c r="B22" s="308"/>
    </row>
    <row r="23" spans="1:2">
      <c r="A23" s="303"/>
      <c r="B23" s="308"/>
    </row>
    <row r="24" spans="1:2">
      <c r="A24" s="303"/>
      <c r="B24" s="308"/>
    </row>
    <row r="25" spans="1:2">
      <c r="A25" s="303"/>
      <c r="B25" s="308"/>
    </row>
    <row r="26" spans="1:2">
      <c r="A26" s="303"/>
      <c r="B26" s="308"/>
    </row>
    <row r="27" spans="1:2">
      <c r="A27" s="303"/>
      <c r="B27" s="308"/>
    </row>
    <row r="28" spans="1:2">
      <c r="A28" s="303"/>
      <c r="B28" s="308"/>
    </row>
    <row r="29" spans="1:2">
      <c r="A29" s="303"/>
      <c r="B29" s="308"/>
    </row>
    <row r="30" spans="1:2">
      <c r="A30" s="303"/>
      <c r="B30" s="308"/>
    </row>
    <row r="31" spans="1:2">
      <c r="A31" s="303"/>
      <c r="B31" s="308"/>
    </row>
    <row r="32" spans="1:2">
      <c r="A32" s="303"/>
      <c r="B32" s="308"/>
    </row>
    <row r="33" spans="1:2" ht="13.8" thickBot="1">
      <c r="A33" s="304"/>
      <c r="B33" s="309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zoomScale="90" zoomScaleNormal="90" workbookViewId="0">
      <selection activeCell="F13" sqref="F13:H15"/>
    </sheetView>
  </sheetViews>
  <sheetFormatPr defaultColWidth="8.88671875" defaultRowHeight="22.8"/>
  <cols>
    <col min="1" max="1" width="8.6640625" style="327" customWidth="1"/>
    <col min="2" max="2" width="45.88671875" style="327" bestFit="1" customWidth="1"/>
    <col min="3" max="3" width="8.88671875" style="336"/>
    <col min="4" max="4" width="18.33203125" style="340" customWidth="1"/>
    <col min="5" max="5" width="33.5546875" style="327" customWidth="1"/>
    <col min="6" max="6" width="25.44140625" style="327" customWidth="1"/>
    <col min="7" max="7" width="22.33203125" style="327" customWidth="1"/>
    <col min="8" max="8" width="31.6640625" style="327" customWidth="1"/>
    <col min="9" max="9" width="22.33203125" style="327" customWidth="1"/>
    <col min="10" max="16384" width="8.88671875" style="327"/>
  </cols>
  <sheetData>
    <row r="1" spans="1:11" ht="32.4">
      <c r="A1" s="1035" t="s">
        <v>480</v>
      </c>
      <c r="B1" s="1036"/>
      <c r="C1" s="1036"/>
      <c r="D1" s="1036"/>
      <c r="E1" s="1036"/>
      <c r="F1" s="1036"/>
      <c r="G1" s="1036"/>
      <c r="H1" s="1037"/>
    </row>
    <row r="2" spans="1:11" s="323" customFormat="1" ht="24">
      <c r="A2" s="321" t="s">
        <v>483</v>
      </c>
      <c r="B2" s="321" t="s">
        <v>482</v>
      </c>
      <c r="C2" s="321" t="s">
        <v>484</v>
      </c>
      <c r="D2" s="322" t="s">
        <v>485</v>
      </c>
      <c r="E2" s="1056" t="s">
        <v>486</v>
      </c>
      <c r="F2" s="1056"/>
      <c r="G2" s="1056" t="s">
        <v>487</v>
      </c>
      <c r="H2" s="1056"/>
      <c r="K2" s="324"/>
    </row>
    <row r="3" spans="1:11" ht="24">
      <c r="A3" s="325" t="s">
        <v>488</v>
      </c>
      <c r="B3" s="325"/>
      <c r="C3" s="325"/>
      <c r="D3" s="325"/>
      <c r="E3" s="326" t="s">
        <v>492</v>
      </c>
      <c r="F3" s="882" t="s">
        <v>494</v>
      </c>
      <c r="G3" s="1029"/>
      <c r="H3" s="1031"/>
    </row>
    <row r="4" spans="1:11" ht="22.5" customHeight="1">
      <c r="A4" s="328">
        <v>1</v>
      </c>
      <c r="B4" s="329" t="s">
        <v>489</v>
      </c>
      <c r="C4" s="328" t="s">
        <v>413</v>
      </c>
      <c r="D4" s="330">
        <v>3500</v>
      </c>
      <c r="E4" s="1044" t="s">
        <v>493</v>
      </c>
      <c r="F4" s="1047">
        <v>4.5</v>
      </c>
      <c r="G4" s="1050" t="s">
        <v>481</v>
      </c>
      <c r="H4" s="1051"/>
    </row>
    <row r="5" spans="1:11">
      <c r="A5" s="328">
        <v>2</v>
      </c>
      <c r="B5" s="329" t="s">
        <v>490</v>
      </c>
      <c r="C5" s="328" t="s">
        <v>413</v>
      </c>
      <c r="D5" s="330">
        <v>700</v>
      </c>
      <c r="E5" s="1045"/>
      <c r="F5" s="1048"/>
      <c r="G5" s="1052"/>
      <c r="H5" s="1053"/>
    </row>
    <row r="6" spans="1:11">
      <c r="A6" s="328">
        <v>3</v>
      </c>
      <c r="B6" s="329" t="s">
        <v>491</v>
      </c>
      <c r="C6" s="328" t="s">
        <v>413</v>
      </c>
      <c r="D6" s="330">
        <v>4500</v>
      </c>
      <c r="E6" s="1046"/>
      <c r="F6" s="1049"/>
      <c r="G6" s="1054"/>
      <c r="H6" s="1055"/>
    </row>
    <row r="7" spans="1:11" ht="24">
      <c r="A7" s="325" t="s">
        <v>497</v>
      </c>
      <c r="B7" s="325"/>
      <c r="C7" s="325"/>
      <c r="D7" s="325"/>
      <c r="E7" s="326" t="s">
        <v>492</v>
      </c>
      <c r="F7" s="882" t="s">
        <v>494</v>
      </c>
      <c r="G7" s="1029"/>
      <c r="H7" s="1031"/>
    </row>
    <row r="8" spans="1:11" ht="22.5" customHeight="1">
      <c r="A8" s="328">
        <v>4</v>
      </c>
      <c r="B8" s="329" t="s">
        <v>498</v>
      </c>
      <c r="C8" s="482" t="s">
        <v>413</v>
      </c>
      <c r="D8" s="330">
        <v>6000</v>
      </c>
      <c r="E8" s="1038" t="s">
        <v>493</v>
      </c>
      <c r="F8" s="1039">
        <v>4.5</v>
      </c>
      <c r="G8" s="1064" t="s">
        <v>496</v>
      </c>
      <c r="H8" s="1065"/>
    </row>
    <row r="9" spans="1:11" ht="22.5" customHeight="1">
      <c r="A9" s="328">
        <v>5</v>
      </c>
      <c r="B9" s="597" t="s">
        <v>499</v>
      </c>
      <c r="C9" s="482" t="s">
        <v>413</v>
      </c>
      <c r="D9" s="598">
        <v>50</v>
      </c>
      <c r="E9" s="1038"/>
      <c r="F9" s="1039"/>
      <c r="G9" s="1050" t="s">
        <v>495</v>
      </c>
      <c r="H9" s="1051"/>
    </row>
    <row r="10" spans="1:11">
      <c r="A10" s="328">
        <v>6</v>
      </c>
      <c r="B10" s="329" t="s">
        <v>500</v>
      </c>
      <c r="C10" s="482" t="s">
        <v>413</v>
      </c>
      <c r="D10" s="330">
        <v>10</v>
      </c>
      <c r="E10" s="1038"/>
      <c r="F10" s="1039"/>
      <c r="G10" s="1054"/>
      <c r="H10" s="1055"/>
    </row>
    <row r="11" spans="1:11" ht="24">
      <c r="A11" s="1017" t="s">
        <v>501</v>
      </c>
      <c r="B11" s="1017"/>
      <c r="C11" s="1017"/>
      <c r="D11" s="1017"/>
      <c r="E11" s="1017"/>
      <c r="F11" s="1028"/>
      <c r="G11" s="1028"/>
      <c r="H11" s="1028"/>
    </row>
    <row r="12" spans="1:11" ht="24">
      <c r="A12" s="1060" t="s">
        <v>502</v>
      </c>
      <c r="B12" s="1061"/>
      <c r="C12" s="1061"/>
      <c r="D12" s="1061"/>
      <c r="E12" s="1062"/>
      <c r="F12" s="1063"/>
      <c r="G12" s="1063"/>
      <c r="H12" s="1063"/>
    </row>
    <row r="13" spans="1:11">
      <c r="A13" s="333">
        <v>7</v>
      </c>
      <c r="B13" s="334" t="s">
        <v>503</v>
      </c>
      <c r="C13" s="333" t="s">
        <v>174</v>
      </c>
      <c r="D13" s="335">
        <v>150000</v>
      </c>
      <c r="E13" s="334"/>
      <c r="F13" s="1071" t="s">
        <v>504</v>
      </c>
      <c r="G13" s="1072"/>
      <c r="H13" s="1073"/>
    </row>
    <row r="14" spans="1:11">
      <c r="A14" s="333">
        <v>8</v>
      </c>
      <c r="B14" s="334" t="s">
        <v>163</v>
      </c>
      <c r="C14" s="333" t="s">
        <v>164</v>
      </c>
      <c r="D14" s="335">
        <v>90</v>
      </c>
      <c r="E14" s="334"/>
      <c r="F14" s="1074"/>
      <c r="G14" s="1075"/>
      <c r="H14" s="1076"/>
    </row>
    <row r="15" spans="1:11">
      <c r="A15" s="333">
        <v>9</v>
      </c>
      <c r="B15" s="334" t="s">
        <v>165</v>
      </c>
      <c r="C15" s="333" t="s">
        <v>164</v>
      </c>
      <c r="D15" s="335">
        <v>60</v>
      </c>
      <c r="E15" s="334"/>
      <c r="F15" s="1077"/>
      <c r="G15" s="1078"/>
      <c r="H15" s="1079"/>
    </row>
    <row r="16" spans="1:11" ht="24">
      <c r="A16" s="1017" t="s">
        <v>506</v>
      </c>
      <c r="B16" s="1017"/>
      <c r="C16" s="1017"/>
      <c r="D16" s="1017"/>
      <c r="E16" s="1017"/>
      <c r="F16" s="1029"/>
      <c r="G16" s="1030"/>
      <c r="H16" s="1031"/>
    </row>
    <row r="17" spans="1:9">
      <c r="A17" s="328">
        <v>10</v>
      </c>
      <c r="B17" s="329" t="s">
        <v>505</v>
      </c>
      <c r="C17" s="328" t="s">
        <v>166</v>
      </c>
      <c r="D17" s="330">
        <v>250000</v>
      </c>
      <c r="E17" s="329"/>
      <c r="F17" s="1014"/>
      <c r="G17" s="1015"/>
      <c r="H17" s="1016"/>
    </row>
    <row r="18" spans="1:9">
      <c r="A18" s="328"/>
      <c r="B18" s="329" t="s">
        <v>507</v>
      </c>
      <c r="C18" s="328"/>
      <c r="D18" s="341">
        <v>0.1</v>
      </c>
      <c r="E18" s="329"/>
      <c r="F18" s="1032"/>
      <c r="G18" s="1033"/>
      <c r="H18" s="1034"/>
    </row>
    <row r="19" spans="1:9">
      <c r="A19" s="328"/>
      <c r="B19" s="329" t="s">
        <v>508</v>
      </c>
      <c r="C19" s="328"/>
      <c r="D19" s="341">
        <v>0.5</v>
      </c>
      <c r="E19" s="329"/>
      <c r="F19" s="1032"/>
      <c r="G19" s="1033"/>
      <c r="H19" s="1034"/>
      <c r="I19" s="881"/>
    </row>
    <row r="20" spans="1:9">
      <c r="A20" s="328"/>
      <c r="B20" s="329" t="s">
        <v>509</v>
      </c>
      <c r="C20" s="328"/>
      <c r="D20" s="341">
        <v>0.3</v>
      </c>
      <c r="E20" s="329"/>
      <c r="F20" s="1032"/>
      <c r="G20" s="1033"/>
      <c r="H20" s="1034"/>
    </row>
    <row r="21" spans="1:9">
      <c r="A21" s="328"/>
      <c r="B21" s="329" t="s">
        <v>510</v>
      </c>
      <c r="C21" s="328"/>
      <c r="D21" s="341">
        <v>0.1</v>
      </c>
      <c r="E21" s="329"/>
      <c r="F21" s="1032"/>
      <c r="G21" s="1033"/>
      <c r="H21" s="1034"/>
    </row>
    <row r="22" spans="1:9">
      <c r="A22" s="328">
        <v>11</v>
      </c>
      <c r="B22" s="329" t="s">
        <v>511</v>
      </c>
      <c r="C22" s="328" t="s">
        <v>166</v>
      </c>
      <c r="D22" s="330">
        <v>3000</v>
      </c>
      <c r="E22" s="329"/>
      <c r="F22" s="1032"/>
      <c r="G22" s="1033"/>
      <c r="H22" s="1034"/>
    </row>
    <row r="23" spans="1:9" ht="24">
      <c r="A23" s="1043" t="s">
        <v>512</v>
      </c>
      <c r="B23" s="1043"/>
      <c r="C23" s="1043"/>
      <c r="D23" s="1043"/>
      <c r="E23" s="1043"/>
      <c r="F23" s="1070"/>
      <c r="G23" s="1070"/>
      <c r="H23" s="1070"/>
      <c r="I23" s="599"/>
    </row>
    <row r="24" spans="1:9">
      <c r="A24" s="482">
        <v>12</v>
      </c>
      <c r="B24" s="597" t="s">
        <v>513</v>
      </c>
      <c r="C24" s="482" t="s">
        <v>515</v>
      </c>
      <c r="D24" s="598">
        <v>100</v>
      </c>
      <c r="E24" s="597"/>
      <c r="F24" s="1066"/>
      <c r="G24" s="1066"/>
      <c r="H24" s="1066"/>
      <c r="I24" s="599"/>
    </row>
    <row r="25" spans="1:9">
      <c r="A25" s="482">
        <v>13</v>
      </c>
      <c r="B25" s="597" t="s">
        <v>514</v>
      </c>
      <c r="C25" s="883" t="s">
        <v>516</v>
      </c>
      <c r="D25" s="598">
        <v>280</v>
      </c>
      <c r="E25" s="597"/>
      <c r="F25" s="1066"/>
      <c r="G25" s="1066"/>
      <c r="H25" s="1066"/>
      <c r="I25" s="599"/>
    </row>
    <row r="26" spans="1:9" ht="24">
      <c r="A26" s="1040" t="s">
        <v>336</v>
      </c>
      <c r="B26" s="1041"/>
      <c r="C26" s="1041"/>
      <c r="D26" s="1042"/>
      <c r="E26" s="739" t="s">
        <v>492</v>
      </c>
      <c r="F26" s="885" t="s">
        <v>494</v>
      </c>
      <c r="G26" s="1067"/>
      <c r="H26" s="1068"/>
      <c r="I26" s="599"/>
    </row>
    <row r="27" spans="1:9">
      <c r="A27" s="482">
        <v>14</v>
      </c>
      <c r="B27" s="714" t="s">
        <v>517</v>
      </c>
      <c r="C27" s="600" t="s">
        <v>520</v>
      </c>
      <c r="D27" s="715">
        <v>12</v>
      </c>
      <c r="E27" s="884" t="s">
        <v>526</v>
      </c>
      <c r="F27" s="738">
        <v>5.2</v>
      </c>
      <c r="G27" s="1069"/>
      <c r="H27" s="1069"/>
      <c r="I27" s="599"/>
    </row>
    <row r="28" spans="1:9">
      <c r="A28" s="482">
        <v>15</v>
      </c>
      <c r="B28" s="714" t="s">
        <v>518</v>
      </c>
      <c r="C28" s="600" t="s">
        <v>520</v>
      </c>
      <c r="D28" s="715">
        <v>3.5</v>
      </c>
      <c r="E28" s="884" t="s">
        <v>526</v>
      </c>
      <c r="F28" s="738">
        <v>3</v>
      </c>
      <c r="G28" s="1069"/>
      <c r="H28" s="1069"/>
      <c r="I28" s="599"/>
    </row>
    <row r="29" spans="1:9">
      <c r="A29" s="482">
        <v>16</v>
      </c>
      <c r="B29" s="597" t="s">
        <v>519</v>
      </c>
      <c r="C29" s="600" t="s">
        <v>520</v>
      </c>
      <c r="D29" s="598">
        <v>90</v>
      </c>
      <c r="E29" s="884" t="s">
        <v>526</v>
      </c>
      <c r="F29" s="601">
        <v>0.9</v>
      </c>
      <c r="G29" s="597" t="s">
        <v>525</v>
      </c>
      <c r="H29" s="597"/>
    </row>
    <row r="30" spans="1:9" ht="24">
      <c r="A30" s="1017" t="s">
        <v>521</v>
      </c>
      <c r="B30" s="1017"/>
      <c r="C30" s="1017"/>
      <c r="D30" s="1017"/>
      <c r="E30" s="1017"/>
      <c r="F30" s="1029"/>
      <c r="G30" s="1030"/>
      <c r="H30" s="1031"/>
    </row>
    <row r="31" spans="1:9">
      <c r="A31" s="328">
        <v>17</v>
      </c>
      <c r="B31" s="329" t="s">
        <v>522</v>
      </c>
      <c r="C31" s="328" t="s">
        <v>174</v>
      </c>
      <c r="D31" s="330">
        <v>80000</v>
      </c>
      <c r="E31" s="329"/>
      <c r="F31" s="1014"/>
      <c r="G31" s="1015"/>
      <c r="H31" s="1016"/>
    </row>
    <row r="32" spans="1:9">
      <c r="A32" s="328">
        <v>18</v>
      </c>
      <c r="B32" s="329" t="s">
        <v>523</v>
      </c>
      <c r="C32" s="328" t="s">
        <v>174</v>
      </c>
      <c r="D32" s="330">
        <v>500</v>
      </c>
      <c r="E32" s="329"/>
      <c r="F32" s="1032"/>
      <c r="G32" s="1033"/>
      <c r="H32" s="1034"/>
    </row>
    <row r="33" spans="1:19">
      <c r="A33" s="328">
        <v>19</v>
      </c>
      <c r="B33" s="329" t="s">
        <v>524</v>
      </c>
      <c r="C33" s="328" t="s">
        <v>174</v>
      </c>
      <c r="D33" s="330">
        <v>120000</v>
      </c>
      <c r="E33" s="329"/>
      <c r="F33" s="1057"/>
      <c r="G33" s="1058"/>
      <c r="H33" s="1059"/>
    </row>
    <row r="34" spans="1:19" ht="24">
      <c r="A34" s="1017" t="s">
        <v>527</v>
      </c>
      <c r="B34" s="1017"/>
      <c r="C34" s="1017"/>
      <c r="D34" s="1017"/>
      <c r="E34" s="1017"/>
      <c r="F34" s="1029"/>
      <c r="G34" s="1030"/>
      <c r="H34" s="1031"/>
    </row>
    <row r="35" spans="1:19">
      <c r="A35" s="328">
        <v>20</v>
      </c>
      <c r="B35" s="329" t="s">
        <v>528</v>
      </c>
      <c r="C35" s="328" t="s">
        <v>520</v>
      </c>
      <c r="D35" s="330">
        <v>50000</v>
      </c>
      <c r="E35" s="329" t="s">
        <v>531</v>
      </c>
      <c r="F35" s="1014"/>
      <c r="G35" s="1015"/>
      <c r="H35" s="1016"/>
    </row>
    <row r="36" spans="1:19">
      <c r="A36" s="328">
        <v>21</v>
      </c>
      <c r="B36" s="329" t="s">
        <v>529</v>
      </c>
      <c r="C36" s="328" t="s">
        <v>520</v>
      </c>
      <c r="D36" s="330">
        <v>80</v>
      </c>
      <c r="E36" s="329" t="s">
        <v>532</v>
      </c>
      <c r="F36" s="1032"/>
      <c r="G36" s="1033"/>
      <c r="H36" s="1034"/>
    </row>
    <row r="37" spans="1:19">
      <c r="A37" s="328">
        <v>22</v>
      </c>
      <c r="B37" s="329" t="s">
        <v>530</v>
      </c>
      <c r="C37" s="328" t="s">
        <v>520</v>
      </c>
      <c r="D37" s="330">
        <v>30</v>
      </c>
      <c r="E37" s="886" t="s">
        <v>533</v>
      </c>
      <c r="F37" s="1057"/>
      <c r="G37" s="1058"/>
      <c r="H37" s="1059"/>
    </row>
    <row r="38" spans="1:19" ht="24">
      <c r="A38" s="1017" t="s">
        <v>534</v>
      </c>
      <c r="B38" s="1017"/>
      <c r="C38" s="1017"/>
      <c r="D38" s="1017"/>
      <c r="E38" s="1017"/>
      <c r="F38" s="1017"/>
      <c r="G38" s="1017"/>
      <c r="H38" s="1017"/>
      <c r="I38" s="1017"/>
    </row>
    <row r="39" spans="1:19" s="338" customFormat="1" ht="24">
      <c r="A39" s="1024" t="s">
        <v>483</v>
      </c>
      <c r="B39" s="1024" t="s">
        <v>482</v>
      </c>
      <c r="C39" s="1024" t="s">
        <v>484</v>
      </c>
      <c r="D39" s="1025" t="s">
        <v>535</v>
      </c>
      <c r="E39" s="1080" t="s">
        <v>536</v>
      </c>
      <c r="F39" s="1081"/>
      <c r="G39" s="1082" t="s">
        <v>487</v>
      </c>
      <c r="H39" s="1083"/>
      <c r="I39" s="1084"/>
      <c r="J39" s="337"/>
      <c r="K39" s="337"/>
      <c r="L39" s="337"/>
      <c r="M39" s="337"/>
      <c r="N39" s="337"/>
      <c r="O39" s="337"/>
      <c r="P39" s="337"/>
      <c r="Q39" s="337"/>
      <c r="R39" s="337"/>
      <c r="S39" s="337"/>
    </row>
    <row r="40" spans="1:19" s="338" customFormat="1" ht="24">
      <c r="A40" s="1024"/>
      <c r="B40" s="1024"/>
      <c r="C40" s="1024"/>
      <c r="D40" s="1025"/>
      <c r="E40" s="339" t="s">
        <v>492</v>
      </c>
      <c r="F40" s="887" t="s">
        <v>494</v>
      </c>
      <c r="G40" s="1085"/>
      <c r="H40" s="1086"/>
      <c r="I40" s="1087"/>
      <c r="J40" s="337"/>
      <c r="K40" s="337"/>
      <c r="L40" s="337"/>
      <c r="M40" s="337"/>
      <c r="N40" s="337"/>
      <c r="O40" s="337"/>
      <c r="P40" s="337"/>
      <c r="Q40" s="337"/>
      <c r="R40" s="337"/>
      <c r="S40" s="337"/>
    </row>
    <row r="41" spans="1:19">
      <c r="A41" s="328">
        <v>23</v>
      </c>
      <c r="B41" s="329" t="s">
        <v>539</v>
      </c>
      <c r="C41" s="328" t="s">
        <v>520</v>
      </c>
      <c r="D41" s="331">
        <v>500000</v>
      </c>
      <c r="E41" s="329" t="s">
        <v>493</v>
      </c>
      <c r="F41" s="328">
        <v>85</v>
      </c>
      <c r="G41" s="1014" t="s">
        <v>507</v>
      </c>
      <c r="H41" s="1015"/>
      <c r="I41" s="1016"/>
    </row>
    <row r="42" spans="1:19">
      <c r="A42" s="328">
        <v>24</v>
      </c>
      <c r="B42" s="329" t="s">
        <v>167</v>
      </c>
      <c r="C42" s="328" t="s">
        <v>520</v>
      </c>
      <c r="D42" s="331">
        <v>15000</v>
      </c>
      <c r="E42" s="886" t="s">
        <v>526</v>
      </c>
      <c r="F42" s="328">
        <v>120</v>
      </c>
      <c r="G42" s="1014" t="s">
        <v>537</v>
      </c>
      <c r="H42" s="1015"/>
      <c r="I42" s="1016"/>
    </row>
    <row r="43" spans="1:19">
      <c r="A43" s="328">
        <v>25</v>
      </c>
      <c r="B43" s="329" t="s">
        <v>168</v>
      </c>
      <c r="C43" s="328" t="s">
        <v>520</v>
      </c>
      <c r="D43" s="331">
        <v>40000</v>
      </c>
      <c r="E43" s="886" t="s">
        <v>526</v>
      </c>
      <c r="F43" s="328">
        <v>98</v>
      </c>
      <c r="G43" s="1014" t="s">
        <v>537</v>
      </c>
      <c r="H43" s="1015"/>
      <c r="I43" s="1016"/>
    </row>
    <row r="44" spans="1:19">
      <c r="A44" s="328">
        <v>26</v>
      </c>
      <c r="B44" s="329" t="s">
        <v>540</v>
      </c>
      <c r="C44" s="328" t="s">
        <v>520</v>
      </c>
      <c r="D44" s="331">
        <v>2500</v>
      </c>
      <c r="E44" s="886" t="s">
        <v>526</v>
      </c>
      <c r="F44" s="328">
        <v>12</v>
      </c>
      <c r="G44" s="1014" t="s">
        <v>537</v>
      </c>
      <c r="H44" s="1015"/>
      <c r="I44" s="1016"/>
    </row>
    <row r="45" spans="1:19">
      <c r="A45" s="328">
        <v>27</v>
      </c>
      <c r="B45" s="329" t="s">
        <v>541</v>
      </c>
      <c r="C45" s="328" t="s">
        <v>520</v>
      </c>
      <c r="D45" s="331">
        <v>500</v>
      </c>
      <c r="E45" s="329" t="s">
        <v>538</v>
      </c>
      <c r="F45" s="328">
        <v>65</v>
      </c>
      <c r="G45" s="1014" t="s">
        <v>509</v>
      </c>
      <c r="H45" s="1015"/>
      <c r="I45" s="1016"/>
    </row>
    <row r="46" spans="1:19">
      <c r="A46" s="328">
        <v>28</v>
      </c>
      <c r="B46" s="329" t="s">
        <v>542</v>
      </c>
      <c r="C46" s="328" t="s">
        <v>520</v>
      </c>
      <c r="D46" s="331">
        <v>1500</v>
      </c>
      <c r="E46" s="329" t="s">
        <v>538</v>
      </c>
      <c r="F46" s="328">
        <v>65</v>
      </c>
      <c r="G46" s="1014" t="s">
        <v>509</v>
      </c>
      <c r="H46" s="1015"/>
      <c r="I46" s="1016"/>
    </row>
    <row r="47" spans="1:19">
      <c r="A47" s="328">
        <v>29</v>
      </c>
      <c r="B47" s="329" t="s">
        <v>543</v>
      </c>
      <c r="C47" s="328" t="s">
        <v>520</v>
      </c>
      <c r="D47" s="330">
        <v>2000</v>
      </c>
      <c r="E47" s="329" t="s">
        <v>538</v>
      </c>
      <c r="F47" s="328">
        <v>102</v>
      </c>
      <c r="G47" s="1014" t="s">
        <v>509</v>
      </c>
      <c r="H47" s="1015"/>
      <c r="I47" s="1016"/>
    </row>
    <row r="48" spans="1:19" ht="24">
      <c r="A48" s="1017" t="s">
        <v>544</v>
      </c>
      <c r="B48" s="1017"/>
      <c r="C48" s="1017"/>
      <c r="D48" s="1017"/>
      <c r="E48" s="1017"/>
      <c r="F48" s="1017"/>
      <c r="G48" s="1017"/>
      <c r="H48" s="1017"/>
      <c r="I48" s="1017"/>
    </row>
    <row r="49" spans="1:9" s="337" customFormat="1" ht="24">
      <c r="A49" s="1024" t="s">
        <v>545</v>
      </c>
      <c r="B49" s="1024" t="s">
        <v>482</v>
      </c>
      <c r="C49" s="1024" t="s">
        <v>484</v>
      </c>
      <c r="D49" s="1025" t="s">
        <v>535</v>
      </c>
      <c r="E49" s="1026" t="s">
        <v>536</v>
      </c>
      <c r="F49" s="1026"/>
      <c r="G49" s="1026"/>
      <c r="H49" s="1026" t="s">
        <v>547</v>
      </c>
      <c r="I49" s="1026"/>
    </row>
    <row r="50" spans="1:9" s="337" customFormat="1" ht="24">
      <c r="A50" s="1024"/>
      <c r="B50" s="1024"/>
      <c r="C50" s="1024"/>
      <c r="D50" s="1025"/>
      <c r="E50" s="339" t="s">
        <v>492</v>
      </c>
      <c r="F50" s="887" t="s">
        <v>494</v>
      </c>
      <c r="G50" s="339" t="s">
        <v>546</v>
      </c>
      <c r="H50" s="339" t="s">
        <v>492</v>
      </c>
      <c r="I50" s="888" t="s">
        <v>494</v>
      </c>
    </row>
    <row r="51" spans="1:9" ht="24">
      <c r="A51" s="1018" t="s">
        <v>548</v>
      </c>
      <c r="B51" s="1019"/>
      <c r="C51" s="1019"/>
      <c r="D51" s="1019"/>
      <c r="E51" s="1019"/>
      <c r="F51" s="1019"/>
      <c r="G51" s="1019"/>
      <c r="H51" s="1019"/>
      <c r="I51" s="1020"/>
    </row>
    <row r="52" spans="1:9" ht="22.95" customHeight="1">
      <c r="A52" s="1021" t="s">
        <v>171</v>
      </c>
      <c r="B52" s="1022"/>
      <c r="C52" s="1022"/>
      <c r="D52" s="1022"/>
      <c r="E52" s="1022"/>
      <c r="F52" s="1022"/>
      <c r="G52" s="1022"/>
      <c r="H52" s="1022"/>
      <c r="I52" s="1023"/>
    </row>
    <row r="53" spans="1:9">
      <c r="A53" s="328">
        <v>30</v>
      </c>
      <c r="B53" s="329" t="s">
        <v>549</v>
      </c>
      <c r="C53" s="328" t="s">
        <v>520</v>
      </c>
      <c r="D53" s="341">
        <v>0.5</v>
      </c>
      <c r="E53" s="329" t="s">
        <v>551</v>
      </c>
      <c r="F53" s="328">
        <v>125</v>
      </c>
      <c r="G53" s="890" t="s">
        <v>552</v>
      </c>
      <c r="H53" s="1014"/>
      <c r="I53" s="1016"/>
    </row>
    <row r="54" spans="1:9">
      <c r="A54" s="328">
        <v>31</v>
      </c>
      <c r="B54" s="329" t="s">
        <v>550</v>
      </c>
      <c r="C54" s="328" t="s">
        <v>520</v>
      </c>
      <c r="D54" s="341">
        <v>0.3</v>
      </c>
      <c r="E54" s="329" t="s">
        <v>551</v>
      </c>
      <c r="F54" s="328">
        <v>67</v>
      </c>
      <c r="G54" s="890" t="s">
        <v>553</v>
      </c>
      <c r="H54" s="1014"/>
      <c r="I54" s="1016"/>
    </row>
    <row r="55" spans="1:9" ht="24">
      <c r="A55" s="1018" t="s">
        <v>554</v>
      </c>
      <c r="B55" s="1019"/>
      <c r="C55" s="1019"/>
      <c r="D55" s="1019"/>
      <c r="E55" s="1019"/>
      <c r="F55" s="1019"/>
      <c r="G55" s="1019"/>
      <c r="H55" s="1019"/>
      <c r="I55" s="1020"/>
    </row>
    <row r="56" spans="1:9" ht="22.95" customHeight="1">
      <c r="A56" s="1021" t="s">
        <v>171</v>
      </c>
      <c r="B56" s="1022"/>
      <c r="C56" s="1022"/>
      <c r="D56" s="1022"/>
      <c r="E56" s="1022"/>
      <c r="F56" s="1022"/>
      <c r="G56" s="1022"/>
      <c r="H56" s="1022"/>
      <c r="I56" s="1023"/>
    </row>
    <row r="57" spans="1:9">
      <c r="A57" s="328">
        <v>32</v>
      </c>
      <c r="B57" s="329" t="s">
        <v>555</v>
      </c>
      <c r="C57" s="328" t="s">
        <v>520</v>
      </c>
      <c r="D57" s="341">
        <v>0.2</v>
      </c>
      <c r="E57" s="889" t="s">
        <v>556</v>
      </c>
      <c r="F57" s="328">
        <v>25</v>
      </c>
      <c r="G57" s="329" t="s">
        <v>557</v>
      </c>
      <c r="H57" s="329" t="s">
        <v>558</v>
      </c>
      <c r="I57" s="332">
        <v>4500</v>
      </c>
    </row>
    <row r="58" spans="1:9" ht="24">
      <c r="A58" s="1017" t="s">
        <v>559</v>
      </c>
      <c r="B58" s="1017"/>
      <c r="C58" s="1017"/>
      <c r="D58" s="1017"/>
      <c r="E58" s="1017"/>
      <c r="F58" s="1017"/>
      <c r="G58" s="1017"/>
      <c r="H58" s="1017"/>
      <c r="I58" s="1017"/>
    </row>
    <row r="59" spans="1:9">
      <c r="A59" s="328">
        <v>33</v>
      </c>
      <c r="B59" s="1027" t="s">
        <v>560</v>
      </c>
      <c r="C59" s="1027"/>
      <c r="D59" s="1027"/>
      <c r="E59" s="1027"/>
      <c r="F59" s="1027"/>
      <c r="G59" s="1027"/>
      <c r="H59" s="1027"/>
      <c r="I59" s="1027"/>
    </row>
    <row r="60" spans="1:9" ht="24">
      <c r="A60" s="1017" t="s">
        <v>561</v>
      </c>
      <c r="B60" s="1017"/>
      <c r="C60" s="1017"/>
      <c r="D60" s="1017"/>
      <c r="E60" s="1017"/>
      <c r="F60" s="1017"/>
      <c r="G60" s="1017"/>
      <c r="H60" s="1017"/>
      <c r="I60" s="1017"/>
    </row>
    <row r="61" spans="1:9">
      <c r="A61" s="328">
        <v>34</v>
      </c>
      <c r="B61" s="329" t="s">
        <v>562</v>
      </c>
      <c r="C61" s="328" t="s">
        <v>520</v>
      </c>
      <c r="D61" s="343">
        <v>300000</v>
      </c>
      <c r="E61" s="329"/>
      <c r="F61" s="329"/>
      <c r="G61" s="329"/>
      <c r="H61" s="329"/>
      <c r="I61" s="329"/>
    </row>
    <row r="62" spans="1:9">
      <c r="A62" s="328">
        <v>35</v>
      </c>
      <c r="B62" s="329" t="s">
        <v>563</v>
      </c>
      <c r="C62" s="328" t="s">
        <v>520</v>
      </c>
      <c r="D62" s="343">
        <v>150000</v>
      </c>
      <c r="E62" s="329"/>
      <c r="F62" s="329"/>
      <c r="G62" s="329"/>
      <c r="H62" s="329"/>
      <c r="I62" s="329"/>
    </row>
  </sheetData>
  <mergeCells count="62">
    <mergeCell ref="G27:H28"/>
    <mergeCell ref="F23:H23"/>
    <mergeCell ref="F13:H15"/>
    <mergeCell ref="A38:I38"/>
    <mergeCell ref="A39:A40"/>
    <mergeCell ref="B39:B40"/>
    <mergeCell ref="C39:C40"/>
    <mergeCell ref="D39:D40"/>
    <mergeCell ref="E39:F39"/>
    <mergeCell ref="A30:E30"/>
    <mergeCell ref="F30:H30"/>
    <mergeCell ref="A34:E34"/>
    <mergeCell ref="F34:H34"/>
    <mergeCell ref="F35:H37"/>
    <mergeCell ref="G39:I40"/>
    <mergeCell ref="G7:H7"/>
    <mergeCell ref="G8:H8"/>
    <mergeCell ref="G9:H10"/>
    <mergeCell ref="F24:H25"/>
    <mergeCell ref="G26:H26"/>
    <mergeCell ref="A1:H1"/>
    <mergeCell ref="G41:I41"/>
    <mergeCell ref="G42:I42"/>
    <mergeCell ref="E8:E10"/>
    <mergeCell ref="F8:F10"/>
    <mergeCell ref="A26:D26"/>
    <mergeCell ref="A23:E23"/>
    <mergeCell ref="E4:E6"/>
    <mergeCell ref="F4:F6"/>
    <mergeCell ref="G4:H6"/>
    <mergeCell ref="E2:F2"/>
    <mergeCell ref="G2:H2"/>
    <mergeCell ref="G3:H3"/>
    <mergeCell ref="F31:H33"/>
    <mergeCell ref="A12:E12"/>
    <mergeCell ref="F12:H12"/>
    <mergeCell ref="A11:E11"/>
    <mergeCell ref="F11:H11"/>
    <mergeCell ref="A16:E16"/>
    <mergeCell ref="F16:H16"/>
    <mergeCell ref="F17:H22"/>
    <mergeCell ref="A60:I60"/>
    <mergeCell ref="A51:I51"/>
    <mergeCell ref="A52:I52"/>
    <mergeCell ref="A55:I55"/>
    <mergeCell ref="A48:I48"/>
    <mergeCell ref="A49:A50"/>
    <mergeCell ref="B49:B50"/>
    <mergeCell ref="C49:C50"/>
    <mergeCell ref="D49:D50"/>
    <mergeCell ref="E49:G49"/>
    <mergeCell ref="H49:I49"/>
    <mergeCell ref="H53:I53"/>
    <mergeCell ref="H54:I54"/>
    <mergeCell ref="A56:I56"/>
    <mergeCell ref="A58:I58"/>
    <mergeCell ref="B59:I59"/>
    <mergeCell ref="G43:I43"/>
    <mergeCell ref="G44:I44"/>
    <mergeCell ref="G45:I45"/>
    <mergeCell ref="G46:I46"/>
    <mergeCell ref="G47:I47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2"/>
  <sheetViews>
    <sheetView zoomScale="110" zoomScaleNormal="110" workbookViewId="0">
      <selection activeCell="D46" sqref="D46"/>
    </sheetView>
  </sheetViews>
  <sheetFormatPr defaultColWidth="11" defaultRowHeight="13.2"/>
  <cols>
    <col min="1" max="1" width="10.21875" style="1" customWidth="1"/>
    <col min="2" max="2" width="16.88671875" style="1" bestFit="1" customWidth="1"/>
    <col min="3" max="3" width="10.21875" style="1" customWidth="1"/>
    <col min="4" max="4" width="10.5546875" style="1" bestFit="1" customWidth="1"/>
    <col min="5" max="5" width="10.21875" style="1" customWidth="1"/>
    <col min="6" max="6" width="6.21875" style="1" customWidth="1"/>
    <col min="7" max="8" width="10.21875" style="1" customWidth="1"/>
    <col min="9" max="9" width="25.77734375" style="1" bestFit="1" customWidth="1"/>
    <col min="10" max="10" width="11" style="1"/>
    <col min="11" max="11" width="23.44140625" style="1" bestFit="1" customWidth="1"/>
    <col min="12" max="15" width="11" style="1"/>
    <col min="16" max="16" width="12.77734375" style="1" customWidth="1"/>
    <col min="17" max="17" width="11.33203125" style="1" bestFit="1" customWidth="1"/>
    <col min="18" max="16384" width="11" style="1"/>
  </cols>
  <sheetData>
    <row r="1" spans="1:19" s="5" customFormat="1" ht="18.75" customHeight="1">
      <c r="A1" s="989">
        <v>3</v>
      </c>
      <c r="B1" s="24" t="s">
        <v>565</v>
      </c>
      <c r="C1" s="991" t="s">
        <v>573</v>
      </c>
      <c r="D1" s="992"/>
      <c r="E1" s="992"/>
      <c r="F1" s="992"/>
      <c r="G1" s="993"/>
      <c r="H1" s="248" t="s">
        <v>574</v>
      </c>
      <c r="I1" s="249"/>
      <c r="J1" s="1098"/>
      <c r="K1" s="994"/>
      <c r="L1" s="994"/>
      <c r="M1" s="995"/>
    </row>
    <row r="2" spans="1:19" s="2" customFormat="1" ht="18.75" customHeight="1">
      <c r="A2" s="990"/>
      <c r="B2" s="946" t="s">
        <v>566</v>
      </c>
      <c r="C2" s="996"/>
      <c r="D2" s="1010">
        <f>'Fr-02'!D2</f>
        <v>0</v>
      </c>
      <c r="E2" s="1011"/>
      <c r="F2" s="1011"/>
      <c r="G2" s="948"/>
      <c r="H2" s="946" t="s">
        <v>575</v>
      </c>
      <c r="I2" s="996"/>
      <c r="J2" s="983" t="s">
        <v>577</v>
      </c>
      <c r="K2" s="997"/>
      <c r="L2" s="997"/>
      <c r="M2" s="998"/>
      <c r="N2" s="5"/>
      <c r="O2" s="5"/>
    </row>
    <row r="3" spans="1:19" s="2" customFormat="1" ht="18.75" customHeight="1">
      <c r="A3" s="990"/>
      <c r="B3" s="946" t="s">
        <v>567</v>
      </c>
      <c r="C3" s="996"/>
      <c r="D3" s="1010">
        <f>'Fr-02'!D3</f>
        <v>0</v>
      </c>
      <c r="E3" s="1011"/>
      <c r="F3" s="1011"/>
      <c r="G3" s="948"/>
      <c r="H3" s="946" t="s">
        <v>576</v>
      </c>
      <c r="I3" s="996"/>
      <c r="J3" s="983" t="s">
        <v>577</v>
      </c>
      <c r="K3" s="997"/>
      <c r="L3" s="997"/>
      <c r="M3" s="998"/>
      <c r="N3" s="5"/>
      <c r="O3" s="5"/>
    </row>
    <row r="4" spans="1:19" ht="12.75" customHeight="1">
      <c r="A4" s="1105" t="s">
        <v>564</v>
      </c>
      <c r="B4" s="1107" t="s">
        <v>568</v>
      </c>
      <c r="C4" s="951"/>
      <c r="D4" s="951"/>
      <c r="E4" s="951"/>
      <c r="F4" s="951"/>
      <c r="G4" s="951"/>
      <c r="H4" s="951"/>
      <c r="I4" s="951"/>
      <c r="J4" s="951"/>
      <c r="K4" s="951"/>
      <c r="L4" s="951"/>
      <c r="M4" s="952"/>
    </row>
    <row r="5" spans="1:19" ht="12.75" customHeight="1">
      <c r="A5" s="1106"/>
      <c r="B5" s="1007" t="s">
        <v>569</v>
      </c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4"/>
    </row>
    <row r="6" spans="1:19" ht="12" customHeight="1">
      <c r="A6" s="920"/>
      <c r="B6" s="1008"/>
      <c r="C6" s="1008"/>
      <c r="D6" s="1008"/>
      <c r="E6" s="1008"/>
      <c r="F6" s="1008"/>
      <c r="G6" s="1008"/>
      <c r="H6" s="1008"/>
      <c r="I6" s="1008"/>
      <c r="J6" s="1008"/>
      <c r="K6" s="1008"/>
      <c r="L6" s="1008"/>
      <c r="M6" s="1009"/>
    </row>
    <row r="7" spans="1:19">
      <c r="A7" s="39"/>
      <c r="B7" s="47"/>
      <c r="C7" s="47"/>
      <c r="D7" s="47"/>
      <c r="E7" s="48"/>
      <c r="F7" s="47"/>
      <c r="G7" s="49"/>
      <c r="H7" s="49"/>
      <c r="I7" s="50"/>
      <c r="J7" s="47"/>
      <c r="K7" s="47"/>
      <c r="L7" s="1108" t="s">
        <v>578</v>
      </c>
      <c r="M7" s="1109"/>
    </row>
    <row r="8" spans="1:19">
      <c r="B8" s="51"/>
      <c r="C8" s="51"/>
      <c r="D8" s="52"/>
      <c r="E8" s="53"/>
      <c r="F8" s="51"/>
      <c r="G8" s="54"/>
      <c r="H8" s="54"/>
      <c r="I8" s="52"/>
      <c r="J8" s="51"/>
      <c r="K8" s="51"/>
      <c r="L8" s="1099" t="s">
        <v>508</v>
      </c>
      <c r="M8" s="1100"/>
    </row>
    <row r="9" spans="1:19">
      <c r="B9" s="51"/>
      <c r="C9" s="51"/>
      <c r="D9" s="52"/>
      <c r="E9" s="53"/>
      <c r="F9" s="51"/>
      <c r="G9" s="54"/>
      <c r="H9" s="54"/>
      <c r="I9" s="52"/>
      <c r="J9" s="51"/>
      <c r="K9" s="51"/>
      <c r="L9" s="1101" t="s">
        <v>579</v>
      </c>
      <c r="M9" s="1102"/>
    </row>
    <row r="10" spans="1:19">
      <c r="B10" s="47"/>
      <c r="C10" s="47"/>
      <c r="D10" s="50"/>
      <c r="E10" s="48"/>
      <c r="F10" s="47"/>
      <c r="G10" s="49"/>
      <c r="H10" s="49"/>
      <c r="I10" s="50"/>
      <c r="J10" s="47"/>
      <c r="K10" s="47"/>
      <c r="L10" s="1103" t="s">
        <v>580</v>
      </c>
      <c r="M10" s="1104"/>
      <c r="N10" s="344"/>
      <c r="O10" s="344"/>
      <c r="P10" s="344"/>
      <c r="Q10" s="344"/>
      <c r="R10" s="344"/>
      <c r="S10" s="344"/>
    </row>
    <row r="11" spans="1:19">
      <c r="B11" s="47"/>
      <c r="C11" s="47"/>
      <c r="D11" s="50"/>
      <c r="E11" s="48"/>
      <c r="F11" s="47"/>
      <c r="G11" s="49"/>
      <c r="H11" s="49"/>
      <c r="I11" s="50"/>
      <c r="J11" s="47"/>
      <c r="K11" s="47"/>
      <c r="L11" s="362"/>
      <c r="M11" s="362"/>
      <c r="N11" s="344"/>
      <c r="O11" s="344"/>
      <c r="P11" s="344"/>
      <c r="Q11" s="344"/>
      <c r="R11" s="344"/>
      <c r="S11" s="344"/>
    </row>
    <row r="12" spans="1:19">
      <c r="B12" s="363" t="s">
        <v>581</v>
      </c>
      <c r="C12" s="364"/>
      <c r="D12" s="365"/>
      <c r="E12" s="48"/>
      <c r="F12" s="1091" t="s">
        <v>583</v>
      </c>
      <c r="G12" s="1092"/>
      <c r="H12" s="1092"/>
      <c r="I12" s="1093"/>
      <c r="J12" s="47"/>
      <c r="K12" s="366" t="s">
        <v>584</v>
      </c>
      <c r="L12" s="367"/>
      <c r="M12" s="368"/>
      <c r="N12" s="344"/>
      <c r="O12" s="344"/>
      <c r="P12" s="344"/>
      <c r="Q12" s="344"/>
      <c r="R12" s="344"/>
      <c r="S12" s="344"/>
    </row>
    <row r="13" spans="1:19">
      <c r="B13" s="369" t="s">
        <v>482</v>
      </c>
      <c r="C13" s="342" t="s">
        <v>484</v>
      </c>
      <c r="D13" s="370" t="s">
        <v>535</v>
      </c>
      <c r="E13" s="48"/>
      <c r="F13" s="371"/>
      <c r="G13" s="372"/>
      <c r="H13" s="372"/>
      <c r="I13" s="373"/>
      <c r="J13" s="47"/>
      <c r="K13" s="374" t="s">
        <v>482</v>
      </c>
      <c r="L13" s="375" t="s">
        <v>484</v>
      </c>
      <c r="M13" s="376" t="s">
        <v>535</v>
      </c>
      <c r="N13" s="344"/>
      <c r="O13" s="344"/>
      <c r="P13" s="344"/>
      <c r="Q13" s="344"/>
      <c r="R13" s="344"/>
      <c r="S13" s="344"/>
    </row>
    <row r="14" spans="1:19">
      <c r="B14" s="345" t="str">
        <f>Assumption!B41</f>
        <v>Scrap for Billet Manufacturing</v>
      </c>
      <c r="C14" s="346" t="s">
        <v>172</v>
      </c>
      <c r="D14" s="347"/>
      <c r="E14" s="48"/>
      <c r="F14" s="371"/>
      <c r="G14" s="372"/>
      <c r="H14" s="372"/>
      <c r="I14" s="373"/>
      <c r="J14" s="47"/>
      <c r="K14" s="348"/>
      <c r="L14" s="349"/>
      <c r="M14" s="350"/>
      <c r="N14" s="344"/>
      <c r="O14" s="344"/>
      <c r="P14" s="344"/>
      <c r="Q14" s="344"/>
      <c r="R14" s="344"/>
      <c r="S14" s="344"/>
    </row>
    <row r="15" spans="1:19">
      <c r="B15" s="345"/>
      <c r="C15" s="346"/>
      <c r="D15" s="878"/>
      <c r="E15" s="48"/>
      <c r="F15" s="371"/>
      <c r="G15" s="372"/>
      <c r="H15" s="372"/>
      <c r="I15" s="373"/>
      <c r="J15" s="47"/>
      <c r="K15" s="348"/>
      <c r="L15" s="349"/>
      <c r="M15" s="350"/>
      <c r="N15" s="344"/>
      <c r="O15" s="344"/>
      <c r="P15" s="344"/>
      <c r="Q15" s="344"/>
      <c r="R15" s="344"/>
      <c r="S15" s="344"/>
    </row>
    <row r="16" spans="1:19">
      <c r="B16" s="345"/>
      <c r="C16" s="346"/>
      <c r="D16" s="347"/>
      <c r="E16" s="377"/>
      <c r="F16" s="378"/>
      <c r="G16" s="379"/>
      <c r="H16" s="379"/>
      <c r="I16" s="380"/>
      <c r="J16" s="47"/>
      <c r="K16" s="381" t="s">
        <v>585</v>
      </c>
      <c r="L16" s="382"/>
      <c r="M16" s="383"/>
      <c r="N16" s="344"/>
      <c r="O16" s="344"/>
      <c r="P16" s="344"/>
      <c r="Q16" s="344"/>
      <c r="R16" s="344"/>
      <c r="S16" s="344"/>
    </row>
    <row r="17" spans="2:19">
      <c r="B17" s="1094" t="s">
        <v>582</v>
      </c>
      <c r="C17" s="1095"/>
      <c r="D17" s="1096"/>
      <c r="E17" s="377"/>
      <c r="F17" s="378"/>
      <c r="G17" s="379"/>
      <c r="H17" s="379"/>
      <c r="I17" s="380"/>
      <c r="J17" s="47"/>
      <c r="K17" s="374" t="s">
        <v>482</v>
      </c>
      <c r="L17" s="375" t="s">
        <v>484</v>
      </c>
      <c r="M17" s="376" t="s">
        <v>535</v>
      </c>
      <c r="N17" s="344"/>
      <c r="O17" s="344"/>
      <c r="P17" s="344"/>
      <c r="Q17" s="344"/>
      <c r="R17" s="344"/>
      <c r="S17" s="344"/>
    </row>
    <row r="18" spans="2:19">
      <c r="B18" s="369" t="s">
        <v>482</v>
      </c>
      <c r="C18" s="342" t="s">
        <v>484</v>
      </c>
      <c r="D18" s="370" t="s">
        <v>535</v>
      </c>
      <c r="E18" s="377"/>
      <c r="F18" s="378"/>
      <c r="G18" s="379"/>
      <c r="H18" s="379"/>
      <c r="I18" s="380"/>
      <c r="J18" s="47"/>
      <c r="K18" s="351"/>
      <c r="L18" s="349"/>
      <c r="M18" s="350"/>
      <c r="N18" s="344"/>
      <c r="O18" s="344"/>
      <c r="P18" s="344"/>
      <c r="Q18" s="344"/>
      <c r="R18" s="344"/>
      <c r="S18" s="344"/>
    </row>
    <row r="19" spans="2:19">
      <c r="B19" s="384" t="str">
        <f>Assumption!A16</f>
        <v>Electricity</v>
      </c>
      <c r="C19" s="342" t="s">
        <v>175</v>
      </c>
      <c r="D19" s="385">
        <f>Assumption!D17*Assumption!D18</f>
        <v>25000</v>
      </c>
      <c r="E19" s="377"/>
      <c r="F19" s="378"/>
      <c r="G19" s="379"/>
      <c r="H19" s="379"/>
      <c r="I19" s="380"/>
      <c r="J19" s="47"/>
      <c r="K19" s="352"/>
      <c r="L19" s="353"/>
      <c r="M19" s="354"/>
      <c r="N19" s="344"/>
      <c r="O19" s="344"/>
      <c r="P19" s="344"/>
      <c r="Q19" s="344"/>
      <c r="R19" s="344"/>
      <c r="S19" s="344"/>
    </row>
    <row r="20" spans="2:19">
      <c r="B20" s="386"/>
      <c r="C20" s="387"/>
      <c r="D20" s="388"/>
      <c r="E20" s="377"/>
      <c r="F20" s="389"/>
      <c r="G20" s="390"/>
      <c r="H20" s="390"/>
      <c r="I20" s="391"/>
      <c r="J20" s="47"/>
      <c r="K20" s="344"/>
      <c r="L20" s="344"/>
      <c r="M20" s="344"/>
      <c r="N20" s="344"/>
      <c r="O20" s="344"/>
      <c r="P20" s="344"/>
      <c r="Q20" s="344"/>
      <c r="R20" s="344"/>
      <c r="S20" s="344"/>
    </row>
    <row r="21" spans="2:19">
      <c r="B21" s="47"/>
      <c r="C21" s="47"/>
      <c r="D21" s="392"/>
      <c r="E21" s="377"/>
      <c r="F21" s="47"/>
      <c r="G21" s="49"/>
      <c r="H21" s="49"/>
      <c r="I21" s="392"/>
      <c r="J21" s="47"/>
      <c r="K21" s="344"/>
      <c r="L21" s="344"/>
      <c r="M21" s="344"/>
      <c r="N21" s="344"/>
      <c r="O21" s="344"/>
      <c r="P21" s="344"/>
      <c r="Q21" s="344"/>
      <c r="R21" s="344"/>
      <c r="S21" s="344"/>
    </row>
    <row r="22" spans="2:19">
      <c r="B22" s="47"/>
      <c r="C22" s="47"/>
      <c r="D22" s="392"/>
      <c r="E22" s="377"/>
      <c r="F22" s="47"/>
      <c r="G22" s="49"/>
      <c r="H22" s="49"/>
      <c r="I22" s="393" t="s">
        <v>586</v>
      </c>
      <c r="J22" s="394"/>
      <c r="K22" s="47"/>
      <c r="L22" s="392"/>
      <c r="M22" s="47"/>
      <c r="N22" s="344"/>
      <c r="O22" s="344"/>
      <c r="P22" s="344"/>
      <c r="Q22" s="344"/>
      <c r="R22" s="344"/>
      <c r="S22" s="344"/>
    </row>
    <row r="23" spans="2:19">
      <c r="B23" s="47"/>
      <c r="C23" s="47"/>
      <c r="D23" s="392"/>
      <c r="E23" s="377"/>
      <c r="F23" s="47"/>
      <c r="G23" s="49"/>
      <c r="H23" s="49"/>
      <c r="I23" s="395" t="s">
        <v>482</v>
      </c>
      <c r="J23" s="396" t="s">
        <v>484</v>
      </c>
      <c r="K23" s="397" t="s">
        <v>535</v>
      </c>
      <c r="L23" s="392"/>
      <c r="M23" s="47"/>
      <c r="N23" s="344"/>
      <c r="O23" s="344"/>
      <c r="P23" s="344"/>
      <c r="Q23" s="344"/>
      <c r="R23" s="344"/>
      <c r="S23" s="344"/>
    </row>
    <row r="24" spans="2:19">
      <c r="B24" s="47"/>
      <c r="C24" s="47"/>
      <c r="D24" s="392"/>
      <c r="E24" s="377"/>
      <c r="F24" s="47"/>
      <c r="G24" s="49"/>
      <c r="H24" s="49"/>
      <c r="I24" s="398" t="s">
        <v>479</v>
      </c>
      <c r="J24" s="399" t="str">
        <f>C14</f>
        <v>kg</v>
      </c>
      <c r="K24" s="400">
        <f>D14</f>
        <v>0</v>
      </c>
      <c r="L24" s="392"/>
      <c r="M24" s="47"/>
      <c r="N24" s="344"/>
      <c r="O24" s="344"/>
      <c r="P24" s="344"/>
      <c r="Q24" s="344"/>
      <c r="R24" s="344"/>
      <c r="S24" s="344"/>
    </row>
    <row r="25" spans="2:19">
      <c r="B25" s="47"/>
      <c r="C25" s="47"/>
      <c r="D25" s="392"/>
      <c r="E25" s="377"/>
      <c r="F25" s="47"/>
      <c r="G25" s="49"/>
      <c r="H25" s="49"/>
      <c r="I25" s="398"/>
      <c r="J25" s="399"/>
      <c r="K25" s="401"/>
      <c r="L25" s="392"/>
      <c r="M25" s="47"/>
      <c r="N25" s="344"/>
      <c r="O25" s="344"/>
      <c r="P25" s="344"/>
      <c r="Q25" s="344"/>
      <c r="R25" s="344"/>
      <c r="S25" s="344"/>
    </row>
    <row r="26" spans="2:19">
      <c r="B26" s="47"/>
      <c r="C26" s="47"/>
      <c r="D26" s="392"/>
      <c r="E26" s="377"/>
      <c r="F26" s="47"/>
      <c r="G26" s="49"/>
      <c r="H26" s="49"/>
      <c r="I26" s="402"/>
      <c r="J26" s="403"/>
      <c r="K26" s="404"/>
      <c r="L26" s="392"/>
      <c r="M26" s="47"/>
      <c r="N26" s="344"/>
      <c r="O26" s="344"/>
      <c r="P26" s="344"/>
      <c r="Q26" s="344"/>
      <c r="R26" s="344"/>
      <c r="S26" s="344"/>
    </row>
    <row r="27" spans="2:19">
      <c r="B27" s="47"/>
      <c r="C27" s="47"/>
      <c r="D27" s="405"/>
      <c r="E27" s="377"/>
      <c r="F27" s="47"/>
      <c r="G27" s="49"/>
      <c r="H27" s="49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</row>
    <row r="28" spans="2:19">
      <c r="B28" s="363" t="s">
        <v>592</v>
      </c>
      <c r="C28" s="364"/>
      <c r="D28" s="365"/>
      <c r="E28" s="377"/>
      <c r="F28" s="1091" t="s">
        <v>587</v>
      </c>
      <c r="G28" s="1092"/>
      <c r="H28" s="1092"/>
      <c r="I28" s="1093"/>
      <c r="J28" s="47"/>
      <c r="K28" s="366" t="s">
        <v>584</v>
      </c>
      <c r="L28" s="367"/>
      <c r="M28" s="368"/>
      <c r="N28" s="344"/>
      <c r="O28" s="344"/>
      <c r="P28" s="344"/>
      <c r="Q28" s="344"/>
      <c r="R28" s="344"/>
      <c r="S28" s="344"/>
    </row>
    <row r="29" spans="2:19">
      <c r="B29" s="369" t="s">
        <v>482</v>
      </c>
      <c r="C29" s="342" t="s">
        <v>484</v>
      </c>
      <c r="D29" s="370" t="s">
        <v>535</v>
      </c>
      <c r="E29" s="377"/>
      <c r="F29" s="378"/>
      <c r="G29" s="379"/>
      <c r="H29" s="379"/>
      <c r="I29" s="380"/>
      <c r="J29" s="47"/>
      <c r="K29" s="374" t="s">
        <v>482</v>
      </c>
      <c r="L29" s="375" t="s">
        <v>484</v>
      </c>
      <c r="M29" s="376" t="s">
        <v>535</v>
      </c>
      <c r="N29" s="344"/>
      <c r="O29" s="344"/>
      <c r="P29" s="344"/>
      <c r="Q29" s="344"/>
      <c r="R29" s="344"/>
      <c r="S29" s="344"/>
    </row>
    <row r="30" spans="2:19">
      <c r="B30" s="345" t="str">
        <f>Assumption!B42</f>
        <v>Sodium Hypochlorite</v>
      </c>
      <c r="C30" s="346" t="s">
        <v>172</v>
      </c>
      <c r="D30" s="347"/>
      <c r="E30" s="377"/>
      <c r="F30" s="378"/>
      <c r="G30" s="379"/>
      <c r="H30" s="379"/>
      <c r="I30" s="380"/>
      <c r="J30" s="47"/>
      <c r="K30" s="348"/>
      <c r="L30" s="349"/>
      <c r="M30" s="350"/>
      <c r="N30" s="344"/>
      <c r="O30" s="344"/>
      <c r="P30" s="344"/>
      <c r="Q30" s="344"/>
      <c r="R30" s="344"/>
      <c r="S30" s="344"/>
    </row>
    <row r="31" spans="2:19">
      <c r="B31" s="345" t="str">
        <f>Assumption!B43</f>
        <v>Calcium Sterate</v>
      </c>
      <c r="C31" s="346" t="s">
        <v>172</v>
      </c>
      <c r="D31" s="347"/>
      <c r="E31" s="377"/>
      <c r="F31" s="378"/>
      <c r="G31" s="379"/>
      <c r="H31" s="379"/>
      <c r="I31" s="380"/>
      <c r="J31" s="47"/>
      <c r="K31" s="348"/>
      <c r="L31" s="349"/>
      <c r="M31" s="350"/>
      <c r="N31" s="344"/>
      <c r="O31" s="344"/>
      <c r="P31" s="344"/>
      <c r="Q31" s="344"/>
      <c r="R31" s="344"/>
      <c r="S31" s="344"/>
    </row>
    <row r="32" spans="2:19">
      <c r="B32" s="345"/>
      <c r="C32" s="346"/>
      <c r="D32" s="347"/>
      <c r="E32" s="377"/>
      <c r="F32" s="378"/>
      <c r="G32" s="379"/>
      <c r="H32" s="379"/>
      <c r="I32" s="380"/>
      <c r="J32" s="47"/>
      <c r="K32" s="381" t="s">
        <v>585</v>
      </c>
      <c r="L32" s="382"/>
      <c r="M32" s="383"/>
      <c r="N32" s="344"/>
      <c r="O32" s="344"/>
      <c r="P32" s="344"/>
      <c r="Q32" s="344"/>
      <c r="R32" s="344"/>
      <c r="S32" s="344"/>
    </row>
    <row r="33" spans="2:19">
      <c r="B33" s="1094" t="s">
        <v>582</v>
      </c>
      <c r="C33" s="1095"/>
      <c r="D33" s="1096"/>
      <c r="E33" s="377"/>
      <c r="F33" s="378"/>
      <c r="G33" s="379"/>
      <c r="H33" s="379"/>
      <c r="I33" s="380"/>
      <c r="J33" s="47"/>
      <c r="K33" s="374" t="s">
        <v>482</v>
      </c>
      <c r="L33" s="375" t="s">
        <v>484</v>
      </c>
      <c r="M33" s="376" t="s">
        <v>535</v>
      </c>
      <c r="N33" s="344"/>
      <c r="O33" s="344"/>
      <c r="P33" s="344"/>
      <c r="Q33" s="344"/>
      <c r="R33" s="344"/>
      <c r="S33" s="344"/>
    </row>
    <row r="34" spans="2:19">
      <c r="B34" s="369" t="s">
        <v>482</v>
      </c>
      <c r="C34" s="342" t="s">
        <v>484</v>
      </c>
      <c r="D34" s="370" t="s">
        <v>535</v>
      </c>
      <c r="E34" s="377"/>
      <c r="F34" s="378"/>
      <c r="G34" s="379"/>
      <c r="H34" s="379"/>
      <c r="I34" s="380"/>
      <c r="J34" s="47"/>
      <c r="K34" s="351" t="s">
        <v>588</v>
      </c>
      <c r="L34" s="349" t="s">
        <v>174</v>
      </c>
      <c r="M34" s="350">
        <f>D36+D37</f>
        <v>80000</v>
      </c>
      <c r="N34" s="344"/>
      <c r="O34" s="344"/>
      <c r="P34" s="344"/>
      <c r="Q34" s="344"/>
      <c r="R34" s="344"/>
      <c r="S34" s="344"/>
    </row>
    <row r="35" spans="2:19">
      <c r="B35" s="384" t="str">
        <f>Assumption!A16</f>
        <v>Electricity</v>
      </c>
      <c r="C35" s="342" t="s">
        <v>175</v>
      </c>
      <c r="D35" s="385"/>
      <c r="E35" s="377"/>
      <c r="F35" s="378"/>
      <c r="G35" s="379"/>
      <c r="H35" s="379"/>
      <c r="I35" s="380"/>
      <c r="J35" s="47"/>
      <c r="K35" s="351" t="str">
        <f>Assumption!B35</f>
        <v>Scrap from production</v>
      </c>
      <c r="L35" s="349" t="s">
        <v>172</v>
      </c>
      <c r="M35" s="350">
        <f>Assumption!D35</f>
        <v>50000</v>
      </c>
      <c r="N35" s="344"/>
      <c r="O35" s="344"/>
      <c r="P35" s="344"/>
      <c r="Q35" s="344"/>
      <c r="R35" s="344"/>
      <c r="S35" s="344"/>
    </row>
    <row r="36" spans="2:19">
      <c r="B36" s="384" t="str">
        <f>Assumption!B31</f>
        <v>Water Supply (Factory)</v>
      </c>
      <c r="C36" s="342" t="s">
        <v>174</v>
      </c>
      <c r="D36" s="385">
        <f>Assumption!D31</f>
        <v>80000</v>
      </c>
      <c r="E36" s="377"/>
      <c r="F36" s="378"/>
      <c r="G36" s="379"/>
      <c r="H36" s="379"/>
      <c r="I36" s="380"/>
      <c r="J36" s="47"/>
      <c r="K36" s="352" t="s">
        <v>589</v>
      </c>
      <c r="L36" s="353" t="s">
        <v>172</v>
      </c>
      <c r="M36" s="354">
        <f>D30+D31</f>
        <v>0</v>
      </c>
      <c r="N36" s="344"/>
      <c r="O36" s="344"/>
      <c r="P36" s="344"/>
      <c r="Q36" s="344"/>
      <c r="R36" s="344"/>
      <c r="S36" s="344"/>
    </row>
    <row r="37" spans="2:19">
      <c r="B37" s="384" t="str">
        <f>Assumption!B33</f>
        <v>Groundwater (Factory)</v>
      </c>
      <c r="C37" s="342" t="s">
        <v>174</v>
      </c>
      <c r="D37" s="385"/>
      <c r="E37" s="377"/>
      <c r="F37" s="389"/>
      <c r="G37" s="390"/>
      <c r="H37" s="390"/>
      <c r="I37" s="391"/>
      <c r="J37" s="47"/>
      <c r="K37" s="344"/>
      <c r="L37" s="344"/>
      <c r="M37" s="344"/>
      <c r="N37" s="344"/>
      <c r="O37" s="344"/>
      <c r="P37" s="344"/>
      <c r="Q37" s="344"/>
      <c r="R37" s="344"/>
      <c r="S37" s="344"/>
    </row>
    <row r="38" spans="2:19">
      <c r="B38" s="384" t="str">
        <f>Assumption!A3</f>
        <v>Diesel oil</v>
      </c>
      <c r="C38" s="342" t="s">
        <v>176</v>
      </c>
      <c r="D38" s="385">
        <f>Assumption!D4</f>
        <v>3500</v>
      </c>
      <c r="E38" s="377"/>
      <c r="F38" s="47"/>
      <c r="G38" s="49"/>
      <c r="H38" s="49"/>
      <c r="I38" s="406"/>
      <c r="J38" s="47"/>
      <c r="K38" s="47"/>
      <c r="L38" s="50"/>
      <c r="M38" s="47"/>
      <c r="N38" s="344"/>
      <c r="O38" s="344"/>
      <c r="P38" s="344"/>
      <c r="Q38" s="344"/>
      <c r="R38" s="344"/>
      <c r="S38" s="344"/>
    </row>
    <row r="39" spans="2:19">
      <c r="B39" s="386" t="str">
        <f>Assumption!B44</f>
        <v>Lubricants</v>
      </c>
      <c r="C39" s="407" t="s">
        <v>172</v>
      </c>
      <c r="D39" s="408">
        <f>Assumption!D44</f>
        <v>2500</v>
      </c>
      <c r="E39" s="377"/>
      <c r="F39" s="47"/>
      <c r="G39" s="49"/>
      <c r="H39" s="49"/>
      <c r="I39" s="393" t="s">
        <v>586</v>
      </c>
      <c r="J39" s="47"/>
      <c r="K39" s="47"/>
      <c r="L39" s="50"/>
      <c r="M39" s="47"/>
      <c r="N39" s="344"/>
      <c r="O39" s="344"/>
      <c r="P39" s="344"/>
      <c r="Q39" s="344"/>
      <c r="R39" s="344"/>
      <c r="S39" s="344"/>
    </row>
    <row r="40" spans="2:19">
      <c r="B40" s="409"/>
      <c r="C40" s="409"/>
      <c r="D40" s="409"/>
      <c r="E40" s="377"/>
      <c r="F40" s="47"/>
      <c r="G40" s="49"/>
      <c r="H40" s="49"/>
      <c r="I40" s="395" t="s">
        <v>482</v>
      </c>
      <c r="J40" s="396" t="s">
        <v>484</v>
      </c>
      <c r="K40" s="397" t="s">
        <v>535</v>
      </c>
      <c r="L40" s="392"/>
      <c r="M40" s="47"/>
      <c r="N40" s="344"/>
      <c r="O40" s="344"/>
      <c r="P40" s="344"/>
      <c r="Q40" s="344"/>
      <c r="R40" s="344"/>
      <c r="S40" s="344"/>
    </row>
    <row r="41" spans="2:19">
      <c r="B41" s="409"/>
      <c r="C41" s="409"/>
      <c r="D41" s="409"/>
      <c r="E41" s="377"/>
      <c r="F41" s="47"/>
      <c r="G41" s="49"/>
      <c r="H41" s="49"/>
      <c r="I41" s="398" t="s">
        <v>590</v>
      </c>
      <c r="J41" s="399" t="s">
        <v>172</v>
      </c>
      <c r="K41" s="400">
        <f>K24-M35</f>
        <v>-50000</v>
      </c>
      <c r="L41" s="392"/>
      <c r="M41" s="47"/>
      <c r="N41" s="344"/>
      <c r="O41" s="344"/>
      <c r="P41" s="344"/>
      <c r="Q41" s="344"/>
      <c r="R41" s="344"/>
      <c r="S41" s="344"/>
    </row>
    <row r="42" spans="2:19">
      <c r="B42" s="409"/>
      <c r="C42" s="409"/>
      <c r="D42" s="409"/>
      <c r="E42" s="377"/>
      <c r="F42" s="47"/>
      <c r="G42" s="49"/>
      <c r="H42" s="49"/>
      <c r="I42" s="402"/>
      <c r="J42" s="403"/>
      <c r="K42" s="404"/>
      <c r="L42" s="392"/>
      <c r="M42" s="47"/>
      <c r="N42" s="344"/>
      <c r="O42" s="344"/>
      <c r="P42" s="344"/>
      <c r="Q42" s="344"/>
      <c r="R42" s="344"/>
      <c r="S42" s="344"/>
    </row>
    <row r="43" spans="2:19"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</row>
    <row r="44" spans="2:19">
      <c r="B44" s="363" t="s">
        <v>581</v>
      </c>
      <c r="C44" s="364"/>
      <c r="D44" s="365"/>
      <c r="E44" s="48"/>
      <c r="F44" s="1097" t="s">
        <v>591</v>
      </c>
      <c r="G44" s="1092"/>
      <c r="H44" s="1092"/>
      <c r="I44" s="1093"/>
      <c r="J44" s="47"/>
      <c r="K44" s="366" t="s">
        <v>584</v>
      </c>
      <c r="L44" s="367"/>
      <c r="M44" s="368"/>
      <c r="N44" s="344"/>
      <c r="O44" s="344"/>
      <c r="P44" s="344"/>
      <c r="Q44" s="344"/>
      <c r="R44" s="344"/>
      <c r="S44" s="344"/>
    </row>
    <row r="45" spans="2:19">
      <c r="B45" s="369" t="s">
        <v>482</v>
      </c>
      <c r="C45" s="342" t="s">
        <v>484</v>
      </c>
      <c r="D45" s="370" t="s">
        <v>535</v>
      </c>
      <c r="E45" s="377"/>
      <c r="F45" s="378"/>
      <c r="G45" s="379"/>
      <c r="H45" s="379"/>
      <c r="I45" s="380"/>
      <c r="J45" s="47"/>
      <c r="K45" s="374" t="s">
        <v>482</v>
      </c>
      <c r="L45" s="375" t="s">
        <v>484</v>
      </c>
      <c r="M45" s="376" t="s">
        <v>535</v>
      </c>
      <c r="N45" s="344"/>
      <c r="O45" s="344"/>
      <c r="P45" s="355" t="s">
        <v>570</v>
      </c>
      <c r="Q45" s="355" t="s">
        <v>571</v>
      </c>
      <c r="R45" s="355" t="s">
        <v>572</v>
      </c>
      <c r="S45" s="344"/>
    </row>
    <row r="46" spans="2:19">
      <c r="B46" s="384" t="str">
        <f>Assumption!B45</f>
        <v>Sticker</v>
      </c>
      <c r="C46" s="346" t="s">
        <v>172</v>
      </c>
      <c r="D46" s="385"/>
      <c r="E46" s="377"/>
      <c r="F46" s="378"/>
      <c r="G46" s="379"/>
      <c r="H46" s="379"/>
      <c r="I46" s="380"/>
      <c r="J46" s="47"/>
      <c r="K46" s="348" t="str">
        <f>Assumption!B62</f>
        <v>Other Wire Gauge</v>
      </c>
      <c r="L46" s="356" t="s">
        <v>172</v>
      </c>
      <c r="M46" s="350"/>
      <c r="N46" s="344"/>
      <c r="O46" s="344"/>
      <c r="P46" s="357" t="str">
        <f>I55</f>
        <v>Wire 5.5 mm</v>
      </c>
      <c r="Q46" s="358">
        <f>K55</f>
        <v>0</v>
      </c>
      <c r="R46" s="359" t="e">
        <f>Q46/Q48</f>
        <v>#DIV/0!</v>
      </c>
      <c r="S46" s="344"/>
    </row>
    <row r="47" spans="2:19">
      <c r="B47" s="384" t="str">
        <f>Assumption!B46</f>
        <v>Carton Box</v>
      </c>
      <c r="C47" s="346" t="s">
        <v>172</v>
      </c>
      <c r="D47" s="385"/>
      <c r="E47" s="377"/>
      <c r="F47" s="378"/>
      <c r="G47" s="379"/>
      <c r="H47" s="379"/>
      <c r="I47" s="380"/>
      <c r="J47" s="47"/>
      <c r="K47" s="348"/>
      <c r="L47" s="356"/>
      <c r="M47" s="350"/>
      <c r="N47" s="344"/>
      <c r="O47" s="344"/>
      <c r="P47" s="357" t="str">
        <f>K46</f>
        <v>Other Wire Gauge</v>
      </c>
      <c r="Q47" s="358">
        <f>M46</f>
        <v>0</v>
      </c>
      <c r="R47" s="359" t="e">
        <f>Q47/Q48</f>
        <v>#DIV/0!</v>
      </c>
      <c r="S47" s="344"/>
    </row>
    <row r="48" spans="2:19">
      <c r="B48" s="384" t="str">
        <f>Assumption!B47</f>
        <v>LDPE Wrapping Film</v>
      </c>
      <c r="C48" s="346" t="s">
        <v>172</v>
      </c>
      <c r="D48" s="385"/>
      <c r="E48" s="377"/>
      <c r="F48" s="378"/>
      <c r="G48" s="379"/>
      <c r="H48" s="379"/>
      <c r="I48" s="380"/>
      <c r="J48" s="47"/>
      <c r="K48" s="381" t="s">
        <v>585</v>
      </c>
      <c r="L48" s="382"/>
      <c r="M48" s="383"/>
      <c r="N48" s="344"/>
      <c r="O48" s="344"/>
      <c r="P48" s="355" t="s">
        <v>362</v>
      </c>
      <c r="Q48" s="358">
        <f>Q46+Q47</f>
        <v>0</v>
      </c>
      <c r="R48" s="359" t="e">
        <f>R46+R47</f>
        <v>#DIV/0!</v>
      </c>
      <c r="S48" s="344"/>
    </row>
    <row r="49" spans="1:19">
      <c r="B49" s="1094" t="s">
        <v>582</v>
      </c>
      <c r="C49" s="1095"/>
      <c r="D49" s="1096"/>
      <c r="E49" s="377"/>
      <c r="F49" s="389"/>
      <c r="G49" s="390"/>
      <c r="H49" s="390"/>
      <c r="I49" s="391"/>
      <c r="J49" s="47"/>
      <c r="K49" s="374" t="s">
        <v>482</v>
      </c>
      <c r="L49" s="375" t="s">
        <v>484</v>
      </c>
      <c r="M49" s="376" t="s">
        <v>535</v>
      </c>
      <c r="N49" s="344"/>
      <c r="O49" s="344"/>
      <c r="P49" s="344"/>
      <c r="Q49" s="344"/>
      <c r="R49" s="344"/>
      <c r="S49" s="344"/>
    </row>
    <row r="50" spans="1:19">
      <c r="B50" s="369" t="s">
        <v>482</v>
      </c>
      <c r="C50" s="342" t="s">
        <v>484</v>
      </c>
      <c r="D50" s="370" t="s">
        <v>535</v>
      </c>
      <c r="E50" s="377"/>
      <c r="F50" s="47"/>
      <c r="G50" s="49"/>
      <c r="H50" s="49"/>
      <c r="I50" s="392"/>
      <c r="J50" s="47"/>
      <c r="K50" s="351" t="str">
        <f>Assumption!B36</f>
        <v>Sticker scraps and paper crates</v>
      </c>
      <c r="L50" s="356" t="s">
        <v>172</v>
      </c>
      <c r="M50" s="350">
        <f>Assumption!D36</f>
        <v>80</v>
      </c>
      <c r="N50" s="344"/>
      <c r="O50" s="344"/>
      <c r="P50" s="344"/>
      <c r="Q50" s="344"/>
      <c r="R50" s="344"/>
      <c r="S50" s="344"/>
    </row>
    <row r="51" spans="1:19">
      <c r="B51" s="384" t="str">
        <f>Assumption!A16</f>
        <v>Electricity</v>
      </c>
      <c r="C51" s="342" t="s">
        <v>175</v>
      </c>
      <c r="D51" s="385">
        <f>Assumption!D17*Assumption!D20</f>
        <v>75000</v>
      </c>
      <c r="E51" s="377"/>
      <c r="F51" s="47"/>
      <c r="G51" s="49"/>
      <c r="H51" s="49"/>
      <c r="I51" s="344"/>
      <c r="J51" s="344"/>
      <c r="K51" s="351" t="str">
        <f>Assumption!B37</f>
        <v>Plastic Scrap</v>
      </c>
      <c r="L51" s="356" t="s">
        <v>172</v>
      </c>
      <c r="M51" s="350">
        <f>Assumption!D37</f>
        <v>30</v>
      </c>
      <c r="N51" s="344"/>
      <c r="O51" s="344"/>
      <c r="P51" s="344"/>
      <c r="Q51" s="344"/>
      <c r="R51" s="344"/>
      <c r="S51" s="344"/>
    </row>
    <row r="52" spans="1:19">
      <c r="B52" s="384"/>
      <c r="C52" s="342"/>
      <c r="D52" s="385"/>
      <c r="E52" s="377"/>
      <c r="F52" s="47"/>
      <c r="G52" s="49"/>
      <c r="H52" s="49"/>
      <c r="I52" s="344"/>
      <c r="J52" s="344"/>
      <c r="K52" s="352"/>
      <c r="L52" s="360"/>
      <c r="M52" s="354"/>
      <c r="N52" s="344"/>
      <c r="O52" s="344"/>
      <c r="P52" s="344"/>
      <c r="Q52" s="344"/>
      <c r="R52" s="344"/>
      <c r="S52" s="344"/>
    </row>
    <row r="53" spans="1:19">
      <c r="B53" s="384"/>
      <c r="C53" s="342"/>
      <c r="D53" s="385"/>
      <c r="E53" s="377"/>
      <c r="F53" s="47"/>
      <c r="G53" s="49"/>
      <c r="H53" s="49"/>
      <c r="I53" s="393" t="s">
        <v>586</v>
      </c>
      <c r="J53" s="47"/>
      <c r="K53" s="47"/>
      <c r="L53" s="344"/>
      <c r="M53" s="344"/>
      <c r="N53" s="344"/>
      <c r="O53" s="344"/>
      <c r="P53" s="344"/>
      <c r="Q53" s="344"/>
      <c r="R53" s="344"/>
      <c r="S53" s="344"/>
    </row>
    <row r="54" spans="1:19">
      <c r="B54" s="384"/>
      <c r="C54" s="342"/>
      <c r="D54" s="385"/>
      <c r="E54" s="377"/>
      <c r="F54" s="47"/>
      <c r="G54" s="49"/>
      <c r="H54" s="49"/>
      <c r="I54" s="395" t="s">
        <v>482</v>
      </c>
      <c r="J54" s="396" t="s">
        <v>484</v>
      </c>
      <c r="K54" s="397" t="s">
        <v>535</v>
      </c>
      <c r="L54" s="344"/>
      <c r="M54" s="344"/>
      <c r="N54" s="344"/>
      <c r="O54" s="344"/>
      <c r="P54" s="344"/>
      <c r="Q54" s="344"/>
      <c r="R54" s="344"/>
      <c r="S54" s="344"/>
    </row>
    <row r="55" spans="1:19">
      <c r="B55" s="386"/>
      <c r="C55" s="407"/>
      <c r="D55" s="408"/>
      <c r="E55" s="377"/>
      <c r="F55" s="47"/>
      <c r="G55" s="49"/>
      <c r="H55" s="49"/>
      <c r="I55" s="398" t="str">
        <f>Assumption!B61</f>
        <v>Wire 5.5 mm</v>
      </c>
      <c r="J55" s="399" t="s">
        <v>172</v>
      </c>
      <c r="K55" s="400"/>
      <c r="L55" s="344"/>
      <c r="M55" s="344"/>
      <c r="N55" s="344"/>
      <c r="O55" s="344"/>
      <c r="P55" s="344"/>
      <c r="Q55" s="344"/>
      <c r="R55" s="344"/>
      <c r="S55" s="344"/>
    </row>
    <row r="56" spans="1:19" s="8" customFormat="1">
      <c r="A56"/>
      <c r="B56" s="344"/>
      <c r="C56" s="344"/>
      <c r="D56" s="344"/>
      <c r="E56" s="344"/>
      <c r="F56" s="344"/>
      <c r="G56" s="344"/>
      <c r="H56" s="344"/>
      <c r="I56" s="402" t="s">
        <v>593</v>
      </c>
      <c r="J56" s="403" t="s">
        <v>172</v>
      </c>
      <c r="K56" s="410">
        <f>SUM(D45:D48)-SUM(M50:M51)</f>
        <v>-110</v>
      </c>
      <c r="L56" s="344"/>
      <c r="M56" s="344"/>
      <c r="N56" s="361"/>
      <c r="O56" s="361"/>
      <c r="P56" s="361"/>
      <c r="Q56" s="361"/>
      <c r="R56" s="361"/>
      <c r="S56" s="361"/>
    </row>
    <row r="57" spans="1:19">
      <c r="A57"/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</row>
    <row r="58" spans="1:19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9">
      <c r="A60" s="26" t="s">
        <v>5</v>
      </c>
      <c r="B60" s="941" t="s">
        <v>594</v>
      </c>
      <c r="C60" s="1002"/>
      <c r="D60" s="1002"/>
      <c r="E60" s="944" t="s">
        <v>595</v>
      </c>
      <c r="F60" s="944"/>
      <c r="G60" s="1003" t="s">
        <v>596</v>
      </c>
      <c r="H60" s="942"/>
      <c r="I60" s="1004"/>
      <c r="J60" s="891" t="s">
        <v>597</v>
      </c>
      <c r="K60" s="1088" t="s">
        <v>598</v>
      </c>
      <c r="L60" s="1089"/>
      <c r="M60" s="1090"/>
    </row>
    <row r="62" spans="1:19" ht="13.5" customHeight="1"/>
  </sheetData>
  <mergeCells count="29">
    <mergeCell ref="D3:G3"/>
    <mergeCell ref="H3:I3"/>
    <mergeCell ref="J3:M3"/>
    <mergeCell ref="F12:I12"/>
    <mergeCell ref="B17:D17"/>
    <mergeCell ref="J1:M1"/>
    <mergeCell ref="C1:G1"/>
    <mergeCell ref="L8:M8"/>
    <mergeCell ref="L9:M9"/>
    <mergeCell ref="L10:M10"/>
    <mergeCell ref="A6:M6"/>
    <mergeCell ref="A4:A5"/>
    <mergeCell ref="B4:M4"/>
    <mergeCell ref="A1:A3"/>
    <mergeCell ref="B2:C2"/>
    <mergeCell ref="D2:G2"/>
    <mergeCell ref="L7:M7"/>
    <mergeCell ref="H2:I2"/>
    <mergeCell ref="B5:M5"/>
    <mergeCell ref="J2:M2"/>
    <mergeCell ref="B3:C3"/>
    <mergeCell ref="B60:D60"/>
    <mergeCell ref="G60:I60"/>
    <mergeCell ref="E60:F60"/>
    <mergeCell ref="K60:M60"/>
    <mergeCell ref="F28:I28"/>
    <mergeCell ref="B33:D33"/>
    <mergeCell ref="B49:D49"/>
    <mergeCell ref="F44:I44"/>
  </mergeCells>
  <phoneticPr fontId="5" type="noConversion"/>
  <pageMargins left="0.51181102362204722" right="0.51181102362204722" top="1.4960629921259843" bottom="0.98425196850393704" header="0.51181102362204722" footer="0.51181102362204722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15"/>
  <sheetViews>
    <sheetView zoomScaleNormal="10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A95" sqref="A95:A104"/>
    </sheetView>
  </sheetViews>
  <sheetFormatPr defaultColWidth="11" defaultRowHeight="13.2"/>
  <cols>
    <col min="1" max="1" width="11.77734375" style="1" bestFit="1" customWidth="1"/>
    <col min="2" max="2" width="26.77734375" style="1" customWidth="1"/>
    <col min="3" max="3" width="6.77734375" style="1" customWidth="1"/>
    <col min="4" max="4" width="9.33203125" style="1" bestFit="1" customWidth="1"/>
    <col min="5" max="5" width="12.77734375" style="57" customWidth="1"/>
    <col min="6" max="6" width="21.5546875" style="1" customWidth="1"/>
    <col min="7" max="7" width="9.21875" style="57" customWidth="1"/>
    <col min="8" max="14" width="3.77734375" style="1" customWidth="1"/>
    <col min="15" max="15" width="33.21875" style="1" customWidth="1"/>
    <col min="16" max="16" width="8.44140625" style="56" customWidth="1"/>
    <col min="17" max="17" width="11.44140625" style="1" customWidth="1"/>
    <col min="18" max="18" width="7.77734375" style="56" customWidth="1"/>
    <col min="19" max="19" width="4.77734375" style="1" customWidth="1"/>
    <col min="20" max="20" width="24.21875" style="1" customWidth="1"/>
    <col min="21" max="16384" width="11" style="1"/>
  </cols>
  <sheetData>
    <row r="1" spans="1:22" s="5" customFormat="1" ht="18.75" customHeight="1">
      <c r="A1" s="1174">
        <v>4.0999999999999996</v>
      </c>
      <c r="B1" s="109" t="s">
        <v>565</v>
      </c>
      <c r="C1" s="1190" t="s">
        <v>602</v>
      </c>
      <c r="D1" s="1190"/>
      <c r="E1" s="1190"/>
      <c r="F1" s="1190"/>
      <c r="G1" s="1190"/>
      <c r="H1" s="1190"/>
      <c r="I1" s="248" t="s">
        <v>574</v>
      </c>
      <c r="J1" s="249"/>
      <c r="K1" s="248"/>
      <c r="L1" s="249"/>
      <c r="M1" s="248"/>
      <c r="N1" s="249"/>
      <c r="O1" s="1112"/>
      <c r="P1" s="1112"/>
      <c r="Q1" s="1112"/>
      <c r="R1" s="1112"/>
      <c r="S1" s="1112"/>
      <c r="T1" s="1113"/>
    </row>
    <row r="2" spans="1:22" s="2" customFormat="1" ht="18.75" customHeight="1">
      <c r="A2" s="1175"/>
      <c r="B2" s="25" t="s">
        <v>566</v>
      </c>
      <c r="C2" s="1172">
        <f>'Flow Diagram'!$D$2</f>
        <v>0</v>
      </c>
      <c r="D2" s="1172"/>
      <c r="E2" s="1173"/>
      <c r="F2" s="1173"/>
      <c r="G2" s="1173"/>
      <c r="H2" s="1173"/>
      <c r="I2" s="25" t="s">
        <v>575</v>
      </c>
      <c r="J2" s="243"/>
      <c r="K2" s="243"/>
      <c r="L2" s="243"/>
      <c r="M2" s="243"/>
      <c r="N2" s="243"/>
      <c r="O2" s="1110" t="s">
        <v>577</v>
      </c>
      <c r="P2" s="1110"/>
      <c r="Q2" s="1110"/>
      <c r="R2" s="1110"/>
      <c r="S2" s="1110"/>
      <c r="T2" s="1111"/>
      <c r="U2" s="5"/>
      <c r="V2" s="5"/>
    </row>
    <row r="3" spans="1:22" s="2" customFormat="1" ht="18.75" customHeight="1">
      <c r="A3" s="1175"/>
      <c r="B3" s="25" t="s">
        <v>567</v>
      </c>
      <c r="C3" s="1172">
        <f>'Flow Diagram'!$D$3</f>
        <v>0</v>
      </c>
      <c r="D3" s="1172"/>
      <c r="E3" s="1173"/>
      <c r="F3" s="1173"/>
      <c r="G3" s="1173"/>
      <c r="H3" s="1173"/>
      <c r="I3" s="25" t="s">
        <v>576</v>
      </c>
      <c r="J3" s="243"/>
      <c r="K3" s="243"/>
      <c r="L3" s="243"/>
      <c r="M3" s="243"/>
      <c r="N3" s="243"/>
      <c r="O3" s="1110" t="s">
        <v>577</v>
      </c>
      <c r="P3" s="1110"/>
      <c r="Q3" s="1110"/>
      <c r="R3" s="1110"/>
      <c r="S3" s="1110"/>
      <c r="T3" s="1111"/>
      <c r="U3" s="5"/>
      <c r="V3" s="5"/>
    </row>
    <row r="4" spans="1:22" ht="13.5" customHeight="1">
      <c r="A4" s="1150" t="s">
        <v>599</v>
      </c>
      <c r="B4" s="1107" t="s">
        <v>601</v>
      </c>
      <c r="C4" s="951"/>
      <c r="D4" s="951"/>
      <c r="E4" s="951"/>
      <c r="F4" s="951"/>
      <c r="G4" s="951"/>
      <c r="H4" s="951"/>
      <c r="I4" s="951"/>
      <c r="J4" s="951"/>
      <c r="K4" s="951"/>
      <c r="L4" s="951"/>
      <c r="M4" s="951"/>
      <c r="N4" s="951"/>
      <c r="O4" s="951"/>
      <c r="P4" s="951"/>
      <c r="Q4" s="951"/>
      <c r="R4" s="951"/>
      <c r="S4" s="951"/>
      <c r="T4" s="1155"/>
    </row>
    <row r="5" spans="1:22" ht="13.5" customHeight="1">
      <c r="A5" s="1151"/>
      <c r="B5" s="1156" t="s">
        <v>600</v>
      </c>
      <c r="C5" s="1157"/>
      <c r="D5" s="1157"/>
      <c r="E5" s="1157"/>
      <c r="F5" s="1157"/>
      <c r="G5" s="1157"/>
      <c r="H5" s="1157"/>
      <c r="I5" s="1157"/>
      <c r="J5" s="1157"/>
      <c r="K5" s="1157"/>
      <c r="L5" s="1157"/>
      <c r="M5" s="1157"/>
      <c r="N5" s="1157"/>
      <c r="O5" s="1157"/>
      <c r="P5" s="1157"/>
      <c r="Q5" s="1157"/>
      <c r="R5" s="1157"/>
      <c r="S5" s="1157"/>
      <c r="T5" s="1158"/>
    </row>
    <row r="6" spans="1:22" ht="12" customHeight="1">
      <c r="A6" s="1152"/>
      <c r="B6" s="1153"/>
      <c r="C6" s="1153"/>
      <c r="D6" s="1153"/>
      <c r="E6" s="1153"/>
      <c r="F6" s="1153"/>
      <c r="G6" s="1153"/>
      <c r="H6" s="1153"/>
      <c r="I6" s="1153"/>
      <c r="J6" s="1153"/>
      <c r="K6" s="1153"/>
      <c r="L6" s="1153"/>
      <c r="M6" s="1153"/>
      <c r="N6" s="1153"/>
      <c r="O6" s="1153"/>
      <c r="P6" s="1153"/>
      <c r="Q6" s="1153"/>
      <c r="R6" s="1153"/>
      <c r="S6" s="1153"/>
      <c r="T6" s="1154"/>
    </row>
    <row r="7" spans="1:22">
      <c r="A7" s="1160" t="s">
        <v>603</v>
      </c>
      <c r="B7" s="1145" t="s">
        <v>482</v>
      </c>
      <c r="C7" s="1178" t="s">
        <v>606</v>
      </c>
      <c r="D7" s="1179"/>
      <c r="E7" s="1180"/>
      <c r="F7" s="1165" t="s">
        <v>608</v>
      </c>
      <c r="G7" s="1187" t="s">
        <v>609</v>
      </c>
      <c r="H7" s="1163" t="s">
        <v>610</v>
      </c>
      <c r="I7" s="1164"/>
      <c r="J7" s="1164"/>
      <c r="K7" s="1164"/>
      <c r="L7" s="1164"/>
      <c r="M7" s="1168"/>
      <c r="N7" s="1135" t="s">
        <v>40</v>
      </c>
      <c r="O7" s="1132" t="s">
        <v>611</v>
      </c>
      <c r="P7" s="1141" t="s">
        <v>612</v>
      </c>
      <c r="Q7" s="1129" t="s">
        <v>616</v>
      </c>
      <c r="R7" s="1141" t="s">
        <v>615</v>
      </c>
      <c r="S7" s="1138" t="s">
        <v>49</v>
      </c>
      <c r="T7" s="1126" t="s">
        <v>614</v>
      </c>
    </row>
    <row r="8" spans="1:22" s="9" customFormat="1" ht="12.75" customHeight="1">
      <c r="A8" s="1161"/>
      <c r="B8" s="1146"/>
      <c r="C8" s="1181"/>
      <c r="D8" s="1182"/>
      <c r="E8" s="1183"/>
      <c r="F8" s="1166"/>
      <c r="G8" s="1188"/>
      <c r="H8" s="1159" t="s">
        <v>26</v>
      </c>
      <c r="I8" s="1159"/>
      <c r="J8" s="1163" t="s">
        <v>27</v>
      </c>
      <c r="K8" s="1164"/>
      <c r="L8" s="1164"/>
      <c r="M8" s="1135" t="s">
        <v>39</v>
      </c>
      <c r="N8" s="1136"/>
      <c r="O8" s="1133"/>
      <c r="P8" s="1142"/>
      <c r="Q8" s="1130"/>
      <c r="R8" s="1142"/>
      <c r="S8" s="1139"/>
      <c r="T8" s="1127"/>
    </row>
    <row r="9" spans="1:22" s="9" customFormat="1" ht="12.75" customHeight="1">
      <c r="A9" s="1161"/>
      <c r="B9" s="1146"/>
      <c r="C9" s="1184"/>
      <c r="D9" s="1185"/>
      <c r="E9" s="1186"/>
      <c r="F9" s="1166"/>
      <c r="G9" s="1188"/>
      <c r="H9" s="1135" t="s">
        <v>41</v>
      </c>
      <c r="I9" s="1176" t="s">
        <v>25</v>
      </c>
      <c r="J9" s="1148" t="s">
        <v>33</v>
      </c>
      <c r="K9" s="1135" t="s">
        <v>59</v>
      </c>
      <c r="L9" s="1148" t="s">
        <v>24</v>
      </c>
      <c r="M9" s="1136"/>
      <c r="N9" s="1136"/>
      <c r="O9" s="1133"/>
      <c r="P9" s="1142"/>
      <c r="Q9" s="1130"/>
      <c r="R9" s="1142"/>
      <c r="S9" s="1139"/>
      <c r="T9" s="1127"/>
    </row>
    <row r="10" spans="1:22" ht="40.5" customHeight="1">
      <c r="A10" s="1162"/>
      <c r="B10" s="1147"/>
      <c r="C10" s="181" t="s">
        <v>484</v>
      </c>
      <c r="D10" s="58" t="s">
        <v>535</v>
      </c>
      <c r="E10" s="69" t="s">
        <v>607</v>
      </c>
      <c r="F10" s="1167"/>
      <c r="G10" s="1189"/>
      <c r="H10" s="1137"/>
      <c r="I10" s="1177"/>
      <c r="J10" s="1149"/>
      <c r="K10" s="1137"/>
      <c r="L10" s="1149"/>
      <c r="M10" s="1137"/>
      <c r="N10" s="1137"/>
      <c r="O10" s="1134"/>
      <c r="P10" s="1143"/>
      <c r="Q10" s="1131"/>
      <c r="R10" s="1143"/>
      <c r="S10" s="1140"/>
      <c r="T10" s="1128"/>
    </row>
    <row r="11" spans="1:22" ht="12.75" customHeight="1">
      <c r="A11" s="1169" t="s">
        <v>604</v>
      </c>
      <c r="B11" s="446" t="s">
        <v>583</v>
      </c>
      <c r="C11" s="17"/>
      <c r="D11" s="18"/>
      <c r="E11" s="59"/>
      <c r="F11" s="17"/>
      <c r="G11" s="75"/>
      <c r="H11" s="17"/>
      <c r="I11" s="19"/>
      <c r="J11" s="18"/>
      <c r="K11" s="17"/>
      <c r="L11" s="17"/>
      <c r="M11" s="17"/>
      <c r="N11" s="17"/>
      <c r="O11" s="18"/>
      <c r="P11" s="73"/>
      <c r="Q11" s="22"/>
      <c r="R11" s="22"/>
      <c r="S11" s="19"/>
      <c r="T11" s="110"/>
    </row>
    <row r="12" spans="1:22" ht="12.75" customHeight="1">
      <c r="A12" s="1170"/>
      <c r="B12" s="64" t="str">
        <f>'Flow Diagram'!B14</f>
        <v>Scrap for Billet Manufacturing</v>
      </c>
      <c r="C12" s="46" t="str">
        <f>'Flow Diagram'!C14</f>
        <v>kg</v>
      </c>
      <c r="D12" s="441">
        <f>D27</f>
        <v>0</v>
      </c>
      <c r="E12" s="60" t="e">
        <f>E27</f>
        <v>#DIV/0!</v>
      </c>
      <c r="F12" s="14" t="s">
        <v>618</v>
      </c>
      <c r="G12" s="449">
        <v>0.14660000000000001</v>
      </c>
      <c r="H12" s="443"/>
      <c r="I12" s="443"/>
      <c r="J12" s="443"/>
      <c r="K12" s="442" t="s">
        <v>58</v>
      </c>
      <c r="L12" s="443"/>
      <c r="M12" s="443"/>
      <c r="N12" s="443"/>
      <c r="O12" s="443" t="s">
        <v>613</v>
      </c>
      <c r="P12" s="460" t="e">
        <f>'Flow Diagram'!$R$46</f>
        <v>#DIV/0!</v>
      </c>
      <c r="Q12" s="81" t="e">
        <f>E12*G12*P12</f>
        <v>#DIV/0!</v>
      </c>
      <c r="R12" s="461" t="e">
        <f>Q12/$Q$23</f>
        <v>#DIV/0!</v>
      </c>
      <c r="S12" s="13"/>
      <c r="T12" s="111"/>
    </row>
    <row r="13" spans="1:22">
      <c r="A13" s="1170"/>
      <c r="B13" s="64"/>
      <c r="C13" s="46"/>
      <c r="D13" s="441"/>
      <c r="E13" s="60"/>
      <c r="F13" s="139"/>
      <c r="G13" s="76"/>
      <c r="H13" s="14"/>
      <c r="I13" s="13"/>
      <c r="J13" s="12"/>
      <c r="K13" s="83"/>
      <c r="L13" s="74"/>
      <c r="M13" s="74"/>
      <c r="N13" s="74"/>
      <c r="O13" s="74"/>
      <c r="P13" s="64"/>
      <c r="Q13" s="81"/>
      <c r="R13" s="461"/>
      <c r="S13" s="13"/>
      <c r="T13" s="111"/>
    </row>
    <row r="14" spans="1:22">
      <c r="A14" s="1170"/>
      <c r="B14" s="446" t="s">
        <v>605</v>
      </c>
      <c r="C14" s="46"/>
      <c r="D14" s="441"/>
      <c r="E14" s="60"/>
      <c r="F14" s="139"/>
      <c r="G14" s="76"/>
      <c r="H14" s="14"/>
      <c r="I14" s="12"/>
      <c r="J14" s="14"/>
      <c r="K14" s="83"/>
      <c r="L14" s="74"/>
      <c r="M14" s="74"/>
      <c r="N14" s="74"/>
      <c r="O14" s="136"/>
      <c r="P14" s="64"/>
      <c r="Q14" s="81"/>
      <c r="R14" s="461"/>
      <c r="S14" s="13"/>
      <c r="T14" s="111"/>
    </row>
    <row r="15" spans="1:22">
      <c r="A15" s="1170"/>
      <c r="B15" s="64" t="str">
        <f>'Flow Diagram'!B30</f>
        <v>Sodium Hypochlorite</v>
      </c>
      <c r="C15" s="46" t="str">
        <f>'Flow Diagram'!C30</f>
        <v>kg</v>
      </c>
      <c r="D15" s="441">
        <f>D43</f>
        <v>0</v>
      </c>
      <c r="E15" s="60" t="e">
        <f>E43</f>
        <v>#DIV/0!</v>
      </c>
      <c r="F15" s="14" t="s">
        <v>618</v>
      </c>
      <c r="G15" s="76">
        <v>0.87119999999999997</v>
      </c>
      <c r="H15" s="14"/>
      <c r="I15" s="83"/>
      <c r="J15" s="14"/>
      <c r="K15" s="442" t="s">
        <v>58</v>
      </c>
      <c r="L15" s="14"/>
      <c r="M15" s="14"/>
      <c r="N15" s="11"/>
      <c r="O15" s="64" t="s">
        <v>625</v>
      </c>
      <c r="P15" s="460" t="e">
        <f>'Flow Diagram'!$R$46</f>
        <v>#DIV/0!</v>
      </c>
      <c r="Q15" s="81" t="e">
        <f t="shared" ref="Q15:Q16" si="0">E15*G15*P15</f>
        <v>#DIV/0!</v>
      </c>
      <c r="R15" s="461" t="e">
        <f t="shared" ref="R15:R16" si="1">Q15/$Q$23</f>
        <v>#DIV/0!</v>
      </c>
      <c r="S15" s="13"/>
      <c r="T15" s="111"/>
    </row>
    <row r="16" spans="1:22">
      <c r="A16" s="1170"/>
      <c r="B16" s="64" t="str">
        <f>'Flow Diagram'!B31</f>
        <v>Calcium Sterate</v>
      </c>
      <c r="C16" s="46" t="str">
        <f>'Flow Diagram'!C31</f>
        <v>kg</v>
      </c>
      <c r="D16" s="441">
        <f>D44</f>
        <v>0</v>
      </c>
      <c r="E16" s="60" t="e">
        <f>E44</f>
        <v>#DIV/0!</v>
      </c>
      <c r="F16" s="14" t="s">
        <v>618</v>
      </c>
      <c r="G16" s="450">
        <v>0.87290000000000001</v>
      </c>
      <c r="H16" s="451"/>
      <c r="I16" s="452"/>
      <c r="J16" s="453"/>
      <c r="K16" s="451"/>
      <c r="L16" s="451"/>
      <c r="M16" s="451"/>
      <c r="N16" s="454" t="s">
        <v>58</v>
      </c>
      <c r="O16" s="455" t="s">
        <v>626</v>
      </c>
      <c r="P16" s="460" t="e">
        <f>'Flow Diagram'!$R$46</f>
        <v>#DIV/0!</v>
      </c>
      <c r="Q16" s="81" t="e">
        <f t="shared" si="0"/>
        <v>#DIV/0!</v>
      </c>
      <c r="R16" s="461" t="e">
        <f t="shared" si="1"/>
        <v>#DIV/0!</v>
      </c>
      <c r="S16" s="13"/>
      <c r="T16" s="111"/>
    </row>
    <row r="17" spans="1:20">
      <c r="A17" s="1170"/>
      <c r="B17" s="55"/>
      <c r="C17" s="46"/>
      <c r="D17" s="441"/>
      <c r="E17" s="60"/>
      <c r="F17" s="139"/>
      <c r="G17" s="76"/>
      <c r="H17" s="11"/>
      <c r="I17" s="83"/>
      <c r="J17" s="14"/>
      <c r="K17" s="11"/>
      <c r="L17" s="11"/>
      <c r="M17" s="11"/>
      <c r="N17" s="11"/>
      <c r="O17" s="14"/>
      <c r="P17" s="64"/>
      <c r="Q17" s="81"/>
      <c r="R17" s="461"/>
      <c r="S17" s="13"/>
      <c r="T17" s="111"/>
    </row>
    <row r="18" spans="1:20">
      <c r="A18" s="1170"/>
      <c r="B18" s="446" t="s">
        <v>591</v>
      </c>
      <c r="C18" s="14"/>
      <c r="D18" s="441"/>
      <c r="E18" s="60"/>
      <c r="F18" s="14"/>
      <c r="G18" s="76"/>
      <c r="H18" s="14"/>
      <c r="I18" s="12"/>
      <c r="J18" s="14"/>
      <c r="K18" s="14"/>
      <c r="L18" s="14"/>
      <c r="M18" s="14"/>
      <c r="N18" s="11"/>
      <c r="O18" s="14"/>
      <c r="P18" s="64"/>
      <c r="Q18" s="81"/>
      <c r="R18" s="461"/>
      <c r="S18" s="13"/>
      <c r="T18" s="111"/>
    </row>
    <row r="19" spans="1:20">
      <c r="A19" s="1170"/>
      <c r="B19" s="64" t="str">
        <f>'Flow Diagram'!B46</f>
        <v>Sticker</v>
      </c>
      <c r="C19" s="46" t="str">
        <f>'Flow Diagram'!C46</f>
        <v>kg</v>
      </c>
      <c r="D19" s="441">
        <f>D68</f>
        <v>0</v>
      </c>
      <c r="E19" s="60" t="e">
        <f>E68</f>
        <v>#DIV/0!</v>
      </c>
      <c r="F19" s="14" t="s">
        <v>618</v>
      </c>
      <c r="G19" s="76">
        <v>0.51</v>
      </c>
      <c r="H19" s="14"/>
      <c r="I19" s="12"/>
      <c r="J19" s="14"/>
      <c r="K19" s="442" t="s">
        <v>58</v>
      </c>
      <c r="L19" s="74"/>
      <c r="M19" s="74"/>
      <c r="N19" s="74"/>
      <c r="O19" s="74" t="s">
        <v>627</v>
      </c>
      <c r="P19" s="460" t="e">
        <f>'Flow Diagram'!$R$46</f>
        <v>#DIV/0!</v>
      </c>
      <c r="Q19" s="81" t="e">
        <f t="shared" ref="Q19:Q21" si="2">E19*G19*P19</f>
        <v>#DIV/0!</v>
      </c>
      <c r="R19" s="461" t="e">
        <f t="shared" ref="R19:R21" si="3">Q19/$Q$23</f>
        <v>#DIV/0!</v>
      </c>
      <c r="S19" s="13"/>
      <c r="T19" s="111"/>
    </row>
    <row r="20" spans="1:20" ht="21">
      <c r="A20" s="1170"/>
      <c r="B20" s="64" t="str">
        <f>'Flow Diagram'!B47</f>
        <v>Carton Box</v>
      </c>
      <c r="C20" s="46" t="str">
        <f>'Flow Diagram'!C47</f>
        <v>kg</v>
      </c>
      <c r="D20" s="441">
        <f t="shared" ref="D20:E21" si="4">D69</f>
        <v>0</v>
      </c>
      <c r="E20" s="60" t="e">
        <f t="shared" si="4"/>
        <v>#DIV/0!</v>
      </c>
      <c r="F20" s="14" t="s">
        <v>618</v>
      </c>
      <c r="G20" s="76">
        <v>1.8678999999999999</v>
      </c>
      <c r="H20" s="14"/>
      <c r="I20" s="13"/>
      <c r="J20" s="12"/>
      <c r="K20" s="442" t="s">
        <v>58</v>
      </c>
      <c r="L20" s="14"/>
      <c r="M20" s="14"/>
      <c r="N20" s="14"/>
      <c r="O20" s="892" t="s">
        <v>628</v>
      </c>
      <c r="P20" s="460" t="e">
        <f>'Flow Diagram'!$R$46</f>
        <v>#DIV/0!</v>
      </c>
      <c r="Q20" s="81" t="e">
        <f t="shared" si="2"/>
        <v>#DIV/0!</v>
      </c>
      <c r="R20" s="461" t="e">
        <f t="shared" si="3"/>
        <v>#DIV/0!</v>
      </c>
      <c r="S20" s="13"/>
      <c r="T20" s="111"/>
    </row>
    <row r="21" spans="1:20">
      <c r="A21" s="1170"/>
      <c r="B21" s="64" t="str">
        <f>'Flow Diagram'!B48</f>
        <v>LDPE Wrapping Film</v>
      </c>
      <c r="C21" s="46" t="str">
        <f>'Flow Diagram'!C48</f>
        <v>kg</v>
      </c>
      <c r="D21" s="441">
        <f t="shared" si="4"/>
        <v>0</v>
      </c>
      <c r="E21" s="60" t="e">
        <f t="shared" si="4"/>
        <v>#DIV/0!</v>
      </c>
      <c r="F21" s="14" t="s">
        <v>618</v>
      </c>
      <c r="G21" s="450">
        <v>3.2008999999999999</v>
      </c>
      <c r="H21" s="453"/>
      <c r="I21" s="456"/>
      <c r="J21" s="457"/>
      <c r="K21" s="454" t="s">
        <v>58</v>
      </c>
      <c r="L21" s="458"/>
      <c r="M21" s="458"/>
      <c r="N21" s="458"/>
      <c r="O21" s="458" t="s">
        <v>629</v>
      </c>
      <c r="P21" s="460" t="e">
        <f>'Flow Diagram'!$R$46</f>
        <v>#DIV/0!</v>
      </c>
      <c r="Q21" s="81" t="e">
        <f t="shared" si="2"/>
        <v>#DIV/0!</v>
      </c>
      <c r="R21" s="461" t="e">
        <f t="shared" si="3"/>
        <v>#DIV/0!</v>
      </c>
      <c r="S21" s="13"/>
      <c r="T21" s="111"/>
    </row>
    <row r="22" spans="1:20" ht="12.75" customHeight="1">
      <c r="A22" s="1170"/>
      <c r="B22" s="64"/>
      <c r="C22" s="46"/>
      <c r="D22" s="55"/>
      <c r="E22" s="60"/>
      <c r="F22" s="139"/>
      <c r="G22" s="76"/>
      <c r="H22" s="14"/>
      <c r="I22" s="13"/>
      <c r="J22" s="12"/>
      <c r="K22" s="83"/>
      <c r="L22" s="74"/>
      <c r="M22" s="74"/>
      <c r="N22" s="74"/>
      <c r="O22" s="74"/>
      <c r="P22" s="64"/>
      <c r="Q22" s="81"/>
      <c r="R22" s="46"/>
      <c r="S22" s="13"/>
      <c r="T22" s="111"/>
    </row>
    <row r="23" spans="1:20">
      <c r="A23" s="1192"/>
      <c r="B23" s="175"/>
      <c r="C23" s="42" t="s">
        <v>18</v>
      </c>
      <c r="D23" s="42"/>
      <c r="E23" s="62" t="e">
        <f>SUM(E11:E22)</f>
        <v>#DIV/0!</v>
      </c>
      <c r="F23" s="1117"/>
      <c r="G23" s="1118"/>
      <c r="H23" s="1118"/>
      <c r="I23" s="1118"/>
      <c r="J23" s="1118"/>
      <c r="K23" s="1118"/>
      <c r="L23" s="1118"/>
      <c r="M23" s="1118"/>
      <c r="N23" s="1118"/>
      <c r="O23" s="1118"/>
      <c r="P23" s="84"/>
      <c r="Q23" s="82" t="e">
        <f>SUM(Q11:Q22)</f>
        <v>#DIV/0!</v>
      </c>
      <c r="R23" s="445" t="e">
        <f>SUM(R11:R22)</f>
        <v>#DIV/0!</v>
      </c>
      <c r="S23" s="15"/>
      <c r="T23" s="112"/>
    </row>
    <row r="24" spans="1:20">
      <c r="A24" s="1169" t="s">
        <v>605</v>
      </c>
      <c r="B24" s="446" t="s">
        <v>583</v>
      </c>
      <c r="C24" s="14"/>
      <c r="D24" s="874"/>
      <c r="E24" s="59"/>
      <c r="F24" s="14"/>
      <c r="G24" s="76"/>
      <c r="H24" s="14"/>
      <c r="I24" s="13"/>
      <c r="J24" s="12"/>
      <c r="K24" s="14"/>
      <c r="L24" s="14"/>
      <c r="M24" s="14"/>
      <c r="N24" s="14"/>
      <c r="O24" s="12"/>
      <c r="P24" s="64"/>
      <c r="Q24" s="81"/>
      <c r="R24" s="46"/>
      <c r="S24" s="13"/>
      <c r="T24" s="111"/>
    </row>
    <row r="25" spans="1:20">
      <c r="A25" s="1170"/>
      <c r="B25" s="437" t="s">
        <v>578</v>
      </c>
      <c r="C25" s="14"/>
      <c r="D25" s="874"/>
      <c r="E25" s="60"/>
      <c r="F25" s="14"/>
      <c r="G25" s="76"/>
      <c r="H25" s="14"/>
      <c r="I25" s="13"/>
      <c r="J25" s="12"/>
      <c r="K25" s="14"/>
      <c r="L25" s="14"/>
      <c r="M25" s="14"/>
      <c r="N25" s="14"/>
      <c r="O25" s="12"/>
      <c r="P25" s="64"/>
      <c r="Q25" s="81"/>
      <c r="R25" s="46"/>
      <c r="S25" s="13"/>
      <c r="T25" s="111"/>
    </row>
    <row r="26" spans="1:20">
      <c r="A26" s="1170"/>
      <c r="B26" s="438" t="s">
        <v>581</v>
      </c>
      <c r="C26" s="14"/>
      <c r="D26" s="874"/>
      <c r="E26" s="60"/>
      <c r="F26" s="14"/>
      <c r="G26" s="76"/>
      <c r="H26" s="14"/>
      <c r="I26" s="13"/>
      <c r="J26" s="12"/>
      <c r="K26" s="14"/>
      <c r="L26" s="14"/>
      <c r="M26" s="14"/>
      <c r="N26" s="14"/>
      <c r="O26" s="12"/>
      <c r="P26" s="64"/>
      <c r="Q26" s="81"/>
      <c r="R26" s="46"/>
      <c r="S26" s="13"/>
      <c r="T26" s="111"/>
    </row>
    <row r="27" spans="1:20">
      <c r="A27" s="1170"/>
      <c r="B27" s="55" t="str">
        <f>'Flow Diagram'!B14</f>
        <v>Scrap for Billet Manufacturing</v>
      </c>
      <c r="C27" s="46" t="str">
        <f>'Flow Diagram'!C14</f>
        <v>kg</v>
      </c>
      <c r="D27" s="874">
        <f>'Flow Diagram'!D14</f>
        <v>0</v>
      </c>
      <c r="E27" s="60" t="e">
        <f>D27/$D$77</f>
        <v>#DIV/0!</v>
      </c>
      <c r="F27" s="14" t="s">
        <v>618</v>
      </c>
      <c r="G27" s="76"/>
      <c r="H27" s="14"/>
      <c r="I27" s="13"/>
      <c r="J27" s="12"/>
      <c r="K27" s="14"/>
      <c r="L27" s="14"/>
      <c r="M27" s="14"/>
      <c r="N27" s="14"/>
      <c r="O27" s="12"/>
      <c r="P27" s="64"/>
      <c r="Q27" s="81"/>
      <c r="R27" s="46"/>
      <c r="S27" s="13"/>
      <c r="T27" s="111"/>
    </row>
    <row r="28" spans="1:20">
      <c r="A28" s="1170"/>
      <c r="B28" s="55"/>
      <c r="C28" s="14"/>
      <c r="D28" s="874"/>
      <c r="E28" s="60"/>
      <c r="F28" s="14"/>
      <c r="G28" s="76"/>
      <c r="H28" s="14"/>
      <c r="I28" s="13"/>
      <c r="J28" s="12"/>
      <c r="K28" s="14"/>
      <c r="L28" s="14"/>
      <c r="M28" s="14"/>
      <c r="N28" s="14"/>
      <c r="O28" s="12"/>
      <c r="P28" s="64"/>
      <c r="Q28" s="81"/>
      <c r="R28" s="46"/>
      <c r="S28" s="13"/>
      <c r="T28" s="111"/>
    </row>
    <row r="29" spans="1:20">
      <c r="A29" s="1170"/>
      <c r="B29" s="438" t="s">
        <v>582</v>
      </c>
      <c r="C29" s="14"/>
      <c r="D29" s="874"/>
      <c r="E29" s="60"/>
      <c r="F29" s="14"/>
      <c r="G29" s="76"/>
      <c r="H29" s="14"/>
      <c r="I29" s="13"/>
      <c r="J29" s="12"/>
      <c r="K29" s="14"/>
      <c r="L29" s="14"/>
      <c r="M29" s="14"/>
      <c r="N29" s="14"/>
      <c r="O29" s="12"/>
      <c r="P29" s="64"/>
      <c r="Q29" s="81"/>
      <c r="R29" s="46"/>
      <c r="S29" s="13"/>
      <c r="T29" s="111"/>
    </row>
    <row r="30" spans="1:20">
      <c r="A30" s="1170"/>
      <c r="B30" s="55" t="str">
        <f>'Flow Diagram'!B19</f>
        <v>Electricity</v>
      </c>
      <c r="C30" s="46" t="str">
        <f>'Flow Diagram'!C19</f>
        <v>kwh</v>
      </c>
      <c r="D30" s="874">
        <f>'Flow Diagram'!D19</f>
        <v>25000</v>
      </c>
      <c r="E30" s="60" t="e">
        <f>D30/$D$77</f>
        <v>#DIV/0!</v>
      </c>
      <c r="F30" s="14" t="s">
        <v>618</v>
      </c>
      <c r="G30" s="76">
        <v>0.59860000000000002</v>
      </c>
      <c r="H30" s="83"/>
      <c r="I30" s="14"/>
      <c r="J30" s="12"/>
      <c r="K30" s="442" t="s">
        <v>58</v>
      </c>
      <c r="L30" s="74"/>
      <c r="M30" s="74"/>
      <c r="N30" s="74"/>
      <c r="O30" s="74" t="s">
        <v>617</v>
      </c>
      <c r="P30" s="460" t="e">
        <f>'Flow Diagram'!$R$46</f>
        <v>#DIV/0!</v>
      </c>
      <c r="Q30" s="81" t="e">
        <f t="shared" ref="Q30" si="5">E30*G30*P30</f>
        <v>#DIV/0!</v>
      </c>
      <c r="R30" s="461" t="e">
        <f>Q30/$Q$87</f>
        <v>#DIV/0!</v>
      </c>
      <c r="S30" s="13"/>
      <c r="T30" s="111"/>
    </row>
    <row r="31" spans="1:20">
      <c r="A31" s="1170"/>
      <c r="B31" s="55"/>
      <c r="C31" s="46"/>
      <c r="D31" s="874"/>
      <c r="E31" s="60"/>
      <c r="F31" s="139"/>
      <c r="G31" s="76"/>
      <c r="H31" s="83"/>
      <c r="I31" s="14"/>
      <c r="J31" s="12"/>
      <c r="K31" s="83"/>
      <c r="L31" s="74"/>
      <c r="M31" s="74"/>
      <c r="N31" s="74"/>
      <c r="O31" s="74"/>
      <c r="P31" s="64"/>
      <c r="Q31" s="81"/>
      <c r="R31" s="461"/>
      <c r="S31" s="13"/>
      <c r="T31" s="111"/>
    </row>
    <row r="32" spans="1:20">
      <c r="A32" s="1170"/>
      <c r="B32" s="437" t="s">
        <v>580</v>
      </c>
      <c r="C32" s="46"/>
      <c r="D32" s="874"/>
      <c r="E32" s="60"/>
      <c r="F32" s="14"/>
      <c r="G32" s="76"/>
      <c r="H32" s="14"/>
      <c r="I32" s="13"/>
      <c r="J32" s="12"/>
      <c r="K32" s="14"/>
      <c r="L32" s="14"/>
      <c r="M32" s="14"/>
      <c r="N32" s="14"/>
      <c r="O32" s="12"/>
      <c r="P32" s="64"/>
      <c r="Q32" s="81"/>
      <c r="R32" s="461"/>
      <c r="S32" s="13"/>
      <c r="T32" s="111"/>
    </row>
    <row r="33" spans="1:20">
      <c r="A33" s="1170"/>
      <c r="B33" s="438" t="s">
        <v>586</v>
      </c>
      <c r="C33" s="46"/>
      <c r="D33" s="874"/>
      <c r="E33" s="60"/>
      <c r="F33" s="14"/>
      <c r="G33" s="76"/>
      <c r="H33" s="14"/>
      <c r="I33" s="13"/>
      <c r="J33" s="12"/>
      <c r="K33" s="14"/>
      <c r="L33" s="14"/>
      <c r="M33" s="14"/>
      <c r="N33" s="14"/>
      <c r="O33" s="12"/>
      <c r="P33" s="64"/>
      <c r="Q33" s="81"/>
      <c r="R33" s="461"/>
      <c r="S33" s="13"/>
      <c r="T33" s="111"/>
    </row>
    <row r="34" spans="1:20">
      <c r="A34" s="1170"/>
      <c r="B34" s="55" t="str">
        <f>'Flow Diagram'!I24</f>
        <v>Billet</v>
      </c>
      <c r="C34" s="46" t="str">
        <f>'Flow Diagram'!J24</f>
        <v>kg</v>
      </c>
      <c r="D34" s="874">
        <f>'Flow Diagram'!K24</f>
        <v>0</v>
      </c>
      <c r="E34" s="60" t="e">
        <f>D34/$D$77</f>
        <v>#DIV/0!</v>
      </c>
      <c r="F34" s="14" t="s">
        <v>618</v>
      </c>
      <c r="G34" s="76"/>
      <c r="H34" s="14"/>
      <c r="I34" s="13"/>
      <c r="J34" s="12"/>
      <c r="K34" s="14"/>
      <c r="L34" s="14"/>
      <c r="M34" s="14"/>
      <c r="N34" s="14"/>
      <c r="O34" s="12"/>
      <c r="P34" s="460" t="e">
        <f>'Flow Diagram'!$R$46</f>
        <v>#DIV/0!</v>
      </c>
      <c r="Q34" s="81"/>
      <c r="R34" s="461"/>
      <c r="S34" s="13"/>
      <c r="T34" s="111"/>
    </row>
    <row r="35" spans="1:20">
      <c r="A35" s="1170"/>
      <c r="B35" s="55"/>
      <c r="C35" s="46"/>
      <c r="D35" s="874"/>
      <c r="E35" s="60"/>
      <c r="F35" s="14"/>
      <c r="G35" s="76"/>
      <c r="H35" s="14"/>
      <c r="I35" s="13"/>
      <c r="J35" s="12"/>
      <c r="K35" s="14"/>
      <c r="L35" s="14"/>
      <c r="M35" s="14"/>
      <c r="N35" s="14"/>
      <c r="O35" s="12"/>
      <c r="P35" s="64"/>
      <c r="Q35" s="81"/>
      <c r="R35" s="461"/>
      <c r="S35" s="13"/>
      <c r="T35" s="111"/>
    </row>
    <row r="36" spans="1:20">
      <c r="A36" s="1170"/>
      <c r="B36" s="438" t="s">
        <v>584</v>
      </c>
      <c r="C36" s="46"/>
      <c r="D36" s="874"/>
      <c r="E36" s="60"/>
      <c r="F36" s="139"/>
      <c r="G36" s="76"/>
      <c r="H36" s="83"/>
      <c r="I36" s="14"/>
      <c r="J36" s="12"/>
      <c r="K36" s="14"/>
      <c r="L36" s="14"/>
      <c r="M36" s="14"/>
      <c r="N36" s="14"/>
      <c r="O36" s="12"/>
      <c r="P36" s="64"/>
      <c r="Q36" s="81"/>
      <c r="R36" s="461"/>
      <c r="S36" s="13"/>
      <c r="T36" s="111"/>
    </row>
    <row r="37" spans="1:20">
      <c r="A37" s="1170"/>
      <c r="B37" s="55"/>
      <c r="C37" s="14"/>
      <c r="D37" s="874"/>
      <c r="E37" s="60"/>
      <c r="F37" s="14"/>
      <c r="G37" s="76"/>
      <c r="H37" s="14"/>
      <c r="I37" s="13"/>
      <c r="J37" s="12"/>
      <c r="K37" s="14"/>
      <c r="L37" s="14"/>
      <c r="M37" s="14"/>
      <c r="N37" s="14"/>
      <c r="O37" s="12"/>
      <c r="P37" s="64"/>
      <c r="Q37" s="81"/>
      <c r="R37" s="461"/>
      <c r="S37" s="13"/>
      <c r="T37" s="111"/>
    </row>
    <row r="38" spans="1:20">
      <c r="A38" s="1170"/>
      <c r="B38" s="438" t="s">
        <v>585</v>
      </c>
      <c r="C38" s="14"/>
      <c r="D38" s="874"/>
      <c r="E38" s="60"/>
      <c r="F38" s="14"/>
      <c r="G38" s="76"/>
      <c r="H38" s="14"/>
      <c r="I38" s="13"/>
      <c r="J38" s="12"/>
      <c r="K38" s="14"/>
      <c r="L38" s="14"/>
      <c r="M38" s="14"/>
      <c r="N38" s="14"/>
      <c r="O38" s="12"/>
      <c r="P38" s="64"/>
      <c r="Q38" s="81"/>
      <c r="R38" s="461"/>
      <c r="S38" s="13"/>
      <c r="T38" s="111"/>
    </row>
    <row r="39" spans="1:20">
      <c r="A39" s="1170"/>
      <c r="B39" s="55"/>
      <c r="C39" s="46"/>
      <c r="D39" s="874"/>
      <c r="E39" s="60"/>
      <c r="F39" s="14"/>
      <c r="G39" s="76"/>
      <c r="H39" s="14"/>
      <c r="I39" s="13"/>
      <c r="J39" s="12"/>
      <c r="K39" s="14"/>
      <c r="L39" s="14"/>
      <c r="M39" s="14"/>
      <c r="N39" s="14"/>
      <c r="O39" s="12"/>
      <c r="P39" s="64"/>
      <c r="Q39" s="81"/>
      <c r="R39" s="461"/>
      <c r="S39" s="13"/>
      <c r="T39" s="111"/>
    </row>
    <row r="40" spans="1:20">
      <c r="A40" s="1170"/>
      <c r="B40" s="446" t="s">
        <v>605</v>
      </c>
      <c r="C40" s="46"/>
      <c r="D40" s="874"/>
      <c r="E40" s="60"/>
      <c r="F40" s="139"/>
      <c r="G40" s="76"/>
      <c r="H40" s="14"/>
      <c r="I40" s="13"/>
      <c r="J40" s="12"/>
      <c r="K40" s="14"/>
      <c r="L40" s="14"/>
      <c r="M40" s="14"/>
      <c r="N40" s="14"/>
      <c r="O40" s="12"/>
      <c r="P40" s="64"/>
      <c r="Q40" s="81"/>
      <c r="R40" s="461"/>
      <c r="S40" s="13"/>
      <c r="T40" s="111"/>
    </row>
    <row r="41" spans="1:20">
      <c r="A41" s="1170"/>
      <c r="B41" s="437" t="s">
        <v>578</v>
      </c>
      <c r="C41" s="46"/>
      <c r="D41" s="441"/>
      <c r="E41" s="60"/>
      <c r="F41" s="14"/>
      <c r="G41" s="76"/>
      <c r="H41" s="14"/>
      <c r="I41" s="13"/>
      <c r="J41" s="12"/>
      <c r="K41" s="14"/>
      <c r="L41" s="14"/>
      <c r="M41" s="14"/>
      <c r="N41" s="14"/>
      <c r="O41" s="12"/>
      <c r="P41" s="64"/>
      <c r="Q41" s="81"/>
      <c r="R41" s="461"/>
      <c r="S41" s="13"/>
      <c r="T41" s="111"/>
    </row>
    <row r="42" spans="1:20">
      <c r="A42" s="1170"/>
      <c r="B42" s="438" t="s">
        <v>581</v>
      </c>
      <c r="C42" s="46"/>
      <c r="D42" s="441"/>
      <c r="E42" s="60"/>
      <c r="F42" s="139"/>
      <c r="G42" s="76"/>
      <c r="H42" s="14"/>
      <c r="I42" s="13"/>
      <c r="J42" s="12"/>
      <c r="K42" s="83"/>
      <c r="L42" s="74"/>
      <c r="M42" s="74"/>
      <c r="N42" s="74"/>
      <c r="O42" s="74"/>
      <c r="P42" s="64"/>
      <c r="Q42" s="81"/>
      <c r="R42" s="461"/>
      <c r="S42" s="13"/>
      <c r="T42" s="111"/>
    </row>
    <row r="43" spans="1:20">
      <c r="A43" s="1170"/>
      <c r="B43" s="55" t="str">
        <f>'Flow Diagram'!B30</f>
        <v>Sodium Hypochlorite</v>
      </c>
      <c r="C43" s="46" t="str">
        <f>'Flow Diagram'!C30</f>
        <v>kg</v>
      </c>
      <c r="D43" s="441">
        <f>'Flow Diagram'!D30</f>
        <v>0</v>
      </c>
      <c r="E43" s="60" t="e">
        <f t="shared" ref="E43:E44" si="6">D43/$D$77</f>
        <v>#DIV/0!</v>
      </c>
      <c r="F43" s="14" t="s">
        <v>618</v>
      </c>
      <c r="G43" s="76"/>
      <c r="H43" s="83"/>
      <c r="I43" s="14"/>
      <c r="J43" s="12"/>
      <c r="K43" s="14"/>
      <c r="L43" s="14"/>
      <c r="M43" s="14"/>
      <c r="N43" s="14"/>
      <c r="O43" s="12"/>
      <c r="P43" s="460" t="e">
        <f>'Flow Diagram'!$R$46</f>
        <v>#DIV/0!</v>
      </c>
      <c r="Q43" s="81"/>
      <c r="R43" s="461"/>
      <c r="S43" s="13"/>
      <c r="T43" s="111"/>
    </row>
    <row r="44" spans="1:20">
      <c r="A44" s="1170"/>
      <c r="B44" s="55" t="str">
        <f>'Flow Diagram'!B31</f>
        <v>Calcium Sterate</v>
      </c>
      <c r="C44" s="46" t="str">
        <f>'Flow Diagram'!C31</f>
        <v>kg</v>
      </c>
      <c r="D44" s="441">
        <f>'Flow Diagram'!D31</f>
        <v>0</v>
      </c>
      <c r="E44" s="60" t="e">
        <f t="shared" si="6"/>
        <v>#DIV/0!</v>
      </c>
      <c r="F44" s="14" t="s">
        <v>618</v>
      </c>
      <c r="G44" s="76"/>
      <c r="H44" s="83"/>
      <c r="I44" s="14"/>
      <c r="J44" s="12"/>
      <c r="K44" s="11"/>
      <c r="L44" s="11"/>
      <c r="M44" s="11"/>
      <c r="N44" s="11"/>
      <c r="O44" s="12"/>
      <c r="P44" s="460" t="e">
        <f>'Flow Diagram'!$R$46</f>
        <v>#DIV/0!</v>
      </c>
      <c r="Q44" s="81"/>
      <c r="R44" s="461"/>
      <c r="S44" s="13"/>
      <c r="T44" s="111"/>
    </row>
    <row r="45" spans="1:20">
      <c r="A45" s="1170"/>
      <c r="B45" s="55"/>
      <c r="C45" s="46"/>
      <c r="D45" s="441"/>
      <c r="E45" s="60"/>
      <c r="F45" s="139"/>
      <c r="G45" s="76"/>
      <c r="H45" s="83"/>
      <c r="I45" s="14"/>
      <c r="J45" s="12"/>
      <c r="K45" s="83"/>
      <c r="L45" s="74"/>
      <c r="M45" s="74"/>
      <c r="N45" s="74"/>
      <c r="O45" s="74"/>
      <c r="P45" s="64"/>
      <c r="Q45" s="81"/>
      <c r="R45" s="461"/>
      <c r="S45" s="13"/>
      <c r="T45" s="111"/>
    </row>
    <row r="46" spans="1:20">
      <c r="A46" s="1170"/>
      <c r="B46" s="438" t="s">
        <v>582</v>
      </c>
      <c r="C46" s="14"/>
      <c r="D46" s="441"/>
      <c r="E46" s="60"/>
      <c r="F46" s="14"/>
      <c r="G46" s="76"/>
      <c r="H46" s="14"/>
      <c r="I46" s="13"/>
      <c r="J46" s="12"/>
      <c r="K46" s="14"/>
      <c r="L46" s="14"/>
      <c r="M46" s="14"/>
      <c r="N46" s="14"/>
      <c r="O46" s="12"/>
      <c r="P46" s="64"/>
      <c r="Q46" s="81"/>
      <c r="R46" s="461"/>
      <c r="S46" s="13"/>
      <c r="T46" s="111"/>
    </row>
    <row r="47" spans="1:20">
      <c r="A47" s="1170"/>
      <c r="B47" s="55" t="str">
        <f>'Flow Diagram'!B35</f>
        <v>Electricity</v>
      </c>
      <c r="C47" s="46" t="str">
        <f>'Flow Diagram'!C35</f>
        <v>kwh</v>
      </c>
      <c r="D47" s="441">
        <f>'Flow Diagram'!D35</f>
        <v>0</v>
      </c>
      <c r="E47" s="60" t="e">
        <f t="shared" ref="E47:E49" si="7">D47/$D$77</f>
        <v>#DIV/0!</v>
      </c>
      <c r="F47" s="14" t="s">
        <v>618</v>
      </c>
      <c r="G47" s="76">
        <v>0.59860000000000002</v>
      </c>
      <c r="H47" s="83"/>
      <c r="I47" s="14"/>
      <c r="J47" s="12"/>
      <c r="K47" s="442" t="s">
        <v>58</v>
      </c>
      <c r="L47" s="74"/>
      <c r="M47" s="74"/>
      <c r="N47" s="74"/>
      <c r="O47" s="74" t="s">
        <v>630</v>
      </c>
      <c r="P47" s="460" t="e">
        <f>'Flow Diagram'!$R$46</f>
        <v>#DIV/0!</v>
      </c>
      <c r="Q47" s="81" t="e">
        <f t="shared" ref="Q47:Q48" si="8">E47*G47*P47</f>
        <v>#DIV/0!</v>
      </c>
      <c r="R47" s="461" t="e">
        <f>Q47/$Q$87</f>
        <v>#DIV/0!</v>
      </c>
      <c r="S47" s="13"/>
      <c r="T47" s="111"/>
    </row>
    <row r="48" spans="1:20">
      <c r="A48" s="1170"/>
      <c r="B48" s="55" t="str">
        <f>'Flow Diagram'!B36</f>
        <v>Water Supply (Factory)</v>
      </c>
      <c r="C48" s="46" t="str">
        <f>'Flow Diagram'!C36</f>
        <v>m3</v>
      </c>
      <c r="D48" s="441">
        <f>'Flow Diagram'!D36</f>
        <v>80000</v>
      </c>
      <c r="E48" s="60" t="e">
        <f t="shared" si="7"/>
        <v>#DIV/0!</v>
      </c>
      <c r="F48" s="14" t="s">
        <v>618</v>
      </c>
      <c r="G48" s="76">
        <v>0.54100000000000004</v>
      </c>
      <c r="H48" s="14"/>
      <c r="I48" s="13"/>
      <c r="J48" s="12"/>
      <c r="K48" s="442" t="s">
        <v>58</v>
      </c>
      <c r="L48" s="14"/>
      <c r="M48" s="14"/>
      <c r="N48" s="14"/>
      <c r="O48" s="12" t="s">
        <v>631</v>
      </c>
      <c r="P48" s="460" t="e">
        <f>'Flow Diagram'!$R$46</f>
        <v>#DIV/0!</v>
      </c>
      <c r="Q48" s="81" t="e">
        <f t="shared" si="8"/>
        <v>#DIV/0!</v>
      </c>
      <c r="R48" s="461" t="e">
        <f>Q48/$Q$87</f>
        <v>#DIV/0!</v>
      </c>
      <c r="S48" s="13"/>
      <c r="T48" s="111"/>
    </row>
    <row r="49" spans="1:20">
      <c r="A49" s="1170"/>
      <c r="B49" s="55" t="str">
        <f>'Flow Diagram'!B37</f>
        <v>Groundwater (Factory)</v>
      </c>
      <c r="C49" s="46" t="str">
        <f>'Flow Diagram'!C37</f>
        <v>m3</v>
      </c>
      <c r="D49" s="441">
        <f>'Flow Diagram'!D37</f>
        <v>0</v>
      </c>
      <c r="E49" s="60" t="e">
        <f t="shared" si="7"/>
        <v>#DIV/0!</v>
      </c>
      <c r="F49" s="14" t="s">
        <v>618</v>
      </c>
      <c r="G49" s="76"/>
      <c r="H49" s="14"/>
      <c r="I49" s="13"/>
      <c r="J49" s="12"/>
      <c r="K49" s="14"/>
      <c r="L49" s="14"/>
      <c r="M49" s="14"/>
      <c r="N49" s="14"/>
      <c r="O49" s="12"/>
      <c r="P49" s="460" t="e">
        <f>'Flow Diagram'!$R$46</f>
        <v>#DIV/0!</v>
      </c>
      <c r="Q49" s="81"/>
      <c r="R49" s="461"/>
      <c r="S49" s="13"/>
      <c r="T49" s="111"/>
    </row>
    <row r="50" spans="1:20">
      <c r="A50" s="1170"/>
      <c r="B50" s="55" t="str">
        <f>'Flow Diagram'!B38</f>
        <v>Diesel oil</v>
      </c>
      <c r="C50" s="46" t="str">
        <f>'Flow Diagram'!C38</f>
        <v>liter</v>
      </c>
      <c r="D50" s="441">
        <f>'Flow Diagram'!D38</f>
        <v>3500</v>
      </c>
      <c r="E50" s="60"/>
      <c r="F50" s="14"/>
      <c r="G50" s="76"/>
      <c r="H50" s="14"/>
      <c r="I50" s="13"/>
      <c r="J50" s="12"/>
      <c r="K50" s="14"/>
      <c r="L50" s="14"/>
      <c r="M50" s="14"/>
      <c r="N50" s="14"/>
      <c r="O50" s="12"/>
      <c r="P50" s="460" t="e">
        <f>'Flow Diagram'!$R$46</f>
        <v>#DIV/0!</v>
      </c>
      <c r="Q50" s="81"/>
      <c r="R50" s="461"/>
      <c r="S50" s="13"/>
      <c r="T50" s="111"/>
    </row>
    <row r="51" spans="1:20" s="318" customFormat="1">
      <c r="A51" s="1170"/>
      <c r="B51" s="462" t="s">
        <v>619</v>
      </c>
      <c r="C51" s="463" t="s">
        <v>172</v>
      </c>
      <c r="D51" s="464">
        <f>D50*0.73</f>
        <v>2555</v>
      </c>
      <c r="E51" s="465" t="e">
        <f t="shared" ref="E51:E53" si="9">D51/$D$77</f>
        <v>#DIV/0!</v>
      </c>
      <c r="F51" s="453" t="s">
        <v>618</v>
      </c>
      <c r="G51" s="450">
        <v>0.35220000000000001</v>
      </c>
      <c r="H51" s="453"/>
      <c r="I51" s="456"/>
      <c r="J51" s="457"/>
      <c r="K51" s="442" t="s">
        <v>58</v>
      </c>
      <c r="L51" s="453"/>
      <c r="M51" s="453"/>
      <c r="N51" s="453"/>
      <c r="O51" s="453" t="s">
        <v>632</v>
      </c>
      <c r="P51" s="460" t="e">
        <f>'Flow Diagram'!$R$46</f>
        <v>#DIV/0!</v>
      </c>
      <c r="Q51" s="81" t="e">
        <f t="shared" ref="Q51:Q53" si="10">E51*G51*P51</f>
        <v>#DIV/0!</v>
      </c>
      <c r="R51" s="461" t="e">
        <f>Q51/$Q$87</f>
        <v>#DIV/0!</v>
      </c>
      <c r="S51" s="456"/>
      <c r="T51" s="466" t="s">
        <v>638</v>
      </c>
    </row>
    <row r="52" spans="1:20" s="318" customFormat="1">
      <c r="A52" s="1170"/>
      <c r="B52" s="462" t="s">
        <v>620</v>
      </c>
      <c r="C52" s="463" t="s">
        <v>176</v>
      </c>
      <c r="D52" s="464">
        <f>D50</f>
        <v>3500</v>
      </c>
      <c r="E52" s="465" t="e">
        <f t="shared" si="9"/>
        <v>#DIV/0!</v>
      </c>
      <c r="F52" s="453" t="s">
        <v>618</v>
      </c>
      <c r="G52" s="450">
        <v>2.7078000000000002</v>
      </c>
      <c r="H52" s="453"/>
      <c r="I52" s="456"/>
      <c r="J52" s="457"/>
      <c r="K52" s="442" t="s">
        <v>58</v>
      </c>
      <c r="L52" s="453"/>
      <c r="M52" s="453"/>
      <c r="N52" s="453"/>
      <c r="O52" s="457" t="s">
        <v>633</v>
      </c>
      <c r="P52" s="460" t="e">
        <f>'Flow Diagram'!$R$46</f>
        <v>#DIV/0!</v>
      </c>
      <c r="Q52" s="81" t="e">
        <f t="shared" si="10"/>
        <v>#DIV/0!</v>
      </c>
      <c r="R52" s="461" t="e">
        <f>Q52/$Q$87</f>
        <v>#DIV/0!</v>
      </c>
      <c r="S52" s="456"/>
      <c r="T52" s="466"/>
    </row>
    <row r="53" spans="1:20">
      <c r="A53" s="1170"/>
      <c r="B53" s="55" t="str">
        <f>'Flow Diagram'!B39</f>
        <v>Lubricants</v>
      </c>
      <c r="C53" s="46" t="str">
        <f>'Flow Diagram'!C39</f>
        <v>kg</v>
      </c>
      <c r="D53" s="441">
        <f>'Flow Diagram'!D39</f>
        <v>2500</v>
      </c>
      <c r="E53" s="60" t="e">
        <f t="shared" si="9"/>
        <v>#DIV/0!</v>
      </c>
      <c r="F53" s="14" t="s">
        <v>618</v>
      </c>
      <c r="G53" s="76">
        <v>0.83189999999999997</v>
      </c>
      <c r="H53" s="14"/>
      <c r="I53" s="13"/>
      <c r="J53" s="12"/>
      <c r="K53" s="442" t="s">
        <v>58</v>
      </c>
      <c r="L53" s="14"/>
      <c r="M53" s="14"/>
      <c r="N53" s="14"/>
      <c r="O53" s="14" t="s">
        <v>634</v>
      </c>
      <c r="P53" s="460" t="e">
        <f>'Flow Diagram'!$R$46</f>
        <v>#DIV/0!</v>
      </c>
      <c r="Q53" s="81" t="e">
        <f t="shared" si="10"/>
        <v>#DIV/0!</v>
      </c>
      <c r="R53" s="461" t="e">
        <f>Q53/$Q$87</f>
        <v>#DIV/0!</v>
      </c>
      <c r="S53" s="13"/>
      <c r="T53" s="111"/>
    </row>
    <row r="54" spans="1:20">
      <c r="A54" s="1170"/>
      <c r="B54" s="55"/>
      <c r="C54" s="46"/>
      <c r="D54" s="441"/>
      <c r="E54" s="60"/>
      <c r="F54" s="14"/>
      <c r="G54" s="76"/>
      <c r="H54" s="14"/>
      <c r="I54" s="13"/>
      <c r="J54" s="12"/>
      <c r="K54" s="14"/>
      <c r="L54" s="14"/>
      <c r="M54" s="14"/>
      <c r="N54" s="14"/>
      <c r="O54" s="12"/>
      <c r="P54" s="64"/>
      <c r="Q54" s="81"/>
      <c r="R54" s="461"/>
      <c r="S54" s="13"/>
      <c r="T54" s="111"/>
    </row>
    <row r="55" spans="1:20">
      <c r="A55" s="1170"/>
      <c r="B55" s="437" t="s">
        <v>580</v>
      </c>
      <c r="C55" s="46"/>
      <c r="D55" s="441"/>
      <c r="E55" s="60"/>
      <c r="F55" s="139"/>
      <c r="G55" s="76"/>
      <c r="H55" s="14"/>
      <c r="I55" s="13"/>
      <c r="J55" s="12"/>
      <c r="K55" s="14"/>
      <c r="L55" s="14"/>
      <c r="M55" s="14"/>
      <c r="N55" s="14"/>
      <c r="O55" s="12"/>
      <c r="P55" s="64"/>
      <c r="Q55" s="46"/>
      <c r="R55" s="461"/>
      <c r="S55" s="13"/>
      <c r="T55" s="111"/>
    </row>
    <row r="56" spans="1:20">
      <c r="A56" s="1170"/>
      <c r="B56" s="438" t="s">
        <v>586</v>
      </c>
      <c r="C56" s="46"/>
      <c r="D56" s="441"/>
      <c r="E56" s="60"/>
      <c r="F56" s="14"/>
      <c r="G56" s="76"/>
      <c r="H56" s="14"/>
      <c r="I56" s="13"/>
      <c r="J56" s="12"/>
      <c r="K56" s="14"/>
      <c r="L56" s="14"/>
      <c r="M56" s="14"/>
      <c r="N56" s="14"/>
      <c r="O56" s="12"/>
      <c r="P56" s="64"/>
      <c r="Q56" s="81"/>
      <c r="R56" s="461"/>
      <c r="S56" s="13"/>
      <c r="T56" s="111"/>
    </row>
    <row r="57" spans="1:20">
      <c r="A57" s="1170"/>
      <c r="B57" s="55" t="str">
        <f>'Flow Diagram'!I41</f>
        <v>Improved steel wire</v>
      </c>
      <c r="C57" s="46" t="str">
        <f>'Flow Diagram'!J41</f>
        <v>kg</v>
      </c>
      <c r="D57" s="441">
        <f>'Flow Diagram'!K41</f>
        <v>-50000</v>
      </c>
      <c r="E57" s="60" t="e">
        <f>D57/$D$77</f>
        <v>#DIV/0!</v>
      </c>
      <c r="F57" s="14" t="s">
        <v>618</v>
      </c>
      <c r="G57" s="76"/>
      <c r="H57" s="14"/>
      <c r="I57" s="13"/>
      <c r="J57" s="12"/>
      <c r="K57" s="14"/>
      <c r="L57" s="14"/>
      <c r="M57" s="14"/>
      <c r="N57" s="14"/>
      <c r="O57" s="12"/>
      <c r="P57" s="460" t="e">
        <f>'Flow Diagram'!$R$46</f>
        <v>#DIV/0!</v>
      </c>
      <c r="Q57" s="81"/>
      <c r="R57" s="461"/>
      <c r="S57" s="13"/>
      <c r="T57" s="111"/>
    </row>
    <row r="58" spans="1:20">
      <c r="A58" s="1170"/>
      <c r="B58" s="55"/>
      <c r="C58" s="46"/>
      <c r="D58" s="441"/>
      <c r="E58" s="60"/>
      <c r="F58" s="14"/>
      <c r="G58" s="76"/>
      <c r="H58" s="14"/>
      <c r="I58" s="13"/>
      <c r="J58" s="12"/>
      <c r="K58" s="14"/>
      <c r="L58" s="14"/>
      <c r="M58" s="14"/>
      <c r="N58" s="14"/>
      <c r="O58" s="12"/>
      <c r="P58" s="64"/>
      <c r="Q58" s="81"/>
      <c r="R58" s="461"/>
      <c r="S58" s="13"/>
      <c r="T58" s="111"/>
    </row>
    <row r="59" spans="1:20">
      <c r="A59" s="1170"/>
      <c r="B59" s="438" t="s">
        <v>584</v>
      </c>
      <c r="C59" s="46"/>
      <c r="D59" s="441"/>
      <c r="E59" s="60"/>
      <c r="F59" s="139"/>
      <c r="G59" s="76"/>
      <c r="H59" s="83"/>
      <c r="I59" s="14"/>
      <c r="J59" s="12"/>
      <c r="K59" s="14"/>
      <c r="L59" s="14"/>
      <c r="M59" s="14"/>
      <c r="N59" s="14"/>
      <c r="O59" s="12"/>
      <c r="P59" s="64"/>
      <c r="Q59" s="81"/>
      <c r="R59" s="461"/>
      <c r="S59" s="13"/>
      <c r="T59" s="111"/>
    </row>
    <row r="60" spans="1:20">
      <c r="A60" s="1170"/>
      <c r="B60" s="55"/>
      <c r="C60" s="14"/>
      <c r="D60" s="441"/>
      <c r="E60" s="60"/>
      <c r="F60" s="14"/>
      <c r="G60" s="76"/>
      <c r="H60" s="14"/>
      <c r="I60" s="13"/>
      <c r="J60" s="12"/>
      <c r="K60" s="14"/>
      <c r="L60" s="14"/>
      <c r="M60" s="14"/>
      <c r="N60" s="14"/>
      <c r="O60" s="12"/>
      <c r="P60" s="64"/>
      <c r="Q60" s="81"/>
      <c r="R60" s="461"/>
      <c r="S60" s="13"/>
      <c r="T60" s="111"/>
    </row>
    <row r="61" spans="1:20">
      <c r="A61" s="1170"/>
      <c r="B61" s="438" t="s">
        <v>585</v>
      </c>
      <c r="C61" s="14"/>
      <c r="D61" s="441"/>
      <c r="E61" s="60"/>
      <c r="F61" s="14"/>
      <c r="G61" s="76"/>
      <c r="H61" s="14"/>
      <c r="I61" s="13"/>
      <c r="J61" s="12"/>
      <c r="K61" s="14"/>
      <c r="L61" s="14"/>
      <c r="M61" s="14"/>
      <c r="N61" s="14"/>
      <c r="O61" s="12"/>
      <c r="P61" s="64"/>
      <c r="Q61" s="81"/>
      <c r="R61" s="461"/>
      <c r="S61" s="13"/>
      <c r="T61" s="111"/>
    </row>
    <row r="62" spans="1:20">
      <c r="A62" s="1170"/>
      <c r="B62" s="55" t="str">
        <f>'Flow Diagram'!K34</f>
        <v>Polluted water</v>
      </c>
      <c r="C62" s="46" t="str">
        <f>'Flow Diagram'!L34</f>
        <v>m3</v>
      </c>
      <c r="D62" s="441">
        <f>'Flow Diagram'!M34</f>
        <v>80000</v>
      </c>
      <c r="E62" s="60" t="e">
        <f t="shared" ref="E62:E64" si="11">D62/$D$77</f>
        <v>#DIV/0!</v>
      </c>
      <c r="F62" s="14" t="s">
        <v>618</v>
      </c>
      <c r="G62" s="76">
        <f>'Utility Sheet'!AI25</f>
        <v>0.26776666666666671</v>
      </c>
      <c r="H62" s="442" t="s">
        <v>58</v>
      </c>
      <c r="I62" s="13"/>
      <c r="J62" s="12"/>
      <c r="K62" s="14"/>
      <c r="L62" s="14"/>
      <c r="M62" s="14"/>
      <c r="N62" s="14"/>
      <c r="O62" s="12" t="s">
        <v>635</v>
      </c>
      <c r="P62" s="460" t="e">
        <f>'Flow Diagram'!$R$46</f>
        <v>#DIV/0!</v>
      </c>
      <c r="Q62" s="81" t="e">
        <f t="shared" ref="Q62:Q63" si="12">E62*G62*P62</f>
        <v>#DIV/0!</v>
      </c>
      <c r="R62" s="461" t="e">
        <f>Q62/$Q$87</f>
        <v>#DIV/0!</v>
      </c>
      <c r="S62" s="13"/>
      <c r="T62" s="111"/>
    </row>
    <row r="63" spans="1:20">
      <c r="A63" s="1170"/>
      <c r="B63" s="55" t="str">
        <f>'Flow Diagram'!K35</f>
        <v>Scrap from production</v>
      </c>
      <c r="C63" s="46" t="str">
        <f>'Flow Diagram'!L35</f>
        <v>kg</v>
      </c>
      <c r="D63" s="441">
        <f>'Flow Diagram'!M35</f>
        <v>50000</v>
      </c>
      <c r="E63" s="60" t="e">
        <f t="shared" si="11"/>
        <v>#DIV/0!</v>
      </c>
      <c r="F63" s="14" t="s">
        <v>618</v>
      </c>
      <c r="G63" s="76">
        <v>0</v>
      </c>
      <c r="H63" s="14"/>
      <c r="I63" s="13"/>
      <c r="J63" s="12"/>
      <c r="K63" s="442" t="s">
        <v>58</v>
      </c>
      <c r="L63" s="14"/>
      <c r="M63" s="14"/>
      <c r="N63" s="14"/>
      <c r="O63" s="12"/>
      <c r="P63" s="460" t="e">
        <f>'Flow Diagram'!$R$46</f>
        <v>#DIV/0!</v>
      </c>
      <c r="Q63" s="81" t="e">
        <f t="shared" si="12"/>
        <v>#DIV/0!</v>
      </c>
      <c r="R63" s="461" t="e">
        <f>Q63/$Q$87</f>
        <v>#DIV/0!</v>
      </c>
      <c r="S63" s="13"/>
      <c r="T63" s="111" t="s">
        <v>259</v>
      </c>
    </row>
    <row r="64" spans="1:20">
      <c r="A64" s="1170"/>
      <c r="B64" s="55" t="str">
        <f>'Flow Diagram'!K36</f>
        <v>Chemical wastewater</v>
      </c>
      <c r="C64" s="46" t="str">
        <f>'Flow Diagram'!L36</f>
        <v>kg</v>
      </c>
      <c r="D64" s="441">
        <f>'Flow Diagram'!M36</f>
        <v>0</v>
      </c>
      <c r="E64" s="60" t="e">
        <f t="shared" si="11"/>
        <v>#DIV/0!</v>
      </c>
      <c r="F64" s="14" t="s">
        <v>618</v>
      </c>
      <c r="G64" s="76">
        <f>'Utility Sheet'!AI25</f>
        <v>0.26776666666666671</v>
      </c>
      <c r="H64" s="442" t="s">
        <v>58</v>
      </c>
      <c r="I64" s="13"/>
      <c r="J64" s="12"/>
      <c r="K64" s="14"/>
      <c r="L64" s="14"/>
      <c r="M64" s="14"/>
      <c r="N64" s="14"/>
      <c r="O64" s="12" t="s">
        <v>635</v>
      </c>
      <c r="P64" s="460" t="e">
        <f>'Flow Diagram'!$R$46</f>
        <v>#DIV/0!</v>
      </c>
      <c r="Q64" s="81" t="e">
        <f t="shared" ref="Q64" si="13">E64*G64*P64</f>
        <v>#DIV/0!</v>
      </c>
      <c r="R64" s="461" t="e">
        <f>Q64/$Q$87</f>
        <v>#DIV/0!</v>
      </c>
      <c r="S64" s="13"/>
      <c r="T64" s="111"/>
    </row>
    <row r="65" spans="1:20">
      <c r="A65" s="1170"/>
      <c r="B65" s="446" t="s">
        <v>591</v>
      </c>
      <c r="C65" s="46"/>
      <c r="D65" s="441"/>
      <c r="E65" s="60"/>
      <c r="F65" s="139"/>
      <c r="G65" s="76"/>
      <c r="H65" s="14"/>
      <c r="I65" s="13"/>
      <c r="J65" s="12"/>
      <c r="K65" s="14"/>
      <c r="L65" s="14"/>
      <c r="M65" s="14"/>
      <c r="N65" s="14"/>
      <c r="O65" s="12"/>
      <c r="P65" s="64"/>
      <c r="Q65" s="81"/>
      <c r="R65" s="461"/>
      <c r="S65" s="13"/>
      <c r="T65" s="111"/>
    </row>
    <row r="66" spans="1:20">
      <c r="A66" s="1170"/>
      <c r="B66" s="437" t="s">
        <v>578</v>
      </c>
      <c r="C66" s="46"/>
      <c r="D66" s="441"/>
      <c r="E66" s="60"/>
      <c r="F66" s="139"/>
      <c r="G66" s="76"/>
      <c r="H66" s="14"/>
      <c r="I66" s="13"/>
      <c r="J66" s="12"/>
      <c r="K66" s="14"/>
      <c r="L66" s="14"/>
      <c r="M66" s="14"/>
      <c r="N66" s="14"/>
      <c r="O66" s="12"/>
      <c r="P66" s="64"/>
      <c r="Q66" s="81"/>
      <c r="R66" s="461"/>
      <c r="S66" s="13"/>
      <c r="T66" s="111"/>
    </row>
    <row r="67" spans="1:20">
      <c r="A67" s="1170"/>
      <c r="B67" s="438" t="s">
        <v>581</v>
      </c>
      <c r="C67" s="46"/>
      <c r="D67" s="441"/>
      <c r="E67" s="60"/>
      <c r="F67" s="139"/>
      <c r="G67" s="76"/>
      <c r="H67" s="14"/>
      <c r="I67" s="13"/>
      <c r="J67" s="12"/>
      <c r="K67" s="14"/>
      <c r="L67" s="14"/>
      <c r="M67" s="14"/>
      <c r="N67" s="14"/>
      <c r="O67" s="12"/>
      <c r="P67" s="64"/>
      <c r="Q67" s="81"/>
      <c r="R67" s="461"/>
      <c r="S67" s="13"/>
      <c r="T67" s="111"/>
    </row>
    <row r="68" spans="1:20">
      <c r="A68" s="1170"/>
      <c r="B68" s="55" t="str">
        <f>'Flow Diagram'!B46</f>
        <v>Sticker</v>
      </c>
      <c r="C68" s="46" t="str">
        <f>'Flow Diagram'!C46</f>
        <v>kg</v>
      </c>
      <c r="D68" s="441">
        <f>'Flow Diagram'!D46</f>
        <v>0</v>
      </c>
      <c r="E68" s="60" t="e">
        <f t="shared" ref="E68:E70" si="14">D68/$D$77</f>
        <v>#DIV/0!</v>
      </c>
      <c r="F68" s="14" t="s">
        <v>618</v>
      </c>
      <c r="G68" s="76"/>
      <c r="H68" s="14"/>
      <c r="I68" s="13"/>
      <c r="J68" s="12"/>
      <c r="K68" s="14"/>
      <c r="L68" s="14"/>
      <c r="M68" s="14"/>
      <c r="N68" s="14"/>
      <c r="O68" s="12"/>
      <c r="P68" s="460" t="e">
        <f>'Flow Diagram'!$R$46</f>
        <v>#DIV/0!</v>
      </c>
      <c r="Q68" s="81"/>
      <c r="R68" s="461"/>
      <c r="S68" s="13"/>
      <c r="T68" s="111"/>
    </row>
    <row r="69" spans="1:20">
      <c r="A69" s="1170"/>
      <c r="B69" s="55" t="str">
        <f>'Flow Diagram'!B47</f>
        <v>Carton Box</v>
      </c>
      <c r="C69" s="46" t="str">
        <f>'Flow Diagram'!C47</f>
        <v>kg</v>
      </c>
      <c r="D69" s="441">
        <f>'Flow Diagram'!D47</f>
        <v>0</v>
      </c>
      <c r="E69" s="60" t="e">
        <f t="shared" si="14"/>
        <v>#DIV/0!</v>
      </c>
      <c r="F69" s="14" t="s">
        <v>618</v>
      </c>
      <c r="G69" s="76"/>
      <c r="H69" s="83"/>
      <c r="I69" s="14"/>
      <c r="J69" s="12"/>
      <c r="K69" s="83"/>
      <c r="L69" s="74"/>
      <c r="M69" s="74"/>
      <c r="N69" s="74"/>
      <c r="O69" s="74"/>
      <c r="P69" s="460" t="e">
        <f>'Flow Diagram'!$R$46</f>
        <v>#DIV/0!</v>
      </c>
      <c r="Q69" s="81"/>
      <c r="R69" s="461"/>
      <c r="S69" s="13"/>
      <c r="T69" s="111"/>
    </row>
    <row r="70" spans="1:20">
      <c r="A70" s="1170"/>
      <c r="B70" s="55" t="str">
        <f>'Flow Diagram'!B48</f>
        <v>LDPE Wrapping Film</v>
      </c>
      <c r="C70" s="46" t="str">
        <f>'Flow Diagram'!C48</f>
        <v>kg</v>
      </c>
      <c r="D70" s="441">
        <f>'Flow Diagram'!D48</f>
        <v>0</v>
      </c>
      <c r="E70" s="60" t="e">
        <f t="shared" si="14"/>
        <v>#DIV/0!</v>
      </c>
      <c r="F70" s="14" t="s">
        <v>618</v>
      </c>
      <c r="G70" s="76"/>
      <c r="H70" s="83"/>
      <c r="I70" s="13"/>
      <c r="J70" s="12"/>
      <c r="K70" s="83"/>
      <c r="L70" s="74"/>
      <c r="M70" s="74"/>
      <c r="N70" s="74"/>
      <c r="O70" s="448"/>
      <c r="P70" s="460" t="e">
        <f>'Flow Diagram'!$R$46</f>
        <v>#DIV/0!</v>
      </c>
      <c r="Q70" s="81"/>
      <c r="R70" s="461"/>
      <c r="S70" s="13"/>
      <c r="T70" s="111"/>
    </row>
    <row r="71" spans="1:20">
      <c r="A71" s="1170"/>
      <c r="B71" s="55"/>
      <c r="C71" s="46"/>
      <c r="D71" s="874"/>
      <c r="E71" s="60"/>
      <c r="F71" s="14"/>
      <c r="G71" s="76"/>
      <c r="H71" s="14"/>
      <c r="I71" s="13"/>
      <c r="J71" s="12"/>
      <c r="K71" s="14"/>
      <c r="L71" s="14"/>
      <c r="M71" s="14"/>
      <c r="N71" s="14"/>
      <c r="O71" s="12"/>
      <c r="P71" s="64"/>
      <c r="Q71" s="81"/>
      <c r="R71" s="461"/>
      <c r="S71" s="13"/>
      <c r="T71" s="111"/>
    </row>
    <row r="72" spans="1:20">
      <c r="A72" s="1170"/>
      <c r="B72" s="438" t="s">
        <v>582</v>
      </c>
      <c r="C72" s="46"/>
      <c r="D72" s="874"/>
      <c r="E72" s="60"/>
      <c r="F72" s="139"/>
      <c r="G72" s="76"/>
      <c r="H72" s="14"/>
      <c r="I72" s="13"/>
      <c r="J72" s="12"/>
      <c r="K72" s="83"/>
      <c r="L72" s="74"/>
      <c r="M72" s="74"/>
      <c r="N72" s="74"/>
      <c r="O72" s="74"/>
      <c r="P72" s="64"/>
      <c r="Q72" s="81"/>
      <c r="R72" s="461"/>
      <c r="S72" s="13"/>
      <c r="T72" s="111"/>
    </row>
    <row r="73" spans="1:20">
      <c r="A73" s="1170"/>
      <c r="B73" s="55" t="str">
        <f>'Flow Diagram'!B51</f>
        <v>Electricity</v>
      </c>
      <c r="C73" s="46" t="str">
        <f>'Flow Diagram'!C51</f>
        <v>kwh</v>
      </c>
      <c r="D73" s="874">
        <f>'Flow Diagram'!D51</f>
        <v>75000</v>
      </c>
      <c r="E73" s="60" t="e">
        <f>D73/$D$77</f>
        <v>#DIV/0!</v>
      </c>
      <c r="F73" s="14" t="s">
        <v>618</v>
      </c>
      <c r="G73" s="76">
        <v>0.59860000000000002</v>
      </c>
      <c r="H73" s="83"/>
      <c r="I73" s="14"/>
      <c r="J73" s="12"/>
      <c r="K73" s="442" t="s">
        <v>58</v>
      </c>
      <c r="L73" s="74"/>
      <c r="M73" s="74"/>
      <c r="N73" s="74"/>
      <c r="O73" s="74" t="s">
        <v>617</v>
      </c>
      <c r="P73" s="460" t="e">
        <f>'Flow Diagram'!$R$46</f>
        <v>#DIV/0!</v>
      </c>
      <c r="Q73" s="81" t="e">
        <f t="shared" ref="Q73" si="15">E73*G73*P73</f>
        <v>#DIV/0!</v>
      </c>
      <c r="R73" s="461" t="e">
        <f>Q73/$Q$87</f>
        <v>#DIV/0!</v>
      </c>
      <c r="S73" s="13"/>
      <c r="T73" s="111"/>
    </row>
    <row r="74" spans="1:20">
      <c r="A74" s="1170"/>
      <c r="B74" s="55"/>
      <c r="C74" s="46"/>
      <c r="D74" s="874"/>
      <c r="E74" s="60"/>
      <c r="F74" s="139"/>
      <c r="G74" s="76"/>
      <c r="H74" s="14"/>
      <c r="I74" s="13"/>
      <c r="J74" s="12"/>
      <c r="K74" s="83"/>
      <c r="L74" s="74"/>
      <c r="M74" s="74"/>
      <c r="N74" s="74"/>
      <c r="O74" s="74"/>
      <c r="P74" s="64"/>
      <c r="Q74" s="81"/>
      <c r="R74" s="461"/>
      <c r="S74" s="13"/>
      <c r="T74" s="111"/>
    </row>
    <row r="75" spans="1:20">
      <c r="A75" s="1170"/>
      <c r="B75" s="437" t="s">
        <v>580</v>
      </c>
      <c r="C75" s="14"/>
      <c r="D75" s="874"/>
      <c r="E75" s="60"/>
      <c r="F75" s="14"/>
      <c r="G75" s="76"/>
      <c r="H75" s="14"/>
      <c r="I75" s="13"/>
      <c r="J75" s="12"/>
      <c r="K75" s="14"/>
      <c r="L75" s="14"/>
      <c r="M75" s="14"/>
      <c r="N75" s="14"/>
      <c r="O75" s="12"/>
      <c r="P75" s="64"/>
      <c r="Q75" s="81"/>
      <c r="R75" s="461"/>
      <c r="S75" s="13"/>
      <c r="T75" s="111"/>
    </row>
    <row r="76" spans="1:20">
      <c r="A76" s="1170"/>
      <c r="B76" s="438" t="s">
        <v>586</v>
      </c>
      <c r="C76" s="14"/>
      <c r="D76" s="874"/>
      <c r="E76" s="60"/>
      <c r="F76" s="14"/>
      <c r="G76" s="76"/>
      <c r="H76" s="14"/>
      <c r="I76" s="13"/>
      <c r="J76" s="12"/>
      <c r="K76" s="14"/>
      <c r="L76" s="14"/>
      <c r="M76" s="14"/>
      <c r="N76" s="14"/>
      <c r="O76" s="12"/>
      <c r="P76" s="64"/>
      <c r="Q76" s="81"/>
      <c r="R76" s="461"/>
      <c r="S76" s="13"/>
      <c r="T76" s="111"/>
    </row>
    <row r="77" spans="1:20">
      <c r="A77" s="1170"/>
      <c r="B77" s="55" t="str">
        <f>'Flow Diagram'!I55</f>
        <v>Wire 5.5 mm</v>
      </c>
      <c r="C77" s="46" t="str">
        <f>'Flow Diagram'!J55</f>
        <v>kg</v>
      </c>
      <c r="D77" s="874">
        <f>'Flow Diagram'!K55</f>
        <v>0</v>
      </c>
      <c r="E77" s="60" t="e">
        <f>D77/$D$77</f>
        <v>#DIV/0!</v>
      </c>
      <c r="F77" s="14" t="s">
        <v>618</v>
      </c>
      <c r="G77" s="76"/>
      <c r="H77" s="14"/>
      <c r="I77" s="13"/>
      <c r="J77" s="12"/>
      <c r="K77" s="14"/>
      <c r="L77" s="14"/>
      <c r="M77" s="14"/>
      <c r="N77" s="14"/>
      <c r="O77" s="12"/>
      <c r="P77" s="460" t="e">
        <f>'Flow Diagram'!$R$46</f>
        <v>#DIV/0!</v>
      </c>
      <c r="Q77" s="81"/>
      <c r="R77" s="461"/>
      <c r="S77" s="13"/>
      <c r="T77" s="111"/>
    </row>
    <row r="78" spans="1:20">
      <c r="A78" s="1170"/>
      <c r="B78" s="55" t="str">
        <f>'Flow Diagram'!I56</f>
        <v>Package</v>
      </c>
      <c r="C78" s="46" t="str">
        <f>'Flow Diagram'!J56</f>
        <v>kg</v>
      </c>
      <c r="D78" s="874">
        <f>'Flow Diagram'!K56</f>
        <v>-110</v>
      </c>
      <c r="E78" s="60" t="e">
        <f>D78/$D$77</f>
        <v>#DIV/0!</v>
      </c>
      <c r="F78" s="14" t="s">
        <v>618</v>
      </c>
      <c r="G78" s="76"/>
      <c r="H78" s="14"/>
      <c r="I78" s="13"/>
      <c r="J78" s="12"/>
      <c r="K78" s="14"/>
      <c r="L78" s="14"/>
      <c r="M78" s="14"/>
      <c r="N78" s="14"/>
      <c r="O78" s="12"/>
      <c r="P78" s="460" t="e">
        <f>'Flow Diagram'!$R$46</f>
        <v>#DIV/0!</v>
      </c>
      <c r="Q78" s="81"/>
      <c r="R78" s="461"/>
      <c r="S78" s="13"/>
      <c r="T78" s="111"/>
    </row>
    <row r="79" spans="1:20">
      <c r="A79" s="1170"/>
      <c r="B79" s="438" t="s">
        <v>584</v>
      </c>
      <c r="C79" s="46"/>
      <c r="D79" s="874"/>
      <c r="E79" s="60"/>
      <c r="F79" s="14"/>
      <c r="G79" s="76"/>
      <c r="H79" s="14"/>
      <c r="I79" s="13"/>
      <c r="J79" s="12"/>
      <c r="K79" s="14"/>
      <c r="L79" s="14"/>
      <c r="M79" s="14"/>
      <c r="N79" s="14"/>
      <c r="O79" s="12"/>
      <c r="P79" s="64"/>
      <c r="Q79" s="81"/>
      <c r="R79" s="461"/>
      <c r="S79" s="13"/>
      <c r="T79" s="111"/>
    </row>
    <row r="80" spans="1:20">
      <c r="A80" s="1170"/>
      <c r="B80" s="55" t="str">
        <f>'Flow Diagram'!K46</f>
        <v>Other Wire Gauge</v>
      </c>
      <c r="C80" s="46" t="str">
        <f>'Flow Diagram'!L46</f>
        <v>kg</v>
      </c>
      <c r="D80" s="874">
        <f>'Flow Diagram'!M46</f>
        <v>0</v>
      </c>
      <c r="E80" s="60" t="e">
        <f>D80/$D$77</f>
        <v>#DIV/0!</v>
      </c>
      <c r="F80" s="14" t="s">
        <v>618</v>
      </c>
      <c r="G80" s="76"/>
      <c r="H80" s="14"/>
      <c r="I80" s="13"/>
      <c r="J80" s="12"/>
      <c r="K80" s="14"/>
      <c r="L80" s="14"/>
      <c r="M80" s="14"/>
      <c r="N80" s="14"/>
      <c r="O80" s="12"/>
      <c r="P80" s="460" t="e">
        <f>'Flow Diagram'!$R$46</f>
        <v>#DIV/0!</v>
      </c>
      <c r="Q80" s="81"/>
      <c r="R80" s="461"/>
      <c r="S80" s="13"/>
      <c r="T80" s="111"/>
    </row>
    <row r="81" spans="1:20">
      <c r="A81" s="1170"/>
      <c r="B81" s="55"/>
      <c r="C81" s="46"/>
      <c r="D81" s="874"/>
      <c r="E81" s="60"/>
      <c r="F81" s="139"/>
      <c r="G81" s="76"/>
      <c r="H81" s="14"/>
      <c r="I81" s="13"/>
      <c r="J81" s="12"/>
      <c r="K81" s="14"/>
      <c r="L81" s="14"/>
      <c r="M81" s="14"/>
      <c r="N81" s="14"/>
      <c r="O81" s="12"/>
      <c r="P81" s="64"/>
      <c r="Q81" s="81"/>
      <c r="R81" s="461"/>
      <c r="S81" s="13"/>
      <c r="T81" s="111"/>
    </row>
    <row r="82" spans="1:20">
      <c r="A82" s="1170"/>
      <c r="B82" s="438" t="s">
        <v>585</v>
      </c>
      <c r="C82" s="46"/>
      <c r="D82" s="874"/>
      <c r="E82" s="60"/>
      <c r="F82" s="139"/>
      <c r="G82" s="76"/>
      <c r="H82" s="14"/>
      <c r="I82" s="13"/>
      <c r="J82" s="12"/>
      <c r="K82" s="14"/>
      <c r="L82" s="14"/>
      <c r="M82" s="14"/>
      <c r="N82" s="14"/>
      <c r="O82" s="12"/>
      <c r="P82" s="64"/>
      <c r="Q82" s="81"/>
      <c r="R82" s="461"/>
      <c r="S82" s="13"/>
      <c r="T82" s="111"/>
    </row>
    <row r="83" spans="1:20">
      <c r="A83" s="1170"/>
      <c r="B83" s="55" t="str">
        <f>'Flow Diagram'!K50</f>
        <v>Sticker scraps and paper crates</v>
      </c>
      <c r="C83" s="46" t="str">
        <f>'Flow Diagram'!L50</f>
        <v>kg</v>
      </c>
      <c r="D83" s="874">
        <f>'Flow Diagram'!M50</f>
        <v>80</v>
      </c>
      <c r="E83" s="60" t="e">
        <f t="shared" ref="E83:E84" si="16">D83/$D$77</f>
        <v>#DIV/0!</v>
      </c>
      <c r="F83" s="14" t="s">
        <v>618</v>
      </c>
      <c r="G83" s="76">
        <v>0</v>
      </c>
      <c r="H83" s="14"/>
      <c r="I83" s="13"/>
      <c r="J83" s="12"/>
      <c r="K83" s="442" t="s">
        <v>58</v>
      </c>
      <c r="L83" s="14"/>
      <c r="M83" s="14"/>
      <c r="N83" s="14"/>
      <c r="O83" s="12"/>
      <c r="P83" s="460" t="e">
        <f>'Flow Diagram'!$R$46</f>
        <v>#DIV/0!</v>
      </c>
      <c r="Q83" s="81" t="e">
        <f t="shared" ref="Q83:Q84" si="17">E83*G83*P83</f>
        <v>#DIV/0!</v>
      </c>
      <c r="R83" s="461" t="e">
        <f t="shared" ref="R83:R84" si="18">Q83/$Q$87</f>
        <v>#DIV/0!</v>
      </c>
      <c r="S83" s="13"/>
      <c r="T83" s="111" t="s">
        <v>259</v>
      </c>
    </row>
    <row r="84" spans="1:20">
      <c r="A84" s="1170"/>
      <c r="B84" s="55" t="str">
        <f>'Flow Diagram'!K51</f>
        <v>Plastic Scrap</v>
      </c>
      <c r="C84" s="46" t="str">
        <f>'Flow Diagram'!L51</f>
        <v>kg</v>
      </c>
      <c r="D84" s="874">
        <f>'Flow Diagram'!M51</f>
        <v>30</v>
      </c>
      <c r="E84" s="60" t="e">
        <f t="shared" si="16"/>
        <v>#DIV/0!</v>
      </c>
      <c r="F84" s="14" t="s">
        <v>618</v>
      </c>
      <c r="G84" s="76">
        <f>(1-0.87)*(0.7933+2.32)</f>
        <v>0.40472900000000001</v>
      </c>
      <c r="H84" s="14"/>
      <c r="I84" s="13"/>
      <c r="J84" s="12"/>
      <c r="K84" s="442" t="s">
        <v>58</v>
      </c>
      <c r="L84" s="74"/>
      <c r="M84" s="74"/>
      <c r="N84" s="74"/>
      <c r="O84" s="74" t="s">
        <v>636</v>
      </c>
      <c r="P84" s="460" t="e">
        <f>'Flow Diagram'!$R$46</f>
        <v>#DIV/0!</v>
      </c>
      <c r="Q84" s="81" t="e">
        <f t="shared" si="17"/>
        <v>#DIV/0!</v>
      </c>
      <c r="R84" s="461" t="e">
        <f t="shared" si="18"/>
        <v>#DIV/0!</v>
      </c>
      <c r="S84" s="13"/>
      <c r="T84" s="111" t="s">
        <v>639</v>
      </c>
    </row>
    <row r="85" spans="1:20" s="2" customFormat="1">
      <c r="A85" s="1170"/>
      <c r="B85" s="87"/>
      <c r="C85" s="88"/>
      <c r="D85" s="875"/>
      <c r="E85" s="89"/>
      <c r="F85" s="139"/>
      <c r="G85" s="91"/>
      <c r="H85" s="90"/>
      <c r="I85" s="92"/>
      <c r="J85" s="93"/>
      <c r="K85" s="94"/>
      <c r="L85" s="95"/>
      <c r="M85" s="95"/>
      <c r="N85" s="95"/>
      <c r="O85" s="96"/>
      <c r="P85" s="97"/>
      <c r="Q85" s="98"/>
      <c r="R85" s="88"/>
      <c r="S85" s="92"/>
      <c r="T85" s="113"/>
    </row>
    <row r="86" spans="1:20">
      <c r="A86" s="1170"/>
      <c r="B86" s="12"/>
      <c r="C86" s="14"/>
      <c r="D86" s="874"/>
      <c r="E86" s="61"/>
      <c r="F86" s="14"/>
      <c r="G86" s="76"/>
      <c r="H86" s="14"/>
      <c r="I86" s="13"/>
      <c r="J86" s="12"/>
      <c r="K86" s="14"/>
      <c r="L86" s="14"/>
      <c r="M86" s="14"/>
      <c r="N86" s="14"/>
      <c r="O86" s="12"/>
      <c r="P86" s="64"/>
      <c r="Q86" s="81"/>
      <c r="R86" s="46"/>
      <c r="S86" s="13"/>
      <c r="T86" s="111"/>
    </row>
    <row r="87" spans="1:20">
      <c r="A87" s="1171"/>
      <c r="B87" s="1125"/>
      <c r="C87" s="1118"/>
      <c r="D87" s="1118"/>
      <c r="E87" s="1118"/>
      <c r="F87" s="1118"/>
      <c r="G87" s="1118"/>
      <c r="H87" s="1118"/>
      <c r="I87" s="1118"/>
      <c r="J87" s="1118"/>
      <c r="K87" s="1118"/>
      <c r="L87" s="1118"/>
      <c r="M87" s="1118"/>
      <c r="N87" s="1118"/>
      <c r="O87" s="1118"/>
      <c r="P87" s="84"/>
      <c r="Q87" s="82" t="e">
        <f>SUM(Q24:Q86)</f>
        <v>#DIV/0!</v>
      </c>
      <c r="R87" s="467" t="e">
        <f>SUM(R24:R86)</f>
        <v>#DIV/0!</v>
      </c>
      <c r="S87" s="15"/>
      <c r="T87" s="112"/>
    </row>
    <row r="88" spans="1:20">
      <c r="A88" s="1169" t="s">
        <v>621</v>
      </c>
      <c r="B88" s="12"/>
      <c r="C88" s="14"/>
      <c r="D88" s="12"/>
      <c r="E88" s="59"/>
      <c r="F88" s="14"/>
      <c r="G88" s="76"/>
      <c r="H88" s="14"/>
      <c r="I88" s="13"/>
      <c r="J88" s="12"/>
      <c r="K88" s="14"/>
      <c r="L88" s="14"/>
      <c r="M88" s="14"/>
      <c r="N88" s="14"/>
      <c r="O88" s="12"/>
      <c r="P88" s="64"/>
      <c r="Q88" s="81"/>
      <c r="R88" s="46"/>
      <c r="S88" s="13"/>
      <c r="T88" s="111"/>
    </row>
    <row r="89" spans="1:20">
      <c r="A89" s="1170"/>
      <c r="B89" s="12"/>
      <c r="C89" s="14"/>
      <c r="D89" s="12"/>
      <c r="E89" s="60"/>
      <c r="F89" s="14"/>
      <c r="G89" s="76"/>
      <c r="H89" s="14"/>
      <c r="I89" s="13"/>
      <c r="J89" s="12"/>
      <c r="K89" s="14"/>
      <c r="L89" s="14"/>
      <c r="M89" s="14"/>
      <c r="N89" s="14"/>
      <c r="O89" s="12"/>
      <c r="P89" s="64"/>
      <c r="Q89" s="81"/>
      <c r="R89" s="46"/>
      <c r="S89" s="13"/>
      <c r="T89" s="111"/>
    </row>
    <row r="90" spans="1:20">
      <c r="A90" s="1170"/>
      <c r="B90" s="55"/>
      <c r="C90" s="46"/>
      <c r="E90" s="60"/>
      <c r="F90" s="140"/>
      <c r="G90" s="76"/>
      <c r="H90" s="14"/>
      <c r="I90" s="13"/>
      <c r="J90" s="12"/>
      <c r="K90" s="83"/>
      <c r="L90" s="74"/>
      <c r="M90" s="74"/>
      <c r="N90" s="74"/>
      <c r="O90" s="74"/>
      <c r="P90" s="64"/>
      <c r="Q90" s="81"/>
      <c r="R90" s="46"/>
      <c r="S90" s="13"/>
      <c r="T90" s="111"/>
    </row>
    <row r="91" spans="1:20">
      <c r="A91" s="1170"/>
      <c r="B91" s="12"/>
      <c r="C91" s="14"/>
      <c r="D91" s="12"/>
      <c r="E91" s="60"/>
      <c r="F91" s="14"/>
      <c r="G91" s="76"/>
      <c r="H91" s="14"/>
      <c r="I91" s="13"/>
      <c r="J91" s="12"/>
      <c r="K91" s="14"/>
      <c r="L91" s="14"/>
      <c r="M91" s="14"/>
      <c r="N91" s="14"/>
      <c r="O91" s="12"/>
      <c r="P91" s="64"/>
      <c r="Q91" s="81"/>
      <c r="R91" s="46"/>
      <c r="S91" s="13"/>
      <c r="T91" s="111"/>
    </row>
    <row r="92" spans="1:20">
      <c r="A92" s="1170"/>
      <c r="B92" s="12"/>
      <c r="C92" s="14"/>
      <c r="D92" s="12"/>
      <c r="E92" s="60"/>
      <c r="F92" s="14"/>
      <c r="G92" s="76"/>
      <c r="H92" s="14"/>
      <c r="I92" s="13"/>
      <c r="J92" s="12"/>
      <c r="K92" s="14"/>
      <c r="L92" s="14"/>
      <c r="M92" s="14"/>
      <c r="N92" s="14"/>
      <c r="O92" s="12"/>
      <c r="P92" s="64"/>
      <c r="Q92" s="81"/>
      <c r="R92" s="46"/>
      <c r="S92" s="13"/>
      <c r="T92" s="111"/>
    </row>
    <row r="93" spans="1:20">
      <c r="A93" s="1170"/>
      <c r="B93" s="12"/>
      <c r="C93" s="14"/>
      <c r="D93" s="12"/>
      <c r="E93" s="61"/>
      <c r="F93" s="14"/>
      <c r="G93" s="76"/>
      <c r="H93" s="14"/>
      <c r="I93" s="13"/>
      <c r="J93" s="12"/>
      <c r="K93" s="14"/>
      <c r="L93" s="14"/>
      <c r="M93" s="14"/>
      <c r="N93" s="14"/>
      <c r="O93" s="12"/>
      <c r="P93" s="64"/>
      <c r="Q93" s="81"/>
      <c r="R93" s="46"/>
      <c r="S93" s="13"/>
      <c r="T93" s="111"/>
    </row>
    <row r="94" spans="1:20" ht="13.5" customHeight="1">
      <c r="A94" s="1171"/>
      <c r="B94" s="1125"/>
      <c r="C94" s="1118"/>
      <c r="D94" s="1118"/>
      <c r="E94" s="1118"/>
      <c r="F94" s="1118"/>
      <c r="G94" s="1118"/>
      <c r="H94" s="1118"/>
      <c r="I94" s="1118"/>
      <c r="J94" s="1118"/>
      <c r="K94" s="1118"/>
      <c r="L94" s="1118"/>
      <c r="M94" s="1118"/>
      <c r="N94" s="1118"/>
      <c r="O94" s="1118"/>
      <c r="P94" s="84"/>
      <c r="Q94" s="82">
        <f>SUM(Q88:Q93)</f>
        <v>0</v>
      </c>
      <c r="R94" s="70">
        <f>SUM(R88:R93)</f>
        <v>0</v>
      </c>
      <c r="S94" s="15"/>
      <c r="T94" s="112"/>
    </row>
    <row r="95" spans="1:20" s="8" customFormat="1">
      <c r="A95" s="1169" t="s">
        <v>622</v>
      </c>
      <c r="B95" s="12"/>
      <c r="C95" s="14"/>
      <c r="D95" s="17"/>
      <c r="E95" s="65"/>
      <c r="F95" s="14"/>
      <c r="G95" s="76"/>
      <c r="H95" s="14"/>
      <c r="I95" s="13"/>
      <c r="J95" s="12"/>
      <c r="K95" s="14"/>
      <c r="L95" s="14"/>
      <c r="M95" s="14"/>
      <c r="N95" s="14"/>
      <c r="O95" s="12"/>
      <c r="P95" s="64"/>
      <c r="Q95" s="81"/>
      <c r="R95" s="71"/>
      <c r="S95" s="31"/>
      <c r="T95" s="111"/>
    </row>
    <row r="96" spans="1:20">
      <c r="A96" s="1170"/>
      <c r="B96" s="12"/>
      <c r="C96" s="14"/>
      <c r="D96" s="14"/>
      <c r="E96" s="66"/>
      <c r="F96" s="14"/>
      <c r="G96" s="76"/>
      <c r="H96" s="14"/>
      <c r="I96" s="13"/>
      <c r="J96" s="12"/>
      <c r="K96" s="14"/>
      <c r="L96" s="14"/>
      <c r="M96" s="14"/>
      <c r="N96" s="14"/>
      <c r="O96" s="12"/>
      <c r="P96" s="64"/>
      <c r="Q96" s="81"/>
      <c r="R96" s="46"/>
      <c r="S96" s="13"/>
      <c r="T96" s="111"/>
    </row>
    <row r="97" spans="1:20">
      <c r="A97" s="1170"/>
      <c r="B97" s="55"/>
      <c r="C97" s="46"/>
      <c r="D97" s="68"/>
      <c r="E97" s="63"/>
      <c r="F97" s="140"/>
      <c r="G97" s="76"/>
      <c r="H97" s="14"/>
      <c r="I97" s="13"/>
      <c r="J97" s="12"/>
      <c r="K97" s="83"/>
      <c r="L97" s="74"/>
      <c r="M97" s="74"/>
      <c r="N97" s="74"/>
      <c r="O97" s="74"/>
      <c r="P97" s="64"/>
      <c r="Q97" s="81"/>
      <c r="R97" s="46"/>
      <c r="S97" s="13"/>
      <c r="T97" s="111"/>
    </row>
    <row r="98" spans="1:20">
      <c r="A98" s="1170"/>
      <c r="B98" s="12"/>
      <c r="C98" s="14"/>
      <c r="D98" s="68"/>
      <c r="E98" s="12"/>
      <c r="F98" s="14"/>
      <c r="G98" s="76"/>
      <c r="H98" s="14"/>
      <c r="I98" s="13"/>
      <c r="J98" s="12"/>
      <c r="K98" s="14"/>
      <c r="L98" s="14"/>
      <c r="M98" s="14"/>
      <c r="N98" s="14"/>
      <c r="O98" s="12"/>
      <c r="P98" s="64"/>
      <c r="Q98" s="81"/>
      <c r="R98" s="46"/>
      <c r="S98" s="13"/>
      <c r="T98" s="111"/>
    </row>
    <row r="99" spans="1:20">
      <c r="A99" s="1170"/>
      <c r="B99" s="12"/>
      <c r="C99" s="14"/>
      <c r="D99" s="68"/>
      <c r="E99" s="12"/>
      <c r="F99" s="140"/>
      <c r="G99" s="76"/>
      <c r="H99" s="14"/>
      <c r="I99" s="13"/>
      <c r="J99" s="12"/>
      <c r="K99" s="83"/>
      <c r="L99" s="74"/>
      <c r="M99" s="74"/>
      <c r="N99" s="74"/>
      <c r="O99" s="74"/>
      <c r="P99" s="64"/>
      <c r="Q99" s="81"/>
      <c r="R99" s="46"/>
      <c r="S99" s="13"/>
      <c r="T99" s="111"/>
    </row>
    <row r="100" spans="1:20">
      <c r="A100" s="1170"/>
      <c r="B100" s="12"/>
      <c r="C100" s="14"/>
      <c r="D100" s="68"/>
      <c r="E100" s="12"/>
      <c r="F100" s="140"/>
      <c r="G100" s="76"/>
      <c r="H100" s="14"/>
      <c r="I100" s="13"/>
      <c r="J100" s="12"/>
      <c r="K100" s="83"/>
      <c r="L100" s="74"/>
      <c r="M100" s="74"/>
      <c r="N100" s="74"/>
      <c r="O100" s="74"/>
      <c r="P100" s="64"/>
      <c r="Q100" s="81"/>
      <c r="R100" s="46"/>
      <c r="S100" s="13"/>
      <c r="T100" s="111"/>
    </row>
    <row r="101" spans="1:20">
      <c r="A101" s="1170"/>
      <c r="B101" s="12"/>
      <c r="C101" s="14"/>
      <c r="D101" s="68"/>
      <c r="E101" s="12"/>
      <c r="F101" s="140"/>
      <c r="G101" s="76"/>
      <c r="H101" s="14"/>
      <c r="I101" s="13"/>
      <c r="J101" s="12"/>
      <c r="K101" s="83"/>
      <c r="L101" s="74"/>
      <c r="M101" s="74"/>
      <c r="N101" s="74"/>
      <c r="O101" s="74"/>
      <c r="P101" s="64"/>
      <c r="Q101" s="81"/>
      <c r="R101" s="46"/>
      <c r="S101" s="13"/>
      <c r="T101" s="111"/>
    </row>
    <row r="102" spans="1:20">
      <c r="A102" s="1170"/>
      <c r="B102" s="12"/>
      <c r="C102" s="14"/>
      <c r="D102" s="14"/>
      <c r="E102" s="66"/>
      <c r="F102" s="14"/>
      <c r="G102" s="76"/>
      <c r="H102" s="14"/>
      <c r="I102" s="13"/>
      <c r="J102" s="12"/>
      <c r="K102" s="14"/>
      <c r="L102" s="14"/>
      <c r="M102" s="14"/>
      <c r="N102" s="14"/>
      <c r="O102" s="12"/>
      <c r="P102" s="64"/>
      <c r="Q102" s="81"/>
      <c r="R102" s="46"/>
      <c r="S102" s="13"/>
      <c r="T102" s="111"/>
    </row>
    <row r="103" spans="1:20">
      <c r="A103" s="1170"/>
      <c r="B103" s="12"/>
      <c r="C103" s="14"/>
      <c r="D103" s="30"/>
      <c r="E103" s="67"/>
      <c r="F103" s="14"/>
      <c r="G103" s="76"/>
      <c r="H103" s="14"/>
      <c r="I103" s="13"/>
      <c r="J103" s="12"/>
      <c r="K103" s="14"/>
      <c r="L103" s="14"/>
      <c r="M103" s="14"/>
      <c r="N103" s="14"/>
      <c r="O103" s="12"/>
      <c r="P103" s="64"/>
      <c r="Q103" s="81"/>
      <c r="R103" s="46"/>
      <c r="S103" s="13"/>
      <c r="T103" s="111"/>
    </row>
    <row r="104" spans="1:20">
      <c r="A104" s="1171"/>
      <c r="B104" s="1125"/>
      <c r="C104" s="1118"/>
      <c r="D104" s="1118"/>
      <c r="E104" s="1144"/>
      <c r="F104" s="1118"/>
      <c r="G104" s="1118"/>
      <c r="H104" s="1118"/>
      <c r="I104" s="1118"/>
      <c r="J104" s="1118"/>
      <c r="K104" s="1118"/>
      <c r="L104" s="1118"/>
      <c r="M104" s="1118"/>
      <c r="N104" s="1118"/>
      <c r="O104" s="1118"/>
      <c r="P104" s="84"/>
      <c r="Q104" s="82">
        <f>SUM(Q95:Q103)</f>
        <v>0</v>
      </c>
      <c r="R104" s="70">
        <f>SUM(R95:R103)</f>
        <v>0</v>
      </c>
      <c r="S104" s="15"/>
      <c r="T104" s="112"/>
    </row>
    <row r="105" spans="1:20">
      <c r="A105" s="1169" t="s">
        <v>623</v>
      </c>
      <c r="B105" s="55" t="str">
        <f>B77</f>
        <v>Wire 5.5 mm</v>
      </c>
      <c r="C105" s="46" t="str">
        <f>C77</f>
        <v>kg</v>
      </c>
      <c r="D105" s="447">
        <f>D77</f>
        <v>0</v>
      </c>
      <c r="E105" s="59" t="e">
        <f>E77</f>
        <v>#DIV/0!</v>
      </c>
      <c r="F105" s="13" t="s">
        <v>618</v>
      </c>
      <c r="G105" s="582">
        <v>0</v>
      </c>
      <c r="H105" s="14"/>
      <c r="I105" s="13"/>
      <c r="J105" s="12"/>
      <c r="K105" s="442" t="s">
        <v>58</v>
      </c>
      <c r="L105" s="74"/>
      <c r="M105" s="74"/>
      <c r="N105" s="74"/>
      <c r="O105" s="11" t="s">
        <v>259</v>
      </c>
      <c r="P105" s="459">
        <v>1</v>
      </c>
      <c r="Q105" s="81" t="e">
        <f t="shared" ref="Q105" si="19">E105*G105*P105</f>
        <v>#DIV/0!</v>
      </c>
      <c r="R105" s="461" t="e">
        <f>Q105/Q111</f>
        <v>#DIV/0!</v>
      </c>
      <c r="S105" s="13"/>
      <c r="T105" s="111"/>
    </row>
    <row r="106" spans="1:20" ht="12.45" customHeight="1">
      <c r="A106" s="1170"/>
      <c r="B106" s="55" t="str">
        <f>Assumption!B45</f>
        <v>Sticker</v>
      </c>
      <c r="C106" s="46" t="str">
        <f>C68</f>
        <v>kg</v>
      </c>
      <c r="D106" s="447">
        <f>D68</f>
        <v>0</v>
      </c>
      <c r="E106" s="60" t="e">
        <f>E68</f>
        <v>#DIV/0!</v>
      </c>
      <c r="F106" s="14" t="s">
        <v>618</v>
      </c>
      <c r="G106" s="449">
        <f>(1-0.77)*(2.93+0.7933)</f>
        <v>0.85635899999999998</v>
      </c>
      <c r="H106" s="14"/>
      <c r="I106" s="13"/>
      <c r="J106" s="12"/>
      <c r="K106" s="442" t="s">
        <v>58</v>
      </c>
      <c r="L106" s="74"/>
      <c r="M106" s="74"/>
      <c r="N106" s="74"/>
      <c r="O106" s="501" t="s">
        <v>637</v>
      </c>
      <c r="P106" s="459">
        <v>1</v>
      </c>
      <c r="Q106" s="81" t="e">
        <f t="shared" ref="Q106" si="20">E106*G106*P106</f>
        <v>#DIV/0!</v>
      </c>
      <c r="R106" s="461" t="e">
        <f>Q106/Q111</f>
        <v>#DIV/0!</v>
      </c>
      <c r="S106" s="13"/>
      <c r="T106" s="111"/>
    </row>
    <row r="107" spans="1:20">
      <c r="A107" s="1170"/>
      <c r="B107" s="55" t="str">
        <f>Assumption!B46</f>
        <v>Carton Box</v>
      </c>
      <c r="C107" s="46" t="str">
        <f>C69</f>
        <v>kg</v>
      </c>
      <c r="D107" s="447">
        <f>D69-D83</f>
        <v>-80</v>
      </c>
      <c r="E107" s="60" t="e">
        <f>E69</f>
        <v>#DIV/0!</v>
      </c>
      <c r="F107" s="14" t="s">
        <v>618</v>
      </c>
      <c r="G107" s="449">
        <f>(1-0.77)*(2.93+0.7933)</f>
        <v>0.85635899999999998</v>
      </c>
      <c r="H107" s="14"/>
      <c r="I107" s="13"/>
      <c r="J107" s="12"/>
      <c r="K107" s="442" t="s">
        <v>58</v>
      </c>
      <c r="L107" s="74"/>
      <c r="M107" s="74"/>
      <c r="N107" s="74"/>
      <c r="O107" s="501" t="s">
        <v>637</v>
      </c>
      <c r="P107" s="459">
        <v>1</v>
      </c>
      <c r="Q107" s="81" t="e">
        <f t="shared" ref="Q107:Q109" si="21">E107*G107*P107</f>
        <v>#DIV/0!</v>
      </c>
      <c r="R107" s="461" t="e">
        <f>Q107/Q111</f>
        <v>#DIV/0!</v>
      </c>
      <c r="S107" s="13"/>
      <c r="T107" s="111"/>
    </row>
    <row r="108" spans="1:20">
      <c r="A108" s="1170"/>
      <c r="B108" s="55" t="str">
        <f>Assumption!B47</f>
        <v>LDPE Wrapping Film</v>
      </c>
      <c r="C108" s="46" t="str">
        <f>C70</f>
        <v>kg</v>
      </c>
      <c r="D108" s="447">
        <f>D70-D84</f>
        <v>-30</v>
      </c>
      <c r="E108" s="60" t="e">
        <f>E70</f>
        <v>#DIV/0!</v>
      </c>
      <c r="F108" s="14" t="s">
        <v>618</v>
      </c>
      <c r="G108" s="449">
        <f>(1-0.87)*(2.32+0.7933)</f>
        <v>0.40472900000000001</v>
      </c>
      <c r="H108" s="14"/>
      <c r="I108" s="13"/>
      <c r="J108" s="12"/>
      <c r="K108" s="442" t="s">
        <v>58</v>
      </c>
      <c r="L108" s="74"/>
      <c r="M108" s="74"/>
      <c r="N108" s="74"/>
      <c r="O108" s="501" t="s">
        <v>636</v>
      </c>
      <c r="P108" s="459">
        <v>1</v>
      </c>
      <c r="Q108" s="81" t="e">
        <f t="shared" si="21"/>
        <v>#DIV/0!</v>
      </c>
      <c r="R108" s="461" t="e">
        <f>Q108/Q111</f>
        <v>#DIV/0!</v>
      </c>
      <c r="S108" s="13"/>
      <c r="T108" s="111"/>
    </row>
    <row r="109" spans="1:20">
      <c r="A109" s="1170"/>
      <c r="B109" s="12"/>
      <c r="C109" s="14"/>
      <c r="D109" s="12"/>
      <c r="E109" s="60"/>
      <c r="F109" s="14"/>
      <c r="G109" s="76"/>
      <c r="H109" s="14"/>
      <c r="I109" s="13"/>
      <c r="J109" s="12"/>
      <c r="K109" s="83"/>
      <c r="L109" s="74"/>
      <c r="M109" s="74"/>
      <c r="N109" s="74"/>
      <c r="O109" s="74"/>
      <c r="P109" s="459"/>
      <c r="Q109" s="81">
        <f t="shared" si="21"/>
        <v>0</v>
      </c>
      <c r="R109" s="461" t="e">
        <f>Q109/Q111</f>
        <v>#DIV/0!</v>
      </c>
      <c r="S109" s="13"/>
      <c r="T109" s="111"/>
    </row>
    <row r="110" spans="1:20">
      <c r="A110" s="1170"/>
      <c r="B110" s="12"/>
      <c r="C110" s="14"/>
      <c r="D110" s="12"/>
      <c r="E110" s="61"/>
      <c r="F110" s="14"/>
      <c r="G110" s="76"/>
      <c r="H110" s="14"/>
      <c r="I110" s="13"/>
      <c r="J110" s="12"/>
      <c r="K110" s="14"/>
      <c r="L110" s="14"/>
      <c r="M110" s="14"/>
      <c r="N110" s="14"/>
      <c r="O110" s="12"/>
      <c r="P110" s="64"/>
      <c r="Q110" s="81"/>
      <c r="R110" s="46"/>
      <c r="S110" s="13"/>
      <c r="T110" s="111"/>
    </row>
    <row r="111" spans="1:20">
      <c r="A111" s="1171"/>
      <c r="B111" s="1125"/>
      <c r="C111" s="1118"/>
      <c r="D111" s="1118"/>
      <c r="E111" s="1118"/>
      <c r="F111" s="1118"/>
      <c r="G111" s="1118"/>
      <c r="H111" s="1118"/>
      <c r="I111" s="1118"/>
      <c r="J111" s="1118"/>
      <c r="K111" s="1118"/>
      <c r="L111" s="1118"/>
      <c r="M111" s="1118"/>
      <c r="N111" s="1118"/>
      <c r="O111" s="1191"/>
      <c r="P111" s="85"/>
      <c r="Q111" s="82" t="e">
        <f>SUM(Q105:Q110)</f>
        <v>#DIV/0!</v>
      </c>
      <c r="R111" s="445" t="e">
        <f>SUM(R106:R110)</f>
        <v>#DIV/0!</v>
      </c>
      <c r="S111" s="15"/>
      <c r="T111" s="112"/>
    </row>
    <row r="112" spans="1:20" ht="13.8" thickBot="1">
      <c r="A112" s="114"/>
      <c r="C112" s="12"/>
      <c r="D112" s="12"/>
      <c r="E112" s="63"/>
      <c r="F112" s="12"/>
      <c r="G112" s="63"/>
      <c r="H112" s="12"/>
      <c r="I112" s="12"/>
      <c r="J112" s="12"/>
      <c r="K112" s="12"/>
      <c r="L112" s="12"/>
      <c r="M112" s="12"/>
      <c r="N112" s="12"/>
      <c r="O112" s="43" t="s">
        <v>362</v>
      </c>
      <c r="P112" s="86"/>
      <c r="Q112" s="44" t="e">
        <f>+Q111+Q104+Q94+Q87+Q23</f>
        <v>#DIV/0!</v>
      </c>
      <c r="R112" s="72"/>
      <c r="S112" s="45"/>
      <c r="T112" s="115" t="s">
        <v>31</v>
      </c>
    </row>
    <row r="113" spans="1:20" ht="19.5" customHeight="1">
      <c r="A113" s="116"/>
      <c r="T113" s="117"/>
    </row>
    <row r="114" spans="1:20" ht="13.8" thickBot="1">
      <c r="A114" s="118" t="s">
        <v>624</v>
      </c>
      <c r="B114" s="1119" t="s">
        <v>594</v>
      </c>
      <c r="C114" s="1120"/>
      <c r="D114" s="1120"/>
      <c r="E114" s="1120"/>
      <c r="F114" s="1120"/>
      <c r="G114" s="1121" t="s">
        <v>595</v>
      </c>
      <c r="H114" s="1121"/>
      <c r="I114" s="1121"/>
      <c r="J114" s="1122" t="s">
        <v>596</v>
      </c>
      <c r="K114" s="1123"/>
      <c r="L114" s="1123"/>
      <c r="M114" s="1123"/>
      <c r="N114" s="1123"/>
      <c r="O114" s="1124"/>
      <c r="P114" s="119"/>
      <c r="Q114" s="893" t="s">
        <v>597</v>
      </c>
      <c r="R114" s="1114" t="s">
        <v>598</v>
      </c>
      <c r="S114" s="1115"/>
      <c r="T114" s="1116"/>
    </row>
    <row r="115" spans="1:20" s="4" customFormat="1" ht="21.75" customHeight="1">
      <c r="A115" s="1"/>
      <c r="B115" s="1"/>
      <c r="C115" s="1"/>
      <c r="D115" s="1"/>
      <c r="E115" s="57"/>
      <c r="F115" s="1"/>
      <c r="G115" s="57"/>
      <c r="H115" s="1"/>
      <c r="I115" s="1"/>
      <c r="J115" s="1"/>
      <c r="K115" s="1"/>
      <c r="L115" s="1"/>
      <c r="M115" s="1"/>
      <c r="N115" s="1"/>
      <c r="O115" s="1"/>
      <c r="P115" s="56"/>
      <c r="Q115" s="1"/>
      <c r="R115" s="56"/>
      <c r="S115" s="1"/>
      <c r="T115" s="1"/>
    </row>
  </sheetData>
  <mergeCells count="46">
    <mergeCell ref="A105:A111"/>
    <mergeCell ref="C3:H3"/>
    <mergeCell ref="A1:A3"/>
    <mergeCell ref="I9:I10"/>
    <mergeCell ref="A95:A104"/>
    <mergeCell ref="A88:A94"/>
    <mergeCell ref="A24:A87"/>
    <mergeCell ref="C7:E9"/>
    <mergeCell ref="G7:G10"/>
    <mergeCell ref="C1:H1"/>
    <mergeCell ref="B111:O111"/>
    <mergeCell ref="C2:H2"/>
    <mergeCell ref="A11:A23"/>
    <mergeCell ref="B87:O87"/>
    <mergeCell ref="L9:L10"/>
    <mergeCell ref="K9:K10"/>
    <mergeCell ref="B7:B10"/>
    <mergeCell ref="J9:J10"/>
    <mergeCell ref="A4:A5"/>
    <mergeCell ref="A6:T6"/>
    <mergeCell ref="B4:T4"/>
    <mergeCell ref="B5:T5"/>
    <mergeCell ref="N7:N10"/>
    <mergeCell ref="H8:I8"/>
    <mergeCell ref="H9:H10"/>
    <mergeCell ref="R7:R10"/>
    <mergeCell ref="A7:A10"/>
    <mergeCell ref="J8:L8"/>
    <mergeCell ref="F7:F10"/>
    <mergeCell ref="H7:M7"/>
    <mergeCell ref="O2:T2"/>
    <mergeCell ref="O3:T3"/>
    <mergeCell ref="O1:T1"/>
    <mergeCell ref="R114:T114"/>
    <mergeCell ref="F23:O23"/>
    <mergeCell ref="B114:F114"/>
    <mergeCell ref="G114:I114"/>
    <mergeCell ref="J114:O114"/>
    <mergeCell ref="B94:O94"/>
    <mergeCell ref="T7:T10"/>
    <mergeCell ref="Q7:Q10"/>
    <mergeCell ref="O7:O10"/>
    <mergeCell ref="M8:M10"/>
    <mergeCell ref="S7:S10"/>
    <mergeCell ref="P7:P10"/>
    <mergeCell ref="B104:O104"/>
  </mergeCells>
  <phoneticPr fontId="5" type="noConversion"/>
  <conditionalFormatting sqref="R12:R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{F0F4D4B2-43B4-43CF-A2BE-9F8363325E72}</x14:id>
        </ext>
      </extLst>
    </cfRule>
  </conditionalFormatting>
  <conditionalFormatting sqref="R30:R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{C1D2C471-8E86-49ED-8EAA-393E2FCF8FBC}</x14:id>
        </ext>
      </extLst>
    </cfRule>
  </conditionalFormatting>
  <conditionalFormatting sqref="R105:R10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{0D2A23B6-173C-4BF6-80AF-2EAD40CA386F}</x14:id>
        </ext>
      </extLst>
    </cfRule>
  </conditionalFormatting>
  <pageMargins left="0.5" right="0.5" top="1.5" bottom="1" header="0.5" footer="0.5"/>
  <pageSetup paperSize="8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F4D4B2-43B4-43CF-A2BE-9F8363325E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R12:R21</xm:sqref>
        </x14:conditionalFormatting>
        <x14:conditionalFormatting xmlns:xm="http://schemas.microsoft.com/office/excel/2006/main">
          <x14:cfRule type="dataBar" id="{C1D2C471-8E86-49ED-8EAA-393E2FCF8F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R30:R84</xm:sqref>
        </x14:conditionalFormatting>
        <x14:conditionalFormatting xmlns:xm="http://schemas.microsoft.com/office/excel/2006/main">
          <x14:cfRule type="dataBar" id="{0D2A23B6-173C-4BF6-80AF-2EAD40CA38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R105:R109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20"/>
  <sheetViews>
    <sheetView zoomScale="130" zoomScaleNormal="130" zoomScaleSheetLayoutView="100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J21" sqref="J21"/>
    </sheetView>
  </sheetViews>
  <sheetFormatPr defaultColWidth="11" defaultRowHeight="13.2"/>
  <cols>
    <col min="1" max="1" width="11.5546875" style="1" customWidth="1"/>
    <col min="2" max="2" width="21" style="1" customWidth="1"/>
    <col min="3" max="3" width="9.77734375" style="1" customWidth="1"/>
    <col min="4" max="4" width="6.77734375" style="57" customWidth="1"/>
    <col min="5" max="5" width="7.21875" style="1" customWidth="1"/>
    <col min="6" max="6" width="21.77734375" style="1" customWidth="1"/>
    <col min="7" max="7" width="10.21875" style="1" customWidth="1"/>
    <col min="8" max="9" width="6.77734375" style="1" customWidth="1"/>
    <col min="10" max="10" width="8.44140625" style="1" customWidth="1"/>
    <col min="11" max="12" width="3.77734375" style="1" customWidth="1"/>
    <col min="13" max="13" width="9.5546875" style="1" customWidth="1"/>
    <col min="14" max="14" width="11.44140625" style="1" customWidth="1"/>
    <col min="15" max="15" width="26.109375" style="1" bestFit="1" customWidth="1"/>
    <col min="16" max="16" width="7.21875" style="1" customWidth="1"/>
    <col min="17" max="17" width="6.5546875" style="1" customWidth="1"/>
    <col min="18" max="18" width="9.77734375" style="1" customWidth="1"/>
    <col min="19" max="19" width="9.5546875" style="1" customWidth="1"/>
    <col min="20" max="21" width="3.77734375" style="1" customWidth="1"/>
    <col min="22" max="22" width="56.88671875" style="1" customWidth="1"/>
    <col min="23" max="23" width="7.44140625" style="1" customWidth="1"/>
    <col min="24" max="24" width="9.77734375" style="1" customWidth="1"/>
    <col min="25" max="25" width="4.77734375" style="1" customWidth="1"/>
    <col min="26" max="26" width="16.21875" style="1" customWidth="1"/>
    <col min="27" max="27" width="10.77734375" style="1" customWidth="1"/>
    <col min="28" max="28" width="7.5546875" style="1" customWidth="1"/>
    <col min="29" max="29" width="7.44140625" style="1" customWidth="1"/>
    <col min="30" max="16384" width="11" style="1"/>
  </cols>
  <sheetData>
    <row r="1" spans="1:31" s="5" customFormat="1" ht="18.75" customHeight="1">
      <c r="A1" s="1174">
        <v>4.2</v>
      </c>
      <c r="B1" s="1238" t="s">
        <v>565</v>
      </c>
      <c r="C1" s="1238"/>
      <c r="D1" s="1190" t="s">
        <v>642</v>
      </c>
      <c r="E1" s="1190"/>
      <c r="F1" s="1190"/>
      <c r="G1" s="1190"/>
      <c r="H1" s="1190"/>
      <c r="I1" s="1190"/>
      <c r="J1" s="1190"/>
      <c r="K1" s="1190"/>
      <c r="L1" s="1190"/>
      <c r="M1" s="1258" t="s">
        <v>574</v>
      </c>
      <c r="N1" s="1259"/>
      <c r="O1" s="1223"/>
      <c r="P1" s="1223"/>
      <c r="Q1" s="1223"/>
      <c r="R1" s="1223"/>
      <c r="S1" s="1223"/>
      <c r="T1" s="1223"/>
      <c r="U1" s="1223"/>
      <c r="V1" s="1223"/>
      <c r="W1" s="1223"/>
      <c r="X1" s="1223"/>
      <c r="Y1" s="1223"/>
      <c r="Z1" s="1224"/>
      <c r="AA1" s="1"/>
      <c r="AB1" s="1"/>
      <c r="AC1" s="1"/>
      <c r="AD1" s="1"/>
    </row>
    <row r="2" spans="1:31" s="2" customFormat="1" ht="18.75" customHeight="1">
      <c r="A2" s="1175"/>
      <c r="B2" s="1274" t="s">
        <v>566</v>
      </c>
      <c r="C2" s="1275"/>
      <c r="D2" s="1252">
        <f>'Flow Diagram'!$D$2</f>
        <v>0</v>
      </c>
      <c r="E2" s="1252"/>
      <c r="F2" s="1252"/>
      <c r="G2" s="1253"/>
      <c r="H2" s="1253"/>
      <c r="I2" s="1253"/>
      <c r="J2" s="1253"/>
      <c r="K2" s="1253"/>
      <c r="L2" s="1253"/>
      <c r="M2" s="25" t="s">
        <v>575</v>
      </c>
      <c r="N2" s="25"/>
      <c r="O2" s="1244" t="s">
        <v>577</v>
      </c>
      <c r="P2" s="1245"/>
      <c r="Q2" s="1245"/>
      <c r="R2" s="1245"/>
      <c r="S2" s="1245"/>
      <c r="T2" s="1245"/>
      <c r="U2" s="1245"/>
      <c r="V2" s="1245"/>
      <c r="W2" s="1245"/>
      <c r="X2" s="1245"/>
      <c r="Y2" s="1245"/>
      <c r="Z2" s="1246"/>
      <c r="AA2" s="9"/>
      <c r="AB2" s="9"/>
      <c r="AC2" s="9"/>
      <c r="AD2" s="9"/>
      <c r="AE2" s="5"/>
    </row>
    <row r="3" spans="1:31" s="2" customFormat="1" ht="18.75" customHeight="1">
      <c r="A3" s="1175"/>
      <c r="B3" s="1274" t="s">
        <v>567</v>
      </c>
      <c r="C3" s="1275"/>
      <c r="D3" s="1252">
        <f>'Flow Diagram'!$D$3</f>
        <v>0</v>
      </c>
      <c r="E3" s="1252"/>
      <c r="F3" s="1252"/>
      <c r="G3" s="1253"/>
      <c r="H3" s="1253"/>
      <c r="I3" s="1253"/>
      <c r="J3" s="1253"/>
      <c r="K3" s="1253"/>
      <c r="L3" s="1253"/>
      <c r="M3" s="25" t="s">
        <v>576</v>
      </c>
      <c r="N3" s="25"/>
      <c r="O3" s="1244" t="s">
        <v>577</v>
      </c>
      <c r="P3" s="1245"/>
      <c r="Q3" s="1245"/>
      <c r="R3" s="1245"/>
      <c r="S3" s="1245"/>
      <c r="T3" s="1245"/>
      <c r="U3" s="1245"/>
      <c r="V3" s="1245"/>
      <c r="W3" s="1245"/>
      <c r="X3" s="1245"/>
      <c r="Y3" s="1245"/>
      <c r="Z3" s="1246"/>
      <c r="AA3" s="1"/>
      <c r="AB3" s="1"/>
      <c r="AC3" s="1"/>
      <c r="AD3" s="1"/>
      <c r="AE3" s="5"/>
    </row>
    <row r="4" spans="1:31" ht="12.75" customHeight="1">
      <c r="A4" s="1272" t="s">
        <v>599</v>
      </c>
      <c r="B4" s="949" t="s">
        <v>640</v>
      </c>
      <c r="C4" s="1005"/>
      <c r="D4" s="1005"/>
      <c r="E4" s="1005"/>
      <c r="F4" s="1005"/>
      <c r="G4" s="1005"/>
      <c r="H4" s="1005"/>
      <c r="I4" s="1005"/>
      <c r="J4" s="1005"/>
      <c r="K4" s="1005"/>
      <c r="L4" s="1005"/>
      <c r="M4" s="1005"/>
      <c r="N4" s="1005"/>
      <c r="O4" s="1005"/>
      <c r="P4" s="1005"/>
      <c r="Q4" s="1005"/>
      <c r="R4" s="1005"/>
      <c r="S4" s="1005"/>
      <c r="T4" s="1005"/>
      <c r="U4" s="1005"/>
      <c r="V4" s="1005"/>
      <c r="W4" s="1005"/>
      <c r="X4" s="1005"/>
      <c r="Y4" s="1005"/>
      <c r="Z4" s="1266"/>
    </row>
    <row r="5" spans="1:31" ht="12.75" customHeight="1">
      <c r="A5" s="1273"/>
      <c r="B5" s="1234" t="s">
        <v>641</v>
      </c>
      <c r="C5" s="1235"/>
      <c r="D5" s="1235"/>
      <c r="E5" s="1235"/>
      <c r="F5" s="1235"/>
      <c r="G5" s="1235"/>
      <c r="H5" s="1235"/>
      <c r="I5" s="1235"/>
      <c r="J5" s="1235"/>
      <c r="K5" s="1235"/>
      <c r="L5" s="1235"/>
      <c r="M5" s="1235"/>
      <c r="N5" s="1235"/>
      <c r="O5" s="1235"/>
      <c r="P5" s="1235"/>
      <c r="Q5" s="1235"/>
      <c r="R5" s="1235"/>
      <c r="S5" s="1235"/>
      <c r="T5" s="1235"/>
      <c r="U5" s="1235"/>
      <c r="V5" s="1235"/>
      <c r="W5" s="1235"/>
      <c r="X5" s="1235"/>
      <c r="Y5" s="1235"/>
      <c r="Z5" s="1236"/>
    </row>
    <row r="6" spans="1:31" ht="12" customHeight="1">
      <c r="A6" s="1263"/>
      <c r="B6" s="1264"/>
      <c r="C6" s="1264"/>
      <c r="D6" s="1264"/>
      <c r="E6" s="1264"/>
      <c r="F6" s="1264"/>
      <c r="G6" s="1264"/>
      <c r="H6" s="1264"/>
      <c r="I6" s="1264"/>
      <c r="J6" s="1264"/>
      <c r="K6" s="1264"/>
      <c r="L6" s="1264"/>
      <c r="M6" s="1264"/>
      <c r="N6" s="1264"/>
      <c r="O6" s="1264"/>
      <c r="P6" s="1264"/>
      <c r="Q6" s="1264"/>
      <c r="R6" s="1264"/>
      <c r="S6" s="1264"/>
      <c r="T6" s="1264"/>
      <c r="U6" s="1264"/>
      <c r="V6" s="1264"/>
      <c r="W6" s="1264"/>
      <c r="X6" s="1264"/>
      <c r="Y6" s="1264"/>
      <c r="Z6" s="1265"/>
    </row>
    <row r="7" spans="1:31" s="9" customFormat="1" ht="12.75" customHeight="1">
      <c r="A7" s="1160" t="s">
        <v>603</v>
      </c>
      <c r="B7" s="1145" t="s">
        <v>643</v>
      </c>
      <c r="C7" s="1145" t="s">
        <v>484</v>
      </c>
      <c r="D7" s="1231" t="s">
        <v>644</v>
      </c>
      <c r="E7" s="1228" t="s">
        <v>645</v>
      </c>
      <c r="F7" s="1145" t="s">
        <v>646</v>
      </c>
      <c r="G7" s="1227" t="s">
        <v>647</v>
      </c>
      <c r="H7" s="1227"/>
      <c r="I7" s="1227"/>
      <c r="J7" s="1260" t="s">
        <v>649</v>
      </c>
      <c r="K7" s="1227" t="s">
        <v>610</v>
      </c>
      <c r="L7" s="1227"/>
      <c r="M7" s="1226" t="s">
        <v>652</v>
      </c>
      <c r="N7" s="1226"/>
      <c r="O7" s="1226"/>
      <c r="P7" s="1226"/>
      <c r="Q7" s="1226"/>
      <c r="R7" s="1239" t="s">
        <v>54</v>
      </c>
      <c r="S7" s="1269"/>
      <c r="T7" s="1226" t="s">
        <v>610</v>
      </c>
      <c r="U7" s="1226"/>
      <c r="V7" s="1239" t="s">
        <v>664</v>
      </c>
      <c r="W7" s="1208" t="s">
        <v>668</v>
      </c>
      <c r="X7" s="1132" t="s">
        <v>616</v>
      </c>
      <c r="Y7" s="1138" t="s">
        <v>49</v>
      </c>
      <c r="Z7" s="1211" t="s">
        <v>614</v>
      </c>
      <c r="AA7" s="1"/>
      <c r="AB7" s="1"/>
      <c r="AC7" s="1"/>
      <c r="AD7" s="1"/>
    </row>
    <row r="8" spans="1:31" ht="12.75" customHeight="1">
      <c r="A8" s="1161"/>
      <c r="B8" s="1214"/>
      <c r="C8" s="1214"/>
      <c r="D8" s="1232"/>
      <c r="E8" s="1229"/>
      <c r="F8" s="1166"/>
      <c r="G8" s="1227"/>
      <c r="H8" s="1227"/>
      <c r="I8" s="1227"/>
      <c r="J8" s="1261"/>
      <c r="K8" s="1237"/>
      <c r="L8" s="1237"/>
      <c r="M8" s="1226"/>
      <c r="N8" s="1226"/>
      <c r="O8" s="1226"/>
      <c r="P8" s="1226"/>
      <c r="Q8" s="1226"/>
      <c r="R8" s="1270"/>
      <c r="S8" s="1271"/>
      <c r="T8" s="1249"/>
      <c r="U8" s="1249"/>
      <c r="V8" s="1240"/>
      <c r="W8" s="1209"/>
      <c r="X8" s="1241"/>
      <c r="Y8" s="1139"/>
      <c r="Z8" s="1212"/>
    </row>
    <row r="9" spans="1:31" ht="12.75" customHeight="1">
      <c r="A9" s="1161"/>
      <c r="B9" s="1214"/>
      <c r="C9" s="1214"/>
      <c r="D9" s="1232"/>
      <c r="E9" s="1229"/>
      <c r="F9" s="1166"/>
      <c r="G9" s="1227" t="s">
        <v>648</v>
      </c>
      <c r="H9" s="1227" t="s">
        <v>484</v>
      </c>
      <c r="I9" s="1227" t="s">
        <v>535</v>
      </c>
      <c r="J9" s="1261"/>
      <c r="K9" s="1203" t="s">
        <v>59</v>
      </c>
      <c r="L9" s="1203" t="s">
        <v>24</v>
      </c>
      <c r="M9" s="1267" t="s">
        <v>650</v>
      </c>
      <c r="N9" s="1198" t="s">
        <v>651</v>
      </c>
      <c r="O9" s="1226" t="s">
        <v>655</v>
      </c>
      <c r="P9" s="1198" t="s">
        <v>657</v>
      </c>
      <c r="Q9" s="1267" t="s">
        <v>656</v>
      </c>
      <c r="R9" s="180" t="s">
        <v>658</v>
      </c>
      <c r="S9" s="180" t="s">
        <v>659</v>
      </c>
      <c r="T9" s="1250" t="s">
        <v>59</v>
      </c>
      <c r="U9" s="1250" t="s">
        <v>24</v>
      </c>
      <c r="V9" s="1240"/>
      <c r="W9" s="1209"/>
      <c r="X9" s="1241"/>
      <c r="Y9" s="1139"/>
      <c r="Z9" s="1212"/>
    </row>
    <row r="10" spans="1:31" ht="12.75" customHeight="1">
      <c r="A10" s="1161"/>
      <c r="B10" s="1214"/>
      <c r="C10" s="1214"/>
      <c r="D10" s="1232"/>
      <c r="E10" s="1229"/>
      <c r="F10" s="1166"/>
      <c r="G10" s="1227"/>
      <c r="H10" s="1227"/>
      <c r="I10" s="1227"/>
      <c r="J10" s="1261"/>
      <c r="K10" s="1204"/>
      <c r="L10" s="1204"/>
      <c r="M10" s="1267"/>
      <c r="N10" s="1268"/>
      <c r="O10" s="1226"/>
      <c r="P10" s="1268"/>
      <c r="Q10" s="1267"/>
      <c r="R10" s="1198" t="s">
        <v>55</v>
      </c>
      <c r="S10" s="1198" t="s">
        <v>56</v>
      </c>
      <c r="T10" s="1251"/>
      <c r="U10" s="1251"/>
      <c r="V10" s="1240"/>
      <c r="W10" s="1209"/>
      <c r="X10" s="1241"/>
      <c r="Y10" s="1139"/>
      <c r="Z10" s="1212"/>
    </row>
    <row r="11" spans="1:31" ht="27.75" customHeight="1">
      <c r="A11" s="1162"/>
      <c r="B11" s="1215"/>
      <c r="C11" s="1215"/>
      <c r="D11" s="1233"/>
      <c r="E11" s="1230"/>
      <c r="F11" s="1167"/>
      <c r="G11" s="1227"/>
      <c r="H11" s="1227"/>
      <c r="I11" s="1227"/>
      <c r="J11" s="1262"/>
      <c r="K11" s="1204"/>
      <c r="L11" s="1204"/>
      <c r="M11" s="1267"/>
      <c r="N11" s="1199"/>
      <c r="O11" s="1226"/>
      <c r="P11" s="1199"/>
      <c r="Q11" s="1267"/>
      <c r="R11" s="1199"/>
      <c r="S11" s="1199"/>
      <c r="T11" s="1251"/>
      <c r="U11" s="1251"/>
      <c r="V11" s="1240"/>
      <c r="W11" s="1210"/>
      <c r="X11" s="1242"/>
      <c r="Y11" s="1140"/>
      <c r="Z11" s="1213"/>
    </row>
    <row r="12" spans="1:31" ht="12.75" customHeight="1">
      <c r="A12" s="1254" t="s">
        <v>604</v>
      </c>
      <c r="B12" s="446" t="s">
        <v>583</v>
      </c>
      <c r="C12" s="32"/>
      <c r="D12" s="79"/>
      <c r="E12" s="33"/>
      <c r="F12" s="33"/>
      <c r="G12" s="34"/>
      <c r="H12" s="35"/>
      <c r="I12" s="36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7"/>
      <c r="U12" s="34"/>
      <c r="V12" s="33"/>
      <c r="W12" s="34"/>
      <c r="X12" s="125"/>
      <c r="Y12" s="34"/>
      <c r="Z12" s="244"/>
    </row>
    <row r="13" spans="1:31">
      <c r="A13" s="1255"/>
      <c r="B13" s="64" t="str">
        <f>'Calculate Sheet CFP'!B12</f>
        <v>Scrap for Billet Manufacturing</v>
      </c>
      <c r="C13" s="78" t="str">
        <f>'Calculate Sheet CFP'!C12</f>
        <v>kg</v>
      </c>
      <c r="D13" s="80" t="e">
        <f>'Calculate Sheet CFP'!E12</f>
        <v>#DIV/0!</v>
      </c>
      <c r="E13" s="36"/>
      <c r="F13" s="14" t="s">
        <v>618</v>
      </c>
      <c r="G13" s="38"/>
      <c r="H13" s="35"/>
      <c r="I13" s="36"/>
      <c r="J13" s="36"/>
      <c r="K13" s="38"/>
      <c r="L13" s="38"/>
      <c r="M13" s="131" t="e">
        <f>D13*E13/1000</f>
        <v>#DIV/0!</v>
      </c>
      <c r="N13" s="131" t="e">
        <f>M13/16</f>
        <v>#DIV/0!</v>
      </c>
      <c r="O13" s="38" t="str">
        <f>Assumption!E41</f>
        <v>10-wheeler 16-ton pickup truck</v>
      </c>
      <c r="P13" s="122">
        <v>100</v>
      </c>
      <c r="Q13" s="122">
        <v>0</v>
      </c>
      <c r="R13" s="38">
        <v>5.33E-2</v>
      </c>
      <c r="S13" s="38">
        <v>0.59</v>
      </c>
      <c r="T13" s="442" t="s">
        <v>58</v>
      </c>
      <c r="U13" s="38"/>
      <c r="V13" s="36" t="s">
        <v>661</v>
      </c>
      <c r="W13" s="468" t="e">
        <f>'Calculate Sheet CFP'!P12</f>
        <v>#DIV/0!</v>
      </c>
      <c r="X13" s="126" t="e">
        <f>((M13*R13)+(N13*S13))*W13%</f>
        <v>#DIV/0!</v>
      </c>
      <c r="Y13" s="38"/>
      <c r="Z13" s="245"/>
    </row>
    <row r="14" spans="1:31">
      <c r="A14" s="1255"/>
      <c r="B14" s="64"/>
      <c r="C14" s="77"/>
      <c r="D14" s="80"/>
      <c r="E14" s="36"/>
      <c r="F14" s="36"/>
      <c r="G14" s="38"/>
      <c r="H14" s="35"/>
      <c r="I14" s="36"/>
      <c r="J14" s="36"/>
      <c r="K14" s="38"/>
      <c r="L14" s="38"/>
      <c r="M14" s="131"/>
      <c r="N14" s="131"/>
      <c r="O14" s="121"/>
      <c r="P14" s="122"/>
      <c r="Q14" s="122"/>
      <c r="R14" s="123"/>
      <c r="S14" s="123"/>
      <c r="T14" s="35"/>
      <c r="U14" s="38"/>
      <c r="V14" s="74"/>
      <c r="W14" s="468"/>
      <c r="X14" s="126"/>
      <c r="Y14" s="38"/>
      <c r="Z14" s="245"/>
    </row>
    <row r="15" spans="1:31">
      <c r="A15" s="1255"/>
      <c r="B15" s="446" t="s">
        <v>653</v>
      </c>
      <c r="C15" s="77"/>
      <c r="D15" s="80"/>
      <c r="E15" s="36"/>
      <c r="F15" s="36"/>
      <c r="G15" s="38"/>
      <c r="H15" s="35"/>
      <c r="I15" s="36"/>
      <c r="J15" s="36"/>
      <c r="K15" s="38"/>
      <c r="L15" s="38"/>
      <c r="M15" s="131"/>
      <c r="N15" s="131"/>
      <c r="O15" s="38"/>
      <c r="P15" s="38"/>
      <c r="Q15" s="38"/>
      <c r="R15" s="38"/>
      <c r="S15" s="38"/>
      <c r="T15" s="35"/>
      <c r="U15" s="38"/>
      <c r="V15" s="36"/>
      <c r="W15" s="468"/>
      <c r="X15" s="126"/>
      <c r="Y15" s="38"/>
      <c r="Z15" s="245"/>
    </row>
    <row r="16" spans="1:31">
      <c r="A16" s="1255"/>
      <c r="B16" s="64" t="str">
        <f>'Calculate Sheet CFP'!B15</f>
        <v>Sodium Hypochlorite</v>
      </c>
      <c r="C16" s="78" t="str">
        <f>'Calculate Sheet CFP'!C15</f>
        <v>kg</v>
      </c>
      <c r="D16" s="80" t="e">
        <f>'Calculate Sheet CFP'!E15</f>
        <v>#DIV/0!</v>
      </c>
      <c r="E16" s="36">
        <f>Assumption!F42</f>
        <v>120</v>
      </c>
      <c r="F16" s="14" t="s">
        <v>618</v>
      </c>
      <c r="G16" s="38"/>
      <c r="H16" s="35"/>
      <c r="I16" s="36"/>
      <c r="J16" s="36"/>
      <c r="K16" s="38"/>
      <c r="L16" s="38"/>
      <c r="M16" s="131" t="e">
        <f>D16*E16/1000</f>
        <v>#DIV/0!</v>
      </c>
      <c r="N16" s="131" t="e">
        <f>M16/7</f>
        <v>#DIV/0!</v>
      </c>
      <c r="O16" s="121" t="str">
        <f>Assumption!E42</f>
        <v>4 Wheel 7 Ton Mini Truck Pickup Truck</v>
      </c>
      <c r="P16" s="122">
        <v>100</v>
      </c>
      <c r="Q16" s="122">
        <v>0</v>
      </c>
      <c r="R16" s="121">
        <v>0.1411</v>
      </c>
      <c r="S16" s="123">
        <v>0.31309999999999999</v>
      </c>
      <c r="T16" s="442" t="s">
        <v>58</v>
      </c>
      <c r="U16" s="38"/>
      <c r="V16" s="74" t="s">
        <v>662</v>
      </c>
      <c r="W16" s="468" t="e">
        <f>'Calculate Sheet CFP'!P15</f>
        <v>#DIV/0!</v>
      </c>
      <c r="X16" s="126" t="e">
        <f t="shared" ref="X16:X17" si="0">((M16*R16)+(N16*S16))*W16%</f>
        <v>#DIV/0!</v>
      </c>
      <c r="Y16" s="38"/>
      <c r="Z16" s="245"/>
    </row>
    <row r="17" spans="1:26">
      <c r="A17" s="1255"/>
      <c r="B17" s="64" t="str">
        <f>'Calculate Sheet CFP'!B16</f>
        <v>Calcium Sterate</v>
      </c>
      <c r="C17" s="78" t="str">
        <f>'Calculate Sheet CFP'!C16</f>
        <v>kg</v>
      </c>
      <c r="D17" s="80" t="e">
        <f>'Calculate Sheet CFP'!E16</f>
        <v>#DIV/0!</v>
      </c>
      <c r="E17" s="36">
        <f>Assumption!F43</f>
        <v>98</v>
      </c>
      <c r="F17" s="14" t="s">
        <v>618</v>
      </c>
      <c r="G17" s="38"/>
      <c r="H17" s="35"/>
      <c r="I17" s="36"/>
      <c r="J17" s="36"/>
      <c r="K17" s="38"/>
      <c r="L17" s="38"/>
      <c r="M17" s="131" t="e">
        <f>D17*E17/1000</f>
        <v>#DIV/0!</v>
      </c>
      <c r="N17" s="131" t="e">
        <f>M17/7</f>
        <v>#DIV/0!</v>
      </c>
      <c r="O17" s="121" t="str">
        <f>Assumption!E43</f>
        <v>4 Wheel 7 Ton Mini Truck Pickup Truck</v>
      </c>
      <c r="P17" s="122">
        <v>100</v>
      </c>
      <c r="Q17" s="122">
        <v>0</v>
      </c>
      <c r="R17" s="121">
        <v>0.1411</v>
      </c>
      <c r="S17" s="123">
        <v>0.31309999999999999</v>
      </c>
      <c r="T17" s="442" t="s">
        <v>58</v>
      </c>
      <c r="U17" s="38"/>
      <c r="V17" s="74" t="s">
        <v>662</v>
      </c>
      <c r="W17" s="468" t="e">
        <f>'Calculate Sheet CFP'!P16</f>
        <v>#DIV/0!</v>
      </c>
      <c r="X17" s="126" t="e">
        <f t="shared" si="0"/>
        <v>#DIV/0!</v>
      </c>
      <c r="Y17" s="38"/>
      <c r="Z17" s="245"/>
    </row>
    <row r="18" spans="1:26">
      <c r="A18" s="1255"/>
      <c r="B18" s="55"/>
      <c r="C18" s="77"/>
      <c r="D18" s="80"/>
      <c r="E18" s="36"/>
      <c r="F18" s="36"/>
      <c r="G18" s="38"/>
      <c r="H18" s="35"/>
      <c r="I18" s="36"/>
      <c r="J18" s="36"/>
      <c r="K18" s="38"/>
      <c r="L18" s="38"/>
      <c r="M18" s="131"/>
      <c r="N18" s="131"/>
      <c r="O18" s="38"/>
      <c r="P18" s="129"/>
      <c r="Q18" s="130"/>
      <c r="R18" s="38"/>
      <c r="S18" s="38"/>
      <c r="T18" s="35"/>
      <c r="U18" s="38"/>
      <c r="V18" s="74"/>
      <c r="W18" s="468"/>
      <c r="X18" s="126"/>
      <c r="Y18" s="38"/>
      <c r="Z18" s="245"/>
    </row>
    <row r="19" spans="1:26">
      <c r="A19" s="1255"/>
      <c r="B19" s="446" t="s">
        <v>591</v>
      </c>
      <c r="C19" s="77"/>
      <c r="D19" s="80"/>
      <c r="E19" s="36"/>
      <c r="F19" s="36"/>
      <c r="G19" s="38"/>
      <c r="H19" s="35"/>
      <c r="I19" s="36"/>
      <c r="J19" s="36"/>
      <c r="K19" s="38"/>
      <c r="L19" s="38"/>
      <c r="M19" s="131"/>
      <c r="N19" s="131"/>
      <c r="O19" s="121"/>
      <c r="P19" s="122"/>
      <c r="Q19" s="122"/>
      <c r="R19" s="123"/>
      <c r="S19" s="123"/>
      <c r="T19" s="35"/>
      <c r="U19" s="38"/>
      <c r="V19" s="74"/>
      <c r="W19" s="468"/>
      <c r="X19" s="126"/>
      <c r="Y19" s="38"/>
      <c r="Z19" s="245"/>
    </row>
    <row r="20" spans="1:26">
      <c r="A20" s="1255"/>
      <c r="B20" s="64" t="str">
        <f>'Calculate Sheet CFP'!B19</f>
        <v>Sticker</v>
      </c>
      <c r="C20" s="78" t="str">
        <f>'Calculate Sheet CFP'!C19</f>
        <v>kg</v>
      </c>
      <c r="D20" s="80" t="e">
        <f>'Calculate Sheet CFP'!E19</f>
        <v>#DIV/0!</v>
      </c>
      <c r="E20" s="36"/>
      <c r="F20" s="14" t="s">
        <v>618</v>
      </c>
      <c r="G20" s="38"/>
      <c r="H20" s="35"/>
      <c r="I20" s="36"/>
      <c r="J20" s="36"/>
      <c r="K20" s="38"/>
      <c r="L20" s="38"/>
      <c r="M20" s="131" t="e">
        <f>D20*E20/1000</f>
        <v>#DIV/0!</v>
      </c>
      <c r="N20" s="131" t="e">
        <f>M20/8.5</f>
        <v>#DIV/0!</v>
      </c>
      <c r="O20" s="38" t="str">
        <f>Assumption!E45</f>
        <v>6-wheel truck 8.5 tons</v>
      </c>
      <c r="P20" s="122">
        <v>100</v>
      </c>
      <c r="Q20" s="122">
        <v>0</v>
      </c>
      <c r="R20" s="578">
        <v>6.7699999999999996E-2</v>
      </c>
      <c r="S20" s="528">
        <v>0.42730000000000001</v>
      </c>
      <c r="T20" s="442" t="s">
        <v>58</v>
      </c>
      <c r="U20" s="38"/>
      <c r="V20" s="36" t="s">
        <v>663</v>
      </c>
      <c r="W20" s="468" t="e">
        <f>'Calculate Sheet CFP'!P19</f>
        <v>#DIV/0!</v>
      </c>
      <c r="X20" s="126" t="e">
        <f t="shared" ref="X20:X22" si="1">((M20*R20)+(N20*S20))*W20%</f>
        <v>#DIV/0!</v>
      </c>
      <c r="Y20" s="38"/>
      <c r="Z20" s="245"/>
    </row>
    <row r="21" spans="1:26">
      <c r="A21" s="1255"/>
      <c r="B21" s="64" t="str">
        <f>'Calculate Sheet CFP'!B20</f>
        <v>Carton Box</v>
      </c>
      <c r="C21" s="78" t="str">
        <f>'Calculate Sheet CFP'!C20</f>
        <v>kg</v>
      </c>
      <c r="D21" s="80" t="e">
        <f>'Calculate Sheet CFP'!E20</f>
        <v>#DIV/0!</v>
      </c>
      <c r="E21" s="36"/>
      <c r="F21" s="14" t="s">
        <v>618</v>
      </c>
      <c r="G21" s="38"/>
      <c r="H21" s="35"/>
      <c r="I21" s="36"/>
      <c r="J21" s="36"/>
      <c r="K21" s="38"/>
      <c r="L21" s="38"/>
      <c r="M21" s="131" t="e">
        <f>D21*E21/1000</f>
        <v>#DIV/0!</v>
      </c>
      <c r="N21" s="131" t="e">
        <f t="shared" ref="N21:N22" si="2">M21/8.5</f>
        <v>#DIV/0!</v>
      </c>
      <c r="O21" s="38" t="str">
        <f>Assumption!E46</f>
        <v>6-wheel truck 8.5 tons</v>
      </c>
      <c r="P21" s="122">
        <v>100</v>
      </c>
      <c r="Q21" s="122">
        <v>0</v>
      </c>
      <c r="R21" s="123">
        <v>6.7699999999999996E-2</v>
      </c>
      <c r="S21" s="38">
        <v>0.42730000000000001</v>
      </c>
      <c r="T21" s="442" t="s">
        <v>58</v>
      </c>
      <c r="U21" s="38"/>
      <c r="V21" s="36" t="s">
        <v>663</v>
      </c>
      <c r="W21" s="468" t="e">
        <f>'Calculate Sheet CFP'!P20</f>
        <v>#DIV/0!</v>
      </c>
      <c r="X21" s="126" t="e">
        <f t="shared" si="1"/>
        <v>#DIV/0!</v>
      </c>
      <c r="Y21" s="38"/>
      <c r="Z21" s="245"/>
    </row>
    <row r="22" spans="1:26">
      <c r="A22" s="1255"/>
      <c r="B22" s="64" t="str">
        <f>'Calculate Sheet CFP'!B21</f>
        <v>LDPE Wrapping Film</v>
      </c>
      <c r="C22" s="78" t="str">
        <f>'Calculate Sheet CFP'!C21</f>
        <v>kg</v>
      </c>
      <c r="D22" s="80" t="e">
        <f>'Calculate Sheet CFP'!E21</f>
        <v>#DIV/0!</v>
      </c>
      <c r="E22" s="36">
        <f>Assumption!F47</f>
        <v>102</v>
      </c>
      <c r="F22" s="14" t="s">
        <v>618</v>
      </c>
      <c r="G22" s="38"/>
      <c r="H22" s="35"/>
      <c r="I22" s="36"/>
      <c r="J22" s="36"/>
      <c r="K22" s="38"/>
      <c r="L22" s="38"/>
      <c r="M22" s="131" t="e">
        <f>D22*E22/1000</f>
        <v>#DIV/0!</v>
      </c>
      <c r="N22" s="131" t="e">
        <f t="shared" si="2"/>
        <v>#DIV/0!</v>
      </c>
      <c r="O22" s="38" t="str">
        <f>Assumption!E47</f>
        <v>6-wheel truck 8.5 tons</v>
      </c>
      <c r="P22" s="122">
        <v>100</v>
      </c>
      <c r="Q22" s="122">
        <v>0</v>
      </c>
      <c r="R22" s="38">
        <v>6.7699999999999996E-2</v>
      </c>
      <c r="S22" s="38">
        <v>0.42730000000000001</v>
      </c>
      <c r="T22" s="442" t="s">
        <v>58</v>
      </c>
      <c r="U22" s="38"/>
      <c r="V22" s="36" t="s">
        <v>663</v>
      </c>
      <c r="W22" s="468" t="e">
        <f>'Calculate Sheet CFP'!P21</f>
        <v>#DIV/0!</v>
      </c>
      <c r="X22" s="126" t="e">
        <f t="shared" si="1"/>
        <v>#DIV/0!</v>
      </c>
      <c r="Y22" s="38"/>
      <c r="Z22" s="245"/>
    </row>
    <row r="23" spans="1:26">
      <c r="A23" s="1255"/>
      <c r="B23" s="77"/>
      <c r="C23" s="77"/>
      <c r="D23" s="80"/>
      <c r="E23" s="36"/>
      <c r="F23" s="36"/>
      <c r="G23" s="38"/>
      <c r="H23" s="35"/>
      <c r="I23" s="36"/>
      <c r="J23" s="36"/>
      <c r="K23" s="38"/>
      <c r="L23" s="38"/>
      <c r="M23" s="131"/>
      <c r="N23" s="131"/>
      <c r="O23" s="121"/>
      <c r="P23" s="122"/>
      <c r="Q23" s="122"/>
      <c r="R23" s="123"/>
      <c r="S23" s="123"/>
      <c r="T23" s="35"/>
      <c r="U23" s="38"/>
      <c r="V23" s="74"/>
      <c r="W23" s="38"/>
      <c r="X23" s="126"/>
      <c r="Y23" s="38"/>
      <c r="Z23" s="245"/>
    </row>
    <row r="24" spans="1:26" ht="13.8" thickBot="1">
      <c r="A24" s="1255"/>
      <c r="B24" s="77"/>
      <c r="C24" s="77"/>
      <c r="D24" s="80"/>
      <c r="E24" s="36"/>
      <c r="F24" s="36"/>
      <c r="G24" s="38"/>
      <c r="H24" s="35"/>
      <c r="I24" s="36"/>
      <c r="J24" s="36"/>
      <c r="K24" s="38"/>
      <c r="L24" s="38"/>
      <c r="M24" s="131"/>
      <c r="N24" s="131"/>
      <c r="O24" s="121"/>
      <c r="P24" s="122"/>
      <c r="Q24" s="122"/>
      <c r="R24" s="123"/>
      <c r="S24" s="123"/>
      <c r="T24" s="35"/>
      <c r="U24" s="38"/>
      <c r="V24" s="74"/>
      <c r="W24" s="38"/>
      <c r="X24" s="126"/>
      <c r="Y24" s="38"/>
      <c r="Z24" s="245"/>
    </row>
    <row r="25" spans="1:26" ht="13.8" thickBot="1">
      <c r="A25" s="1257"/>
      <c r="B25" s="1196"/>
      <c r="C25" s="1118"/>
      <c r="D25" s="1118"/>
      <c r="E25" s="1118"/>
      <c r="F25" s="1118"/>
      <c r="G25" s="1118"/>
      <c r="H25" s="1118"/>
      <c r="I25" s="1118"/>
      <c r="J25" s="1118"/>
      <c r="K25" s="1118"/>
      <c r="L25" s="1118"/>
      <c r="M25" s="1118"/>
      <c r="N25" s="1118"/>
      <c r="O25" s="1118"/>
      <c r="P25" s="1118"/>
      <c r="Q25" s="1118"/>
      <c r="R25" s="1118"/>
      <c r="S25" s="1118"/>
      <c r="T25" s="1197"/>
      <c r="U25" s="1220" t="s">
        <v>362</v>
      </c>
      <c r="V25" s="1221"/>
      <c r="W25" s="1243"/>
      <c r="X25" s="127" t="e">
        <f>SUM(X12:X24)</f>
        <v>#DIV/0!</v>
      </c>
      <c r="Y25" s="1117"/>
      <c r="Z25" s="1191"/>
    </row>
    <row r="26" spans="1:26">
      <c r="A26" s="1254" t="s">
        <v>13</v>
      </c>
      <c r="B26" s="446" t="s">
        <v>583</v>
      </c>
      <c r="C26" s="23"/>
      <c r="D26" s="63"/>
      <c r="E26" s="17"/>
      <c r="F26" s="17"/>
      <c r="G26" s="14"/>
      <c r="H26" s="12"/>
      <c r="I26" s="11"/>
      <c r="J26" s="11"/>
      <c r="K26" s="14"/>
      <c r="L26" s="14"/>
      <c r="M26" s="14"/>
      <c r="N26" s="14"/>
      <c r="O26" s="14"/>
      <c r="P26" s="14"/>
      <c r="Q26" s="14"/>
      <c r="R26" s="14"/>
      <c r="S26" s="14"/>
      <c r="T26" s="12"/>
      <c r="U26" s="14"/>
      <c r="V26" s="11"/>
      <c r="W26" s="14"/>
      <c r="X26" s="128"/>
      <c r="Y26" s="17"/>
      <c r="Z26" s="117"/>
    </row>
    <row r="27" spans="1:26">
      <c r="A27" s="1255"/>
      <c r="B27" s="437" t="s">
        <v>578</v>
      </c>
      <c r="C27" s="23"/>
      <c r="D27" s="63"/>
      <c r="E27" s="14"/>
      <c r="F27" s="14"/>
      <c r="G27" s="14"/>
      <c r="H27" s="12"/>
      <c r="I27" s="11"/>
      <c r="J27" s="11"/>
      <c r="K27" s="14"/>
      <c r="L27" s="14"/>
      <c r="M27" s="14"/>
      <c r="N27" s="14"/>
      <c r="O27" s="14"/>
      <c r="P27" s="14"/>
      <c r="Q27" s="14"/>
      <c r="R27" s="14"/>
      <c r="S27" s="14"/>
      <c r="T27" s="12"/>
      <c r="U27" s="14"/>
      <c r="V27" s="11"/>
      <c r="W27" s="14"/>
      <c r="X27" s="128"/>
      <c r="Y27" s="14"/>
      <c r="Z27" s="117"/>
    </row>
    <row r="28" spans="1:26">
      <c r="A28" s="1255"/>
      <c r="B28" s="438" t="s">
        <v>581</v>
      </c>
      <c r="C28" s="77"/>
      <c r="D28" s="80"/>
      <c r="E28" s="14"/>
      <c r="F28" s="14"/>
      <c r="G28" s="14"/>
      <c r="H28" s="12"/>
      <c r="I28" s="11"/>
      <c r="J28" s="11"/>
      <c r="K28" s="14"/>
      <c r="L28" s="14"/>
      <c r="M28" s="131"/>
      <c r="N28" s="131"/>
      <c r="O28" s="121"/>
      <c r="P28" s="122"/>
      <c r="Q28" s="122"/>
      <c r="R28" s="121"/>
      <c r="S28" s="121"/>
      <c r="T28" s="12"/>
      <c r="U28" s="14"/>
      <c r="V28" s="74"/>
      <c r="W28" s="46"/>
      <c r="X28" s="126"/>
      <c r="Y28" s="14"/>
      <c r="Z28" s="117"/>
    </row>
    <row r="29" spans="1:26">
      <c r="A29" s="1255"/>
      <c r="B29" s="55" t="str">
        <f>'Calculate Sheet CFP'!B27</f>
        <v>Scrap for Billet Manufacturing</v>
      </c>
      <c r="C29" s="469" t="str">
        <f>'Calculate Sheet CFP'!C27</f>
        <v>kg</v>
      </c>
      <c r="D29" s="63" t="e">
        <f>'Calculate Sheet CFP'!E27</f>
        <v>#DIV/0!</v>
      </c>
      <c r="E29" s="14"/>
      <c r="F29" s="14"/>
      <c r="G29" s="14"/>
      <c r="H29" s="12"/>
      <c r="I29" s="11"/>
      <c r="J29" s="11"/>
      <c r="K29" s="14"/>
      <c r="L29" s="14"/>
      <c r="M29" s="131"/>
      <c r="N29" s="131"/>
      <c r="O29" s="14"/>
      <c r="P29" s="14"/>
      <c r="Q29" s="14"/>
      <c r="R29" s="14"/>
      <c r="S29" s="14"/>
      <c r="T29" s="12"/>
      <c r="U29" s="14"/>
      <c r="V29" s="11"/>
      <c r="W29" s="14"/>
      <c r="X29" s="128"/>
      <c r="Y29" s="14"/>
      <c r="Z29" s="117"/>
    </row>
    <row r="30" spans="1:26">
      <c r="A30" s="1255"/>
      <c r="B30" s="55"/>
      <c r="C30" s="469"/>
      <c r="D30" s="63"/>
      <c r="E30" s="14"/>
      <c r="F30" s="14"/>
      <c r="G30" s="14"/>
      <c r="H30" s="12"/>
      <c r="I30" s="11"/>
      <c r="J30" s="11"/>
      <c r="K30" s="14"/>
      <c r="L30" s="14"/>
      <c r="M30" s="131"/>
      <c r="N30" s="131"/>
      <c r="O30" s="14"/>
      <c r="P30" s="14"/>
      <c r="Q30" s="14"/>
      <c r="R30" s="14"/>
      <c r="S30" s="14"/>
      <c r="T30" s="12"/>
      <c r="U30" s="14"/>
      <c r="V30" s="11"/>
      <c r="W30" s="14"/>
      <c r="X30" s="128"/>
      <c r="Y30" s="14"/>
      <c r="Z30" s="117"/>
    </row>
    <row r="31" spans="1:26">
      <c r="A31" s="1255"/>
      <c r="B31" s="438" t="s">
        <v>582</v>
      </c>
      <c r="C31" s="469"/>
      <c r="D31" s="63"/>
      <c r="E31" s="14"/>
      <c r="F31" s="14"/>
      <c r="G31" s="14"/>
      <c r="H31" s="12"/>
      <c r="I31" s="11"/>
      <c r="J31" s="11"/>
      <c r="K31" s="14"/>
      <c r="L31" s="14"/>
      <c r="M31" s="131"/>
      <c r="N31" s="131"/>
      <c r="O31" s="14"/>
      <c r="P31" s="14"/>
      <c r="Q31" s="14"/>
      <c r="R31" s="14"/>
      <c r="S31" s="14"/>
      <c r="T31" s="12"/>
      <c r="U31" s="14"/>
      <c r="V31" s="11"/>
      <c r="W31" s="14"/>
      <c r="X31" s="128"/>
      <c r="Y31" s="14"/>
      <c r="Z31" s="117"/>
    </row>
    <row r="32" spans="1:26">
      <c r="A32" s="1255"/>
      <c r="B32" s="55" t="str">
        <f>'Calculate Sheet CFP'!B30</f>
        <v>Electricity</v>
      </c>
      <c r="C32" s="469" t="str">
        <f>'Calculate Sheet CFP'!C30</f>
        <v>kwh</v>
      </c>
      <c r="D32" s="63" t="e">
        <f>'Calculate Sheet CFP'!E30</f>
        <v>#DIV/0!</v>
      </c>
      <c r="E32" s="14"/>
      <c r="F32" s="14"/>
      <c r="G32" s="14"/>
      <c r="H32" s="12"/>
      <c r="I32" s="11"/>
      <c r="J32" s="11"/>
      <c r="K32" s="14"/>
      <c r="L32" s="14"/>
      <c r="M32" s="131"/>
      <c r="N32" s="131"/>
      <c r="O32" s="14"/>
      <c r="P32" s="14"/>
      <c r="Q32" s="14"/>
      <c r="R32" s="14"/>
      <c r="S32" s="14"/>
      <c r="T32" s="12"/>
      <c r="U32" s="14"/>
      <c r="V32" s="11"/>
      <c r="W32" s="14"/>
      <c r="X32" s="128"/>
      <c r="Y32" s="14"/>
      <c r="Z32" s="117"/>
    </row>
    <row r="33" spans="1:26">
      <c r="A33" s="1255"/>
      <c r="B33" s="55"/>
      <c r="C33" s="469"/>
      <c r="D33" s="63"/>
      <c r="E33" s="14"/>
      <c r="F33" s="14"/>
      <c r="G33" s="14"/>
      <c r="H33" s="12"/>
      <c r="I33" s="11"/>
      <c r="J33" s="11"/>
      <c r="K33" s="14"/>
      <c r="L33" s="14"/>
      <c r="M33" s="131"/>
      <c r="N33" s="131"/>
      <c r="O33" s="14"/>
      <c r="P33" s="14"/>
      <c r="Q33" s="14"/>
      <c r="R33" s="14"/>
      <c r="S33" s="14"/>
      <c r="T33" s="12"/>
      <c r="U33" s="14"/>
      <c r="V33" s="11"/>
      <c r="W33" s="14"/>
      <c r="X33" s="128"/>
      <c r="Y33" s="14"/>
      <c r="Z33" s="117"/>
    </row>
    <row r="34" spans="1:26">
      <c r="A34" s="1255"/>
      <c r="B34" s="437" t="s">
        <v>580</v>
      </c>
      <c r="C34" s="469"/>
      <c r="D34" s="63"/>
      <c r="E34" s="14"/>
      <c r="F34" s="14"/>
      <c r="G34" s="14"/>
      <c r="H34" s="12"/>
      <c r="I34" s="11"/>
      <c r="J34" s="11"/>
      <c r="K34" s="14"/>
      <c r="L34" s="14"/>
      <c r="M34" s="131"/>
      <c r="N34" s="131"/>
      <c r="O34" s="14"/>
      <c r="P34" s="14"/>
      <c r="Q34" s="14"/>
      <c r="R34" s="14"/>
      <c r="S34" s="14"/>
      <c r="T34" s="12"/>
      <c r="U34" s="14"/>
      <c r="V34" s="11"/>
      <c r="W34" s="14"/>
      <c r="X34" s="128"/>
      <c r="Y34" s="14"/>
      <c r="Z34" s="117"/>
    </row>
    <row r="35" spans="1:26">
      <c r="A35" s="1255"/>
      <c r="B35" s="438" t="s">
        <v>654</v>
      </c>
      <c r="C35" s="469"/>
      <c r="D35" s="63"/>
      <c r="E35" s="14"/>
      <c r="F35" s="14"/>
      <c r="G35" s="14"/>
      <c r="H35" s="12"/>
      <c r="I35" s="11"/>
      <c r="J35" s="11"/>
      <c r="K35" s="14"/>
      <c r="L35" s="14"/>
      <c r="M35" s="131"/>
      <c r="N35" s="131"/>
      <c r="O35" s="14"/>
      <c r="P35" s="14"/>
      <c r="Q35" s="14"/>
      <c r="R35" s="14"/>
      <c r="S35" s="14"/>
      <c r="T35" s="12"/>
      <c r="U35" s="14"/>
      <c r="V35" s="11"/>
      <c r="W35" s="14"/>
      <c r="X35" s="128"/>
      <c r="Y35" s="14"/>
      <c r="Z35" s="117"/>
    </row>
    <row r="36" spans="1:26">
      <c r="A36" s="1255"/>
      <c r="B36" s="55" t="str">
        <f>'Calculate Sheet CFP'!B34</f>
        <v>Billet</v>
      </c>
      <c r="C36" s="469" t="str">
        <f>'Calculate Sheet CFP'!C34</f>
        <v>kg</v>
      </c>
      <c r="D36" s="63" t="e">
        <f>'Calculate Sheet CFP'!E34</f>
        <v>#DIV/0!</v>
      </c>
      <c r="E36" s="14"/>
      <c r="F36" s="14"/>
      <c r="G36" s="14"/>
      <c r="H36" s="12"/>
      <c r="I36" s="11"/>
      <c r="J36" s="11"/>
      <c r="K36" s="14"/>
      <c r="L36" s="14"/>
      <c r="M36" s="131"/>
      <c r="N36" s="131"/>
      <c r="O36" s="14"/>
      <c r="P36" s="14"/>
      <c r="Q36" s="14"/>
      <c r="R36" s="14"/>
      <c r="S36" s="14"/>
      <c r="T36" s="12"/>
      <c r="U36" s="14"/>
      <c r="V36" s="11"/>
      <c r="W36" s="14"/>
      <c r="X36" s="128"/>
      <c r="Y36" s="14"/>
      <c r="Z36" s="117"/>
    </row>
    <row r="37" spans="1:26">
      <c r="A37" s="1255"/>
      <c r="B37" s="55"/>
      <c r="C37" s="469"/>
      <c r="D37" s="63"/>
      <c r="E37" s="14"/>
      <c r="F37" s="14"/>
      <c r="G37" s="14"/>
      <c r="H37" s="12"/>
      <c r="I37" s="11"/>
      <c r="J37" s="11"/>
      <c r="K37" s="14"/>
      <c r="L37" s="14"/>
      <c r="M37" s="131"/>
      <c r="N37" s="131"/>
      <c r="O37" s="14"/>
      <c r="P37" s="14"/>
      <c r="Q37" s="14"/>
      <c r="R37" s="14"/>
      <c r="S37" s="14"/>
      <c r="T37" s="12"/>
      <c r="U37" s="14"/>
      <c r="V37" s="11"/>
      <c r="W37" s="14"/>
      <c r="X37" s="128"/>
      <c r="Y37" s="14"/>
      <c r="Z37" s="117"/>
    </row>
    <row r="38" spans="1:26">
      <c r="A38" s="1255"/>
      <c r="B38" s="438" t="s">
        <v>584</v>
      </c>
      <c r="C38" s="469"/>
      <c r="D38" s="63"/>
      <c r="E38" s="14"/>
      <c r="F38" s="14"/>
      <c r="G38" s="14"/>
      <c r="H38" s="12"/>
      <c r="I38" s="11"/>
      <c r="J38" s="11"/>
      <c r="K38" s="14"/>
      <c r="L38" s="14"/>
      <c r="M38" s="131"/>
      <c r="N38" s="131"/>
      <c r="O38" s="14"/>
      <c r="P38" s="14"/>
      <c r="Q38" s="14"/>
      <c r="R38" s="14"/>
      <c r="S38" s="14"/>
      <c r="T38" s="12"/>
      <c r="U38" s="14"/>
      <c r="V38" s="11"/>
      <c r="W38" s="14"/>
      <c r="X38" s="128"/>
      <c r="Y38" s="14"/>
      <c r="Z38" s="117"/>
    </row>
    <row r="39" spans="1:26">
      <c r="A39" s="1255"/>
      <c r="B39" s="55"/>
      <c r="C39" s="469"/>
      <c r="D39" s="63"/>
      <c r="E39" s="14"/>
      <c r="F39" s="14"/>
      <c r="G39" s="14"/>
      <c r="H39" s="12"/>
      <c r="I39" s="11"/>
      <c r="J39" s="11"/>
      <c r="K39" s="14"/>
      <c r="L39" s="14"/>
      <c r="M39" s="131"/>
      <c r="N39" s="131"/>
      <c r="O39" s="14"/>
      <c r="P39" s="14"/>
      <c r="Q39" s="14"/>
      <c r="R39" s="14"/>
      <c r="S39" s="14"/>
      <c r="T39" s="12"/>
      <c r="U39" s="14"/>
      <c r="V39" s="11"/>
      <c r="W39" s="14"/>
      <c r="X39" s="128"/>
      <c r="Y39" s="14"/>
      <c r="Z39" s="117"/>
    </row>
    <row r="40" spans="1:26">
      <c r="A40" s="1255"/>
      <c r="B40" s="438" t="s">
        <v>585</v>
      </c>
      <c r="C40" s="469"/>
      <c r="D40" s="63"/>
      <c r="E40" s="14"/>
      <c r="F40" s="14"/>
      <c r="G40" s="14"/>
      <c r="H40" s="12"/>
      <c r="I40" s="11"/>
      <c r="J40" s="11"/>
      <c r="K40" s="14"/>
      <c r="L40" s="14"/>
      <c r="M40" s="131"/>
      <c r="N40" s="131"/>
      <c r="O40" s="14"/>
      <c r="P40" s="14"/>
      <c r="Q40" s="14"/>
      <c r="R40" s="14"/>
      <c r="S40" s="14"/>
      <c r="T40" s="12"/>
      <c r="U40" s="14"/>
      <c r="V40" s="11"/>
      <c r="W40" s="14"/>
      <c r="X40" s="128"/>
      <c r="Y40" s="14"/>
      <c r="Z40" s="117"/>
    </row>
    <row r="41" spans="1:26">
      <c r="A41" s="1255"/>
      <c r="B41" s="55"/>
      <c r="C41" s="469"/>
      <c r="D41" s="63"/>
      <c r="E41" s="14"/>
      <c r="F41" s="14"/>
      <c r="G41" s="14"/>
      <c r="H41" s="12"/>
      <c r="I41" s="11"/>
      <c r="J41" s="11"/>
      <c r="K41" s="14"/>
      <c r="L41" s="14"/>
      <c r="M41" s="131"/>
      <c r="N41" s="131"/>
      <c r="O41" s="14"/>
      <c r="P41" s="14"/>
      <c r="Q41" s="14"/>
      <c r="R41" s="14"/>
      <c r="S41" s="14"/>
      <c r="T41" s="12"/>
      <c r="U41" s="14"/>
      <c r="V41" s="11"/>
      <c r="W41" s="14"/>
      <c r="X41" s="128"/>
      <c r="Y41" s="14"/>
      <c r="Z41" s="117"/>
    </row>
    <row r="42" spans="1:26">
      <c r="A42" s="1255"/>
      <c r="B42" s="446" t="s">
        <v>605</v>
      </c>
      <c r="C42" s="469"/>
      <c r="D42" s="63"/>
      <c r="E42" s="14"/>
      <c r="F42" s="14"/>
      <c r="G42" s="14"/>
      <c r="H42" s="12"/>
      <c r="I42" s="11"/>
      <c r="J42" s="11"/>
      <c r="K42" s="14"/>
      <c r="L42" s="14"/>
      <c r="M42" s="131"/>
      <c r="N42" s="131"/>
      <c r="O42" s="14"/>
      <c r="P42" s="14"/>
      <c r="Q42" s="14"/>
      <c r="R42" s="14"/>
      <c r="S42" s="14"/>
      <c r="T42" s="12"/>
      <c r="U42" s="14"/>
      <c r="V42" s="11"/>
      <c r="W42" s="14"/>
      <c r="X42" s="128"/>
      <c r="Y42" s="14"/>
      <c r="Z42" s="117"/>
    </row>
    <row r="43" spans="1:26">
      <c r="A43" s="1255"/>
      <c r="B43" s="437" t="s">
        <v>578</v>
      </c>
      <c r="C43" s="469"/>
      <c r="D43" s="63"/>
      <c r="E43" s="14"/>
      <c r="F43" s="14"/>
      <c r="G43" s="14"/>
      <c r="H43" s="12"/>
      <c r="I43" s="11"/>
      <c r="J43" s="11"/>
      <c r="K43" s="14"/>
      <c r="L43" s="14"/>
      <c r="M43" s="131"/>
      <c r="N43" s="131"/>
      <c r="O43" s="14"/>
      <c r="P43" s="14"/>
      <c r="Q43" s="14"/>
      <c r="R43" s="14"/>
      <c r="S43" s="14"/>
      <c r="T43" s="12"/>
      <c r="U43" s="14"/>
      <c r="V43" s="11"/>
      <c r="W43" s="14"/>
      <c r="X43" s="128"/>
      <c r="Y43" s="14"/>
      <c r="Z43" s="117"/>
    </row>
    <row r="44" spans="1:26">
      <c r="A44" s="1255"/>
      <c r="B44" s="438" t="s">
        <v>581</v>
      </c>
      <c r="C44" s="469"/>
      <c r="D44" s="63"/>
      <c r="E44" s="14"/>
      <c r="F44" s="14"/>
      <c r="G44" s="14"/>
      <c r="H44" s="12"/>
      <c r="I44" s="11"/>
      <c r="J44" s="11"/>
      <c r="K44" s="14"/>
      <c r="L44" s="14"/>
      <c r="M44" s="131"/>
      <c r="N44" s="131"/>
      <c r="O44" s="14"/>
      <c r="P44" s="14"/>
      <c r="Q44" s="14"/>
      <c r="R44" s="14"/>
      <c r="S44" s="14"/>
      <c r="T44" s="12"/>
      <c r="U44" s="14"/>
      <c r="V44" s="11"/>
      <c r="W44" s="14"/>
      <c r="X44" s="128"/>
      <c r="Y44" s="14"/>
      <c r="Z44" s="117"/>
    </row>
    <row r="45" spans="1:26">
      <c r="A45" s="1255"/>
      <c r="B45" s="55" t="str">
        <f>'Calculate Sheet CFP'!B43</f>
        <v>Sodium Hypochlorite</v>
      </c>
      <c r="C45" s="469" t="str">
        <f>'Calculate Sheet CFP'!C43</f>
        <v>kg</v>
      </c>
      <c r="D45" s="63" t="e">
        <f>'Calculate Sheet CFP'!E43</f>
        <v>#DIV/0!</v>
      </c>
      <c r="E45" s="14"/>
      <c r="F45" s="14"/>
      <c r="G45" s="14"/>
      <c r="H45" s="12"/>
      <c r="I45" s="11"/>
      <c r="J45" s="11"/>
      <c r="K45" s="14"/>
      <c r="L45" s="14"/>
      <c r="M45" s="131"/>
      <c r="N45" s="131"/>
      <c r="O45" s="14"/>
      <c r="P45" s="14"/>
      <c r="Q45" s="14"/>
      <c r="R45" s="14"/>
      <c r="S45" s="14"/>
      <c r="T45" s="12"/>
      <c r="U45" s="14"/>
      <c r="V45" s="11"/>
      <c r="W45" s="14"/>
      <c r="X45" s="128"/>
      <c r="Y45" s="14"/>
      <c r="Z45" s="117"/>
    </row>
    <row r="46" spans="1:26">
      <c r="A46" s="1255"/>
      <c r="B46" s="55" t="str">
        <f>'Calculate Sheet CFP'!B44</f>
        <v>Calcium Sterate</v>
      </c>
      <c r="C46" s="469" t="str">
        <f>'Calculate Sheet CFP'!C44</f>
        <v>kg</v>
      </c>
      <c r="D46" s="63" t="e">
        <f>'Calculate Sheet CFP'!E44</f>
        <v>#DIV/0!</v>
      </c>
      <c r="E46" s="14"/>
      <c r="F46" s="14"/>
      <c r="G46" s="14"/>
      <c r="H46" s="12"/>
      <c r="I46" s="11"/>
      <c r="J46" s="11"/>
      <c r="K46" s="14"/>
      <c r="L46" s="14"/>
      <c r="M46" s="131"/>
      <c r="N46" s="131"/>
      <c r="O46" s="14"/>
      <c r="P46" s="14"/>
      <c r="Q46" s="14"/>
      <c r="R46" s="14"/>
      <c r="S46" s="14"/>
      <c r="T46" s="12"/>
      <c r="U46" s="14"/>
      <c r="V46" s="11"/>
      <c r="W46" s="14"/>
      <c r="X46" s="128"/>
      <c r="Y46" s="14"/>
      <c r="Z46" s="117"/>
    </row>
    <row r="47" spans="1:26">
      <c r="A47" s="1255"/>
      <c r="B47" s="55"/>
      <c r="C47" s="469"/>
      <c r="D47" s="63"/>
      <c r="E47" s="14"/>
      <c r="F47" s="14"/>
      <c r="G47" s="14"/>
      <c r="H47" s="12"/>
      <c r="I47" s="11"/>
      <c r="J47" s="11"/>
      <c r="K47" s="14"/>
      <c r="L47" s="14"/>
      <c r="M47" s="131"/>
      <c r="N47" s="131"/>
      <c r="O47" s="14"/>
      <c r="P47" s="14"/>
      <c r="Q47" s="14"/>
      <c r="R47" s="14"/>
      <c r="S47" s="14"/>
      <c r="T47" s="12"/>
      <c r="U47" s="14"/>
      <c r="V47" s="11"/>
      <c r="W47" s="14"/>
      <c r="X47" s="128"/>
      <c r="Y47" s="14"/>
      <c r="Z47" s="117"/>
    </row>
    <row r="48" spans="1:26">
      <c r="A48" s="1255"/>
      <c r="B48" s="438" t="s">
        <v>582</v>
      </c>
      <c r="C48" s="469"/>
      <c r="D48" s="63"/>
      <c r="E48" s="14"/>
      <c r="F48" s="14"/>
      <c r="G48" s="14"/>
      <c r="H48" s="12"/>
      <c r="I48" s="11"/>
      <c r="J48" s="11"/>
      <c r="K48" s="14"/>
      <c r="L48" s="14"/>
      <c r="M48" s="131"/>
      <c r="N48" s="131"/>
      <c r="O48" s="14"/>
      <c r="P48" s="14"/>
      <c r="Q48" s="14"/>
      <c r="R48" s="14"/>
      <c r="S48" s="14"/>
      <c r="T48" s="12"/>
      <c r="U48" s="14"/>
      <c r="V48" s="11"/>
      <c r="W48" s="14"/>
      <c r="X48" s="128"/>
      <c r="Y48" s="14"/>
      <c r="Z48" s="117"/>
    </row>
    <row r="49" spans="1:26">
      <c r="A49" s="1255"/>
      <c r="B49" s="55" t="str">
        <f>'Calculate Sheet CFP'!B47</f>
        <v>Electricity</v>
      </c>
      <c r="C49" s="469" t="str">
        <f>'Calculate Sheet CFP'!C47</f>
        <v>kwh</v>
      </c>
      <c r="D49" s="63" t="e">
        <f>'Calculate Sheet CFP'!E47</f>
        <v>#DIV/0!</v>
      </c>
      <c r="E49" s="14"/>
      <c r="F49" s="14"/>
      <c r="G49" s="14"/>
      <c r="H49" s="12"/>
      <c r="I49" s="11"/>
      <c r="J49" s="11"/>
      <c r="K49" s="14"/>
      <c r="L49" s="14"/>
      <c r="M49" s="131"/>
      <c r="N49" s="131"/>
      <c r="O49" s="14"/>
      <c r="P49" s="14"/>
      <c r="Q49" s="14"/>
      <c r="R49" s="14"/>
      <c r="S49" s="14"/>
      <c r="T49" s="12"/>
      <c r="U49" s="14"/>
      <c r="V49" s="11"/>
      <c r="W49" s="14"/>
      <c r="X49" s="128"/>
      <c r="Y49" s="14"/>
      <c r="Z49" s="117"/>
    </row>
    <row r="50" spans="1:26">
      <c r="A50" s="1255"/>
      <c r="B50" s="55" t="str">
        <f>'Calculate Sheet CFP'!B48</f>
        <v>Water Supply (Factory)</v>
      </c>
      <c r="C50" s="469" t="str">
        <f>'Calculate Sheet CFP'!C48</f>
        <v>m3</v>
      </c>
      <c r="D50" s="63" t="e">
        <f>'Calculate Sheet CFP'!E48</f>
        <v>#DIV/0!</v>
      </c>
      <c r="E50" s="14"/>
      <c r="F50" s="14"/>
      <c r="G50" s="14"/>
      <c r="H50" s="12"/>
      <c r="I50" s="11"/>
      <c r="J50" s="11"/>
      <c r="K50" s="14"/>
      <c r="L50" s="14"/>
      <c r="M50" s="131"/>
      <c r="N50" s="131"/>
      <c r="O50" s="14"/>
      <c r="P50" s="14"/>
      <c r="Q50" s="14"/>
      <c r="R50" s="14"/>
      <c r="S50" s="14"/>
      <c r="T50" s="12"/>
      <c r="U50" s="14"/>
      <c r="V50" s="11"/>
      <c r="W50" s="14"/>
      <c r="X50" s="128"/>
      <c r="Y50" s="14"/>
      <c r="Z50" s="117"/>
    </row>
    <row r="51" spans="1:26">
      <c r="A51" s="1255"/>
      <c r="B51" s="55" t="str">
        <f>'Calculate Sheet CFP'!B49</f>
        <v>Groundwater (Factory)</v>
      </c>
      <c r="C51" s="469" t="str">
        <f>'Calculate Sheet CFP'!C49</f>
        <v>m3</v>
      </c>
      <c r="D51" s="63" t="e">
        <f>'Calculate Sheet CFP'!E49</f>
        <v>#DIV/0!</v>
      </c>
      <c r="E51" s="14"/>
      <c r="F51" s="14"/>
      <c r="G51" s="14"/>
      <c r="H51" s="12"/>
      <c r="I51" s="11"/>
      <c r="J51" s="11"/>
      <c r="K51" s="14"/>
      <c r="L51" s="14"/>
      <c r="M51" s="131"/>
      <c r="N51" s="131"/>
      <c r="O51" s="14"/>
      <c r="P51" s="14"/>
      <c r="Q51" s="14"/>
      <c r="R51" s="14"/>
      <c r="S51" s="14"/>
      <c r="T51" s="12"/>
      <c r="U51" s="14"/>
      <c r="V51" s="11"/>
      <c r="W51" s="14"/>
      <c r="X51" s="128"/>
      <c r="Y51" s="14"/>
      <c r="Z51" s="117"/>
    </row>
    <row r="52" spans="1:26">
      <c r="A52" s="1255"/>
      <c r="B52" s="55" t="str">
        <f>'Calculate Sheet CFP'!B50</f>
        <v>Diesel oil</v>
      </c>
      <c r="C52" s="469" t="str">
        <f>'Calculate Sheet CFP'!C50</f>
        <v>liter</v>
      </c>
      <c r="D52" s="63">
        <f>'Calculate Sheet CFP'!E50</f>
        <v>0</v>
      </c>
      <c r="E52" s="14"/>
      <c r="F52" s="14"/>
      <c r="G52" s="14"/>
      <c r="H52" s="12"/>
      <c r="I52" s="11"/>
      <c r="J52" s="11"/>
      <c r="K52" s="14"/>
      <c r="L52" s="14"/>
      <c r="M52" s="131"/>
      <c r="N52" s="131"/>
      <c r="O52" s="14"/>
      <c r="P52" s="14"/>
      <c r="Q52" s="14"/>
      <c r="R52" s="14"/>
      <c r="S52" s="14"/>
      <c r="T52" s="12"/>
      <c r="U52" s="14"/>
      <c r="V52" s="11"/>
      <c r="W52" s="14"/>
      <c r="X52" s="128"/>
      <c r="Y52" s="14"/>
      <c r="Z52" s="117"/>
    </row>
    <row r="53" spans="1:26">
      <c r="A53" s="1255"/>
      <c r="B53" s="55" t="str">
        <f>'Calculate Sheet CFP'!B51</f>
        <v>Acquisition</v>
      </c>
      <c r="C53" s="469" t="str">
        <f>'Calculate Sheet CFP'!C51</f>
        <v>kg</v>
      </c>
      <c r="D53" s="63" t="e">
        <f>'Calculate Sheet CFP'!E51</f>
        <v>#DIV/0!</v>
      </c>
      <c r="E53" s="470">
        <f>Assumption!F4</f>
        <v>4.5</v>
      </c>
      <c r="F53" s="14" t="s">
        <v>618</v>
      </c>
      <c r="G53" s="14"/>
      <c r="H53" s="12"/>
      <c r="I53" s="11"/>
      <c r="J53" s="11"/>
      <c r="K53" s="14"/>
      <c r="L53" s="14"/>
      <c r="M53" s="131" t="e">
        <f>D53*E53/1000</f>
        <v>#DIV/0!</v>
      </c>
      <c r="N53" s="131" t="e">
        <f>M53/16</f>
        <v>#DIV/0!</v>
      </c>
      <c r="O53" s="14" t="str">
        <f>Assumption!E4</f>
        <v>10-wheeler 16-ton pickup truck</v>
      </c>
      <c r="P53" s="122">
        <v>100</v>
      </c>
      <c r="Q53" s="122">
        <v>0</v>
      </c>
      <c r="R53" s="38">
        <v>5.33E-2</v>
      </c>
      <c r="S53" s="38">
        <v>0.59</v>
      </c>
      <c r="T53" s="442" t="s">
        <v>58</v>
      </c>
      <c r="U53" s="38"/>
      <c r="V53" s="36" t="s">
        <v>661</v>
      </c>
      <c r="W53" s="471" t="e">
        <f>'Calculate Sheet CFP'!P51</f>
        <v>#DIV/0!</v>
      </c>
      <c r="X53" s="126" t="e">
        <f t="shared" ref="X53" si="3">((M53*R53)+(N53*S53))*W53%</f>
        <v>#DIV/0!</v>
      </c>
      <c r="Y53" s="14"/>
      <c r="Z53" s="117"/>
    </row>
    <row r="54" spans="1:26">
      <c r="A54" s="1255"/>
      <c r="B54" s="55" t="str">
        <f>'Calculate Sheet CFP'!B52</f>
        <v>Combustion</v>
      </c>
      <c r="C54" s="469" t="str">
        <f>'Calculate Sheet CFP'!C52</f>
        <v>liter</v>
      </c>
      <c r="D54" s="63" t="e">
        <f>'Calculate Sheet CFP'!E52</f>
        <v>#DIV/0!</v>
      </c>
      <c r="E54" s="14"/>
      <c r="F54" s="14"/>
      <c r="G54" s="14"/>
      <c r="H54" s="12"/>
      <c r="I54" s="11"/>
      <c r="J54" s="11"/>
      <c r="K54" s="14"/>
      <c r="L54" s="14"/>
      <c r="M54" s="131"/>
      <c r="N54" s="131"/>
      <c r="O54" s="14"/>
      <c r="P54" s="14"/>
      <c r="Q54" s="14"/>
      <c r="R54" s="14"/>
      <c r="S54" s="14"/>
      <c r="T54" s="12"/>
      <c r="U54" s="14"/>
      <c r="V54" s="11"/>
      <c r="W54" s="14"/>
      <c r="X54" s="128"/>
      <c r="Y54" s="14"/>
      <c r="Z54" s="117"/>
    </row>
    <row r="55" spans="1:26">
      <c r="A55" s="1255"/>
      <c r="B55" s="55" t="str">
        <f>'Calculate Sheet CFP'!B53</f>
        <v>Lubricants</v>
      </c>
      <c r="C55" s="469" t="str">
        <f>'Calculate Sheet CFP'!C53</f>
        <v>kg</v>
      </c>
      <c r="D55" s="63" t="e">
        <f>'Calculate Sheet CFP'!E53</f>
        <v>#DIV/0!</v>
      </c>
      <c r="E55" s="14">
        <f>Assumption!F44</f>
        <v>12</v>
      </c>
      <c r="F55" s="14" t="s">
        <v>618</v>
      </c>
      <c r="G55" s="14"/>
      <c r="H55" s="12"/>
      <c r="I55" s="11"/>
      <c r="J55" s="11"/>
      <c r="K55" s="14"/>
      <c r="L55" s="14"/>
      <c r="M55" s="131" t="e">
        <f>D55*E55/1000</f>
        <v>#DIV/0!</v>
      </c>
      <c r="N55" s="131" t="e">
        <f>M55/7</f>
        <v>#DIV/0!</v>
      </c>
      <c r="O55" s="14" t="str">
        <f>Assumption!E44</f>
        <v>4 Wheel 7 Ton Mini Truck Pickup Truck</v>
      </c>
      <c r="P55" s="122">
        <v>100</v>
      </c>
      <c r="Q55" s="122">
        <v>0</v>
      </c>
      <c r="R55" s="121">
        <v>0.1411</v>
      </c>
      <c r="S55" s="123">
        <v>0.31309999999999999</v>
      </c>
      <c r="T55" s="442" t="s">
        <v>58</v>
      </c>
      <c r="U55" s="38"/>
      <c r="V55" s="74" t="s">
        <v>662</v>
      </c>
      <c r="W55" s="471" t="e">
        <f>'Calculate Sheet CFP'!P53</f>
        <v>#DIV/0!</v>
      </c>
      <c r="X55" s="126" t="e">
        <f t="shared" ref="X55" si="4">((M55*R55)+(N55*S55))*W55%</f>
        <v>#DIV/0!</v>
      </c>
      <c r="Y55" s="14"/>
      <c r="Z55" s="117"/>
    </row>
    <row r="56" spans="1:26">
      <c r="A56" s="1255"/>
      <c r="B56" s="55"/>
      <c r="C56" s="469"/>
      <c r="D56" s="63"/>
      <c r="E56" s="14"/>
      <c r="F56" s="14"/>
      <c r="G56" s="14"/>
      <c r="H56" s="12"/>
      <c r="I56" s="11"/>
      <c r="J56" s="11"/>
      <c r="K56" s="14"/>
      <c r="L56" s="14"/>
      <c r="M56" s="131"/>
      <c r="N56" s="131"/>
      <c r="O56" s="14"/>
      <c r="P56" s="14"/>
      <c r="Q56" s="14"/>
      <c r="R56" s="14"/>
      <c r="S56" s="14"/>
      <c r="T56" s="12"/>
      <c r="U56" s="14"/>
      <c r="V56" s="11"/>
      <c r="W56" s="14"/>
      <c r="X56" s="128"/>
      <c r="Y56" s="14"/>
      <c r="Z56" s="117"/>
    </row>
    <row r="57" spans="1:26">
      <c r="A57" s="1255"/>
      <c r="B57" s="437" t="s">
        <v>580</v>
      </c>
      <c r="C57" s="469"/>
      <c r="D57" s="63"/>
      <c r="E57" s="14"/>
      <c r="F57" s="14"/>
      <c r="G57" s="14"/>
      <c r="H57" s="12"/>
      <c r="I57" s="11"/>
      <c r="J57" s="11"/>
      <c r="K57" s="14"/>
      <c r="L57" s="14"/>
      <c r="M57" s="131"/>
      <c r="N57" s="131"/>
      <c r="O57" s="14"/>
      <c r="P57" s="14"/>
      <c r="Q57" s="14"/>
      <c r="R57" s="14"/>
      <c r="S57" s="14"/>
      <c r="T57" s="12"/>
      <c r="U57" s="14"/>
      <c r="V57" s="11"/>
      <c r="W57" s="14"/>
      <c r="X57" s="128"/>
      <c r="Y57" s="14"/>
      <c r="Z57" s="117"/>
    </row>
    <row r="58" spans="1:26">
      <c r="A58" s="1255"/>
      <c r="B58" s="438" t="s">
        <v>586</v>
      </c>
      <c r="C58" s="469"/>
      <c r="D58" s="63"/>
      <c r="E58" s="14"/>
      <c r="F58" s="14"/>
      <c r="G58" s="14"/>
      <c r="H58" s="12"/>
      <c r="I58" s="11"/>
      <c r="J58" s="11"/>
      <c r="K58" s="14"/>
      <c r="L58" s="14"/>
      <c r="M58" s="131"/>
      <c r="N58" s="131"/>
      <c r="O58" s="14"/>
      <c r="P58" s="14"/>
      <c r="Q58" s="14"/>
      <c r="R58" s="14"/>
      <c r="S58" s="14"/>
      <c r="T58" s="12"/>
      <c r="U58" s="14"/>
      <c r="V58" s="11"/>
      <c r="W58" s="14"/>
      <c r="X58" s="128"/>
      <c r="Y58" s="14"/>
      <c r="Z58" s="117"/>
    </row>
    <row r="59" spans="1:26">
      <c r="A59" s="1255"/>
      <c r="B59" s="55" t="str">
        <f>'Calculate Sheet CFP'!B57</f>
        <v>Improved steel wire</v>
      </c>
      <c r="C59" s="469" t="str">
        <f>'Calculate Sheet CFP'!C57</f>
        <v>kg</v>
      </c>
      <c r="D59" s="63" t="e">
        <f>'Calculate Sheet CFP'!E57</f>
        <v>#DIV/0!</v>
      </c>
      <c r="E59" s="14"/>
      <c r="F59" s="14"/>
      <c r="G59" s="14"/>
      <c r="H59" s="12"/>
      <c r="I59" s="11"/>
      <c r="J59" s="11"/>
      <c r="K59" s="14"/>
      <c r="L59" s="14"/>
      <c r="M59" s="131"/>
      <c r="N59" s="131"/>
      <c r="O59" s="14"/>
      <c r="P59" s="14"/>
      <c r="Q59" s="14"/>
      <c r="R59" s="14"/>
      <c r="S59" s="14"/>
      <c r="T59" s="12"/>
      <c r="U59" s="14"/>
      <c r="V59" s="11"/>
      <c r="W59" s="14"/>
      <c r="X59" s="128"/>
      <c r="Y59" s="14"/>
      <c r="Z59" s="117"/>
    </row>
    <row r="60" spans="1:26">
      <c r="A60" s="1255"/>
      <c r="B60" s="55"/>
      <c r="C60" s="469"/>
      <c r="D60" s="80"/>
      <c r="E60" s="14"/>
      <c r="F60" s="14"/>
      <c r="G60" s="14"/>
      <c r="H60" s="12"/>
      <c r="I60" s="11"/>
      <c r="J60" s="11"/>
      <c r="K60" s="14"/>
      <c r="L60" s="14"/>
      <c r="M60" s="131"/>
      <c r="N60" s="131"/>
      <c r="O60" s="121"/>
      <c r="P60" s="122"/>
      <c r="Q60" s="122"/>
      <c r="R60" s="14"/>
      <c r="S60" s="14"/>
      <c r="T60" s="12"/>
      <c r="U60" s="14"/>
      <c r="V60" s="74"/>
      <c r="W60" s="46"/>
      <c r="X60" s="126"/>
      <c r="Y60" s="14"/>
      <c r="Z60" s="117"/>
    </row>
    <row r="61" spans="1:26">
      <c r="A61" s="1255"/>
      <c r="B61" s="438" t="s">
        <v>584</v>
      </c>
      <c r="C61" s="469"/>
      <c r="D61" s="80"/>
      <c r="E61" s="14"/>
      <c r="F61" s="14"/>
      <c r="G61" s="14"/>
      <c r="H61" s="12"/>
      <c r="I61" s="11"/>
      <c r="J61" s="11"/>
      <c r="K61" s="14"/>
      <c r="L61" s="14"/>
      <c r="M61" s="131"/>
      <c r="N61" s="131"/>
      <c r="O61" s="121"/>
      <c r="P61" s="122"/>
      <c r="Q61" s="122"/>
      <c r="R61" s="121"/>
      <c r="S61" s="121"/>
      <c r="T61" s="12"/>
      <c r="U61" s="14"/>
      <c r="V61" s="74"/>
      <c r="W61" s="46"/>
      <c r="X61" s="126"/>
      <c r="Y61" s="14"/>
      <c r="Z61" s="117"/>
    </row>
    <row r="62" spans="1:26">
      <c r="A62" s="1255"/>
      <c r="B62" s="55"/>
      <c r="C62" s="469"/>
      <c r="D62" s="80"/>
      <c r="E62" s="14"/>
      <c r="F62" s="14"/>
      <c r="G62" s="14"/>
      <c r="H62" s="12"/>
      <c r="I62" s="11"/>
      <c r="J62" s="11"/>
      <c r="K62" s="14"/>
      <c r="L62" s="14"/>
      <c r="M62" s="131"/>
      <c r="N62" s="131"/>
      <c r="O62" s="14"/>
      <c r="P62" s="14"/>
      <c r="Q62" s="14"/>
      <c r="R62" s="14"/>
      <c r="S62" s="14"/>
      <c r="T62" s="12"/>
      <c r="U62" s="14"/>
      <c r="V62" s="11"/>
      <c r="W62" s="14"/>
      <c r="X62" s="128"/>
      <c r="Y62" s="14"/>
      <c r="Z62" s="117"/>
    </row>
    <row r="63" spans="1:26">
      <c r="A63" s="1255"/>
      <c r="B63" s="438" t="s">
        <v>585</v>
      </c>
      <c r="C63" s="469"/>
      <c r="D63" s="80"/>
      <c r="E63" s="14"/>
      <c r="F63" s="14"/>
      <c r="G63" s="14"/>
      <c r="H63" s="12"/>
      <c r="I63" s="11"/>
      <c r="J63" s="11"/>
      <c r="K63" s="14"/>
      <c r="L63" s="14"/>
      <c r="M63" s="131"/>
      <c r="N63" s="131"/>
      <c r="O63" s="121"/>
      <c r="P63" s="122"/>
      <c r="Q63" s="122"/>
      <c r="R63" s="121"/>
      <c r="S63" s="121"/>
      <c r="T63" s="12"/>
      <c r="U63" s="14"/>
      <c r="V63" s="74"/>
      <c r="W63" s="14"/>
      <c r="X63" s="126"/>
      <c r="Y63" s="14"/>
      <c r="Z63" s="117"/>
    </row>
    <row r="64" spans="1:26">
      <c r="A64" s="1255"/>
      <c r="B64" s="55" t="str">
        <f>'Calculate Sheet CFP'!B62</f>
        <v>Polluted water</v>
      </c>
      <c r="C64" s="469" t="str">
        <f>'Calculate Sheet CFP'!C62</f>
        <v>m3</v>
      </c>
      <c r="D64" s="63" t="e">
        <f>'Calculate Sheet CFP'!E62</f>
        <v>#DIV/0!</v>
      </c>
      <c r="E64" s="14"/>
      <c r="F64" s="14"/>
      <c r="G64" s="14"/>
      <c r="H64" s="12"/>
      <c r="I64" s="11"/>
      <c r="J64" s="11"/>
      <c r="K64" s="14"/>
      <c r="L64" s="14"/>
      <c r="M64" s="131"/>
      <c r="N64" s="131"/>
      <c r="O64" s="121"/>
      <c r="P64" s="122"/>
      <c r="Q64" s="122"/>
      <c r="R64" s="121"/>
      <c r="S64" s="121"/>
      <c r="T64" s="12"/>
      <c r="U64" s="14"/>
      <c r="V64" s="74"/>
      <c r="W64" s="14"/>
      <c r="X64" s="126"/>
      <c r="Y64" s="14"/>
      <c r="Z64" s="117"/>
    </row>
    <row r="65" spans="1:26">
      <c r="A65" s="1255"/>
      <c r="B65" s="55" t="str">
        <f>'Calculate Sheet CFP'!B63</f>
        <v>Scrap from production</v>
      </c>
      <c r="C65" s="469" t="str">
        <f>'Calculate Sheet CFP'!C63</f>
        <v>kg</v>
      </c>
      <c r="D65" s="63" t="e">
        <f>'Calculate Sheet CFP'!E63</f>
        <v>#DIV/0!</v>
      </c>
      <c r="E65" s="14"/>
      <c r="F65" s="14"/>
      <c r="G65" s="14"/>
      <c r="H65" s="12"/>
      <c r="I65" s="11"/>
      <c r="J65" s="11"/>
      <c r="K65" s="14"/>
      <c r="L65" s="14"/>
      <c r="M65" s="131"/>
      <c r="N65" s="131"/>
      <c r="O65" s="121"/>
      <c r="P65" s="122"/>
      <c r="Q65" s="122"/>
      <c r="R65" s="121"/>
      <c r="S65" s="121"/>
      <c r="T65" s="12"/>
      <c r="U65" s="14"/>
      <c r="V65" s="74"/>
      <c r="W65" s="14"/>
      <c r="X65" s="126"/>
      <c r="Y65" s="14"/>
      <c r="Z65" s="117"/>
    </row>
    <row r="66" spans="1:26">
      <c r="A66" s="1255"/>
      <c r="B66" s="55" t="str">
        <f>'Calculate Sheet CFP'!B64</f>
        <v>Chemical wastewater</v>
      </c>
      <c r="C66" s="469" t="str">
        <f>'Calculate Sheet CFP'!C64</f>
        <v>kg</v>
      </c>
      <c r="D66" s="63" t="e">
        <f>'Calculate Sheet CFP'!E64</f>
        <v>#DIV/0!</v>
      </c>
      <c r="E66" s="14"/>
      <c r="F66" s="14"/>
      <c r="G66" s="14"/>
      <c r="H66" s="12"/>
      <c r="I66" s="11"/>
      <c r="J66" s="11"/>
      <c r="K66" s="14"/>
      <c r="L66" s="14"/>
      <c r="M66" s="131"/>
      <c r="N66" s="131"/>
      <c r="O66" s="121"/>
      <c r="P66" s="122"/>
      <c r="Q66" s="122"/>
      <c r="R66" s="121"/>
      <c r="S66" s="121"/>
      <c r="T66" s="12"/>
      <c r="U66" s="14"/>
      <c r="V66" s="74"/>
      <c r="W66" s="14"/>
      <c r="X66" s="126"/>
      <c r="Y66" s="14"/>
      <c r="Z66" s="117"/>
    </row>
    <row r="67" spans="1:26">
      <c r="A67" s="1255"/>
      <c r="B67" s="55"/>
      <c r="C67" s="469"/>
      <c r="D67" s="63"/>
      <c r="E67" s="14"/>
      <c r="F67" s="14"/>
      <c r="G67" s="14"/>
      <c r="H67" s="12"/>
      <c r="I67" s="11"/>
      <c r="J67" s="11"/>
      <c r="K67" s="14"/>
      <c r="L67" s="14"/>
      <c r="M67" s="131"/>
      <c r="N67" s="131"/>
      <c r="O67" s="121"/>
      <c r="P67" s="122"/>
      <c r="Q67" s="122"/>
      <c r="R67" s="121"/>
      <c r="S67" s="121"/>
      <c r="T67" s="12"/>
      <c r="U67" s="14"/>
      <c r="V67" s="74"/>
      <c r="W67" s="14"/>
      <c r="X67" s="126"/>
      <c r="Y67" s="14"/>
      <c r="Z67" s="117"/>
    </row>
    <row r="68" spans="1:26">
      <c r="A68" s="1255"/>
      <c r="B68" s="446" t="s">
        <v>591</v>
      </c>
      <c r="C68" s="469"/>
      <c r="D68" s="80"/>
      <c r="E68" s="14"/>
      <c r="F68" s="14"/>
      <c r="G68" s="14"/>
      <c r="H68" s="12"/>
      <c r="I68" s="11"/>
      <c r="J68" s="11"/>
      <c r="K68" s="14"/>
      <c r="L68" s="14"/>
      <c r="M68" s="131"/>
      <c r="N68" s="131"/>
      <c r="O68" s="121"/>
      <c r="P68" s="122"/>
      <c r="Q68" s="122"/>
      <c r="R68" s="121"/>
      <c r="S68" s="121"/>
      <c r="T68" s="12"/>
      <c r="U68" s="14"/>
      <c r="V68" s="74"/>
      <c r="W68" s="14"/>
      <c r="X68" s="126"/>
      <c r="Y68" s="14"/>
      <c r="Z68" s="117"/>
    </row>
    <row r="69" spans="1:26">
      <c r="A69" s="1255"/>
      <c r="B69" s="437" t="s">
        <v>578</v>
      </c>
      <c r="C69" s="469"/>
      <c r="D69" s="80"/>
      <c r="E69" s="14"/>
      <c r="F69" s="14"/>
      <c r="G69" s="14"/>
      <c r="H69" s="12"/>
      <c r="I69" s="11"/>
      <c r="J69" s="11"/>
      <c r="K69" s="14"/>
      <c r="L69" s="14"/>
      <c r="M69" s="131"/>
      <c r="N69" s="131"/>
      <c r="O69" s="121"/>
      <c r="P69" s="122"/>
      <c r="Q69" s="122"/>
      <c r="R69" s="121"/>
      <c r="S69" s="121"/>
      <c r="T69" s="12"/>
      <c r="U69" s="14"/>
      <c r="V69" s="74"/>
      <c r="W69" s="14"/>
      <c r="X69" s="126"/>
      <c r="Y69" s="14"/>
      <c r="Z69" s="117"/>
    </row>
    <row r="70" spans="1:26">
      <c r="A70" s="1255"/>
      <c r="B70" s="438" t="s">
        <v>581</v>
      </c>
      <c r="C70" s="469"/>
      <c r="D70" s="80"/>
      <c r="E70" s="14"/>
      <c r="F70" s="14"/>
      <c r="G70" s="14"/>
      <c r="H70" s="12"/>
      <c r="I70" s="11"/>
      <c r="J70" s="11"/>
      <c r="K70" s="14"/>
      <c r="L70" s="14"/>
      <c r="M70" s="131"/>
      <c r="N70" s="131"/>
      <c r="O70" s="121"/>
      <c r="P70" s="122"/>
      <c r="Q70" s="122"/>
      <c r="R70" s="121"/>
      <c r="S70" s="121"/>
      <c r="T70" s="12"/>
      <c r="U70" s="14"/>
      <c r="V70" s="74"/>
      <c r="W70" s="14"/>
      <c r="X70" s="126"/>
      <c r="Y70" s="14"/>
      <c r="Z70" s="117"/>
    </row>
    <row r="71" spans="1:26">
      <c r="A71" s="1255"/>
      <c r="B71" s="55" t="str">
        <f>'Calculate Sheet CFP'!B68</f>
        <v>Sticker</v>
      </c>
      <c r="C71" s="469" t="str">
        <f>'Calculate Sheet CFP'!C68</f>
        <v>kg</v>
      </c>
      <c r="D71" s="63" t="e">
        <f>'Calculate Sheet CFP'!E68</f>
        <v>#DIV/0!</v>
      </c>
      <c r="E71" s="14"/>
      <c r="F71" s="14"/>
      <c r="G71" s="14"/>
      <c r="H71" s="12"/>
      <c r="I71" s="11"/>
      <c r="J71" s="11"/>
      <c r="K71" s="14"/>
      <c r="L71" s="14"/>
      <c r="M71" s="131"/>
      <c r="N71" s="131"/>
      <c r="O71" s="121"/>
      <c r="P71" s="122"/>
      <c r="Q71" s="122"/>
      <c r="R71" s="121"/>
      <c r="S71" s="121"/>
      <c r="T71" s="12"/>
      <c r="U71" s="14"/>
      <c r="V71" s="74"/>
      <c r="W71" s="14"/>
      <c r="X71" s="126"/>
      <c r="Y71" s="14"/>
      <c r="Z71" s="117"/>
    </row>
    <row r="72" spans="1:26">
      <c r="A72" s="1255"/>
      <c r="B72" s="55" t="str">
        <f>'Calculate Sheet CFP'!B69</f>
        <v>Carton Box</v>
      </c>
      <c r="C72" s="469" t="str">
        <f>'Calculate Sheet CFP'!C69</f>
        <v>kg</v>
      </c>
      <c r="D72" s="63" t="e">
        <f>'Calculate Sheet CFP'!E69</f>
        <v>#DIV/0!</v>
      </c>
      <c r="E72" s="14"/>
      <c r="F72" s="14"/>
      <c r="G72" s="14"/>
      <c r="H72" s="12"/>
      <c r="I72" s="11"/>
      <c r="J72" s="11"/>
      <c r="K72" s="14"/>
      <c r="L72" s="14"/>
      <c r="M72" s="131"/>
      <c r="N72" s="131"/>
      <c r="O72" s="121"/>
      <c r="P72" s="122"/>
      <c r="Q72" s="122"/>
      <c r="R72" s="121"/>
      <c r="S72" s="121"/>
      <c r="T72" s="12"/>
      <c r="U72" s="14"/>
      <c r="V72" s="74"/>
      <c r="W72" s="14"/>
      <c r="X72" s="126"/>
      <c r="Y72" s="14"/>
      <c r="Z72" s="117"/>
    </row>
    <row r="73" spans="1:26">
      <c r="A73" s="1255"/>
      <c r="B73" s="55" t="str">
        <f>'Calculate Sheet CFP'!B70</f>
        <v>LDPE Wrapping Film</v>
      </c>
      <c r="C73" s="469" t="str">
        <f>'Calculate Sheet CFP'!C70</f>
        <v>kg</v>
      </c>
      <c r="D73" s="63" t="e">
        <f>'Calculate Sheet CFP'!E70</f>
        <v>#DIV/0!</v>
      </c>
      <c r="E73" s="14"/>
      <c r="F73" s="14"/>
      <c r="G73" s="14"/>
      <c r="H73" s="12"/>
      <c r="I73" s="11"/>
      <c r="J73" s="11"/>
      <c r="K73" s="14"/>
      <c r="L73" s="14"/>
      <c r="M73" s="131"/>
      <c r="N73" s="131"/>
      <c r="O73" s="121"/>
      <c r="P73" s="122"/>
      <c r="Q73" s="122"/>
      <c r="R73" s="121"/>
      <c r="S73" s="121"/>
      <c r="T73" s="12"/>
      <c r="U73" s="14"/>
      <c r="V73" s="74"/>
      <c r="W73" s="14"/>
      <c r="X73" s="126"/>
      <c r="Y73" s="14"/>
      <c r="Z73" s="117"/>
    </row>
    <row r="74" spans="1:26">
      <c r="A74" s="1255"/>
      <c r="B74" s="55"/>
      <c r="C74" s="469"/>
      <c r="D74" s="80"/>
      <c r="E74" s="14"/>
      <c r="F74" s="14"/>
      <c r="G74" s="14"/>
      <c r="H74" s="12"/>
      <c r="I74" s="11"/>
      <c r="J74" s="11"/>
      <c r="K74" s="14"/>
      <c r="L74" s="14"/>
      <c r="M74" s="131"/>
      <c r="N74" s="131"/>
      <c r="O74" s="121"/>
      <c r="P74" s="122"/>
      <c r="Q74" s="122"/>
      <c r="R74" s="121"/>
      <c r="S74" s="121"/>
      <c r="T74" s="12"/>
      <c r="U74" s="14"/>
      <c r="V74" s="74"/>
      <c r="W74" s="14"/>
      <c r="X74" s="126"/>
      <c r="Y74" s="14"/>
      <c r="Z74" s="117"/>
    </row>
    <row r="75" spans="1:26">
      <c r="A75" s="1255"/>
      <c r="B75" s="438" t="s">
        <v>582</v>
      </c>
      <c r="C75" s="469"/>
      <c r="D75" s="80"/>
      <c r="E75" s="14"/>
      <c r="F75" s="14"/>
      <c r="G75" s="14"/>
      <c r="H75" s="12"/>
      <c r="I75" s="11"/>
      <c r="J75" s="11"/>
      <c r="K75" s="14"/>
      <c r="L75" s="14"/>
      <c r="M75" s="131"/>
      <c r="N75" s="131"/>
      <c r="O75" s="121"/>
      <c r="P75" s="122"/>
      <c r="Q75" s="122"/>
      <c r="R75" s="121"/>
      <c r="S75" s="121"/>
      <c r="T75" s="12"/>
      <c r="U75" s="14"/>
      <c r="V75" s="74"/>
      <c r="W75" s="14"/>
      <c r="X75" s="126"/>
      <c r="Y75" s="14"/>
      <c r="Z75" s="117"/>
    </row>
    <row r="76" spans="1:26">
      <c r="A76" s="1255"/>
      <c r="B76" s="55" t="str">
        <f>'Calculate Sheet CFP'!B73</f>
        <v>Electricity</v>
      </c>
      <c r="C76" s="469" t="str">
        <f>'Calculate Sheet CFP'!C73</f>
        <v>kwh</v>
      </c>
      <c r="D76" s="63" t="e">
        <f>'Calculate Sheet CFP'!E73</f>
        <v>#DIV/0!</v>
      </c>
      <c r="E76" s="14"/>
      <c r="F76" s="14"/>
      <c r="G76" s="14"/>
      <c r="H76" s="12"/>
      <c r="I76" s="11"/>
      <c r="J76" s="11"/>
      <c r="K76" s="14"/>
      <c r="L76" s="14"/>
      <c r="M76" s="131"/>
      <c r="N76" s="131"/>
      <c r="O76" s="121"/>
      <c r="P76" s="122"/>
      <c r="Q76" s="122"/>
      <c r="R76" s="121"/>
      <c r="S76" s="121"/>
      <c r="T76" s="12"/>
      <c r="U76" s="14"/>
      <c r="V76" s="74"/>
      <c r="W76" s="14"/>
      <c r="X76" s="126"/>
      <c r="Y76" s="14"/>
      <c r="Z76" s="117"/>
    </row>
    <row r="77" spans="1:26">
      <c r="A77" s="1255"/>
      <c r="B77" s="55"/>
      <c r="C77" s="469"/>
      <c r="D77" s="80"/>
      <c r="E77" s="14"/>
      <c r="F77" s="14"/>
      <c r="G77" s="14"/>
      <c r="H77" s="12"/>
      <c r="I77" s="11"/>
      <c r="J77" s="11"/>
      <c r="K77" s="14"/>
      <c r="L77" s="14"/>
      <c r="M77" s="131"/>
      <c r="N77" s="131"/>
      <c r="O77" s="121"/>
      <c r="P77" s="122"/>
      <c r="Q77" s="122"/>
      <c r="R77" s="121"/>
      <c r="S77" s="121"/>
      <c r="T77" s="12"/>
      <c r="U77" s="14"/>
      <c r="V77" s="74"/>
      <c r="W77" s="14"/>
      <c r="X77" s="126"/>
      <c r="Y77" s="14"/>
      <c r="Z77" s="117"/>
    </row>
    <row r="78" spans="1:26">
      <c r="A78" s="1255"/>
      <c r="B78" s="437" t="s">
        <v>580</v>
      </c>
      <c r="C78" s="469"/>
      <c r="D78" s="80"/>
      <c r="E78" s="14"/>
      <c r="F78" s="14"/>
      <c r="G78" s="14"/>
      <c r="H78" s="12"/>
      <c r="I78" s="11"/>
      <c r="J78" s="11"/>
      <c r="K78" s="14"/>
      <c r="L78" s="14"/>
      <c r="M78" s="131"/>
      <c r="N78" s="131"/>
      <c r="O78" s="121"/>
      <c r="P78" s="122"/>
      <c r="Q78" s="122"/>
      <c r="R78" s="121"/>
      <c r="S78" s="121"/>
      <c r="T78" s="12"/>
      <c r="U78" s="14"/>
      <c r="V78" s="74"/>
      <c r="W78" s="14"/>
      <c r="X78" s="126"/>
      <c r="Y78" s="14"/>
      <c r="Z78" s="117"/>
    </row>
    <row r="79" spans="1:26">
      <c r="A79" s="1255"/>
      <c r="B79" s="438" t="s">
        <v>586</v>
      </c>
      <c r="C79" s="469"/>
      <c r="D79" s="80"/>
      <c r="E79" s="14"/>
      <c r="F79" s="14"/>
      <c r="G79" s="14"/>
      <c r="H79" s="12"/>
      <c r="I79" s="11"/>
      <c r="J79" s="11"/>
      <c r="K79" s="14"/>
      <c r="L79" s="14"/>
      <c r="M79" s="131"/>
      <c r="N79" s="131"/>
      <c r="O79" s="14"/>
      <c r="P79" s="14"/>
      <c r="Q79" s="14"/>
      <c r="R79" s="14"/>
      <c r="S79" s="14"/>
      <c r="T79" s="12"/>
      <c r="U79" s="14"/>
      <c r="V79" s="11"/>
      <c r="W79" s="14"/>
      <c r="X79" s="128"/>
      <c r="Y79" s="14"/>
      <c r="Z79" s="117"/>
    </row>
    <row r="80" spans="1:26">
      <c r="A80" s="1255"/>
      <c r="B80" s="55" t="str">
        <f>'Calculate Sheet CFP'!B77</f>
        <v>Wire 5.5 mm</v>
      </c>
      <c r="C80" s="469" t="str">
        <f>'Calculate Sheet CFP'!C77</f>
        <v>kg</v>
      </c>
      <c r="D80" s="63" t="e">
        <f>'Calculate Sheet CFP'!E77</f>
        <v>#DIV/0!</v>
      </c>
      <c r="E80" s="14"/>
      <c r="F80" s="14"/>
      <c r="G80" s="14"/>
      <c r="H80" s="12"/>
      <c r="I80" s="11"/>
      <c r="J80" s="11"/>
      <c r="K80" s="14"/>
      <c r="L80" s="14"/>
      <c r="M80" s="131"/>
      <c r="N80" s="131"/>
      <c r="O80" s="121"/>
      <c r="P80" s="122"/>
      <c r="Q80" s="122"/>
      <c r="R80" s="123"/>
      <c r="S80" s="123"/>
      <c r="T80" s="12"/>
      <c r="U80" s="14"/>
      <c r="V80" s="74"/>
      <c r="W80" s="14"/>
      <c r="X80" s="126"/>
      <c r="Y80" s="14"/>
      <c r="Z80" s="117"/>
    </row>
    <row r="81" spans="1:30">
      <c r="A81" s="1255"/>
      <c r="B81" s="55" t="str">
        <f>'Calculate Sheet CFP'!B78</f>
        <v>Package</v>
      </c>
      <c r="C81" s="469" t="str">
        <f>'Calculate Sheet CFP'!C78</f>
        <v>kg</v>
      </c>
      <c r="D81" s="63" t="e">
        <f>'Calculate Sheet CFP'!E78</f>
        <v>#DIV/0!</v>
      </c>
      <c r="E81" s="14"/>
      <c r="F81" s="14"/>
      <c r="G81" s="14"/>
      <c r="H81" s="12"/>
      <c r="I81" s="11"/>
      <c r="J81" s="11"/>
      <c r="K81" s="14"/>
      <c r="L81" s="14"/>
      <c r="M81" s="131"/>
      <c r="N81" s="131"/>
      <c r="O81" s="121"/>
      <c r="P81" s="122"/>
      <c r="Q81" s="122"/>
      <c r="R81" s="123"/>
      <c r="S81" s="123"/>
      <c r="T81" s="12"/>
      <c r="U81" s="14"/>
      <c r="V81" s="74"/>
      <c r="W81" s="14"/>
      <c r="X81" s="126"/>
      <c r="Y81" s="14"/>
      <c r="Z81" s="117"/>
    </row>
    <row r="82" spans="1:30">
      <c r="A82" s="1255"/>
      <c r="B82" s="55"/>
      <c r="C82" s="469"/>
      <c r="D82" s="80"/>
      <c r="E82" s="14"/>
      <c r="F82" s="14"/>
      <c r="G82" s="14"/>
      <c r="H82" s="12"/>
      <c r="I82" s="11"/>
      <c r="J82" s="11"/>
      <c r="K82" s="14"/>
      <c r="L82" s="14"/>
      <c r="M82" s="131"/>
      <c r="N82" s="131"/>
      <c r="O82" s="121"/>
      <c r="P82" s="122"/>
      <c r="Q82" s="122"/>
      <c r="R82" s="121"/>
      <c r="S82" s="121"/>
      <c r="T82" s="12"/>
      <c r="U82" s="14"/>
      <c r="V82" s="74"/>
      <c r="W82" s="14"/>
      <c r="X82" s="126"/>
      <c r="Y82" s="14"/>
      <c r="Z82" s="117"/>
      <c r="AA82" s="10"/>
      <c r="AB82" s="10"/>
      <c r="AC82" s="10"/>
      <c r="AD82" s="10"/>
    </row>
    <row r="83" spans="1:30">
      <c r="A83" s="1255"/>
      <c r="B83" s="438" t="s">
        <v>584</v>
      </c>
      <c r="C83" s="469"/>
      <c r="D83" s="80"/>
      <c r="E83" s="14"/>
      <c r="F83" s="14"/>
      <c r="G83" s="14"/>
      <c r="H83" s="12"/>
      <c r="I83" s="11"/>
      <c r="J83" s="11"/>
      <c r="K83" s="14"/>
      <c r="L83" s="14"/>
      <c r="M83" s="131"/>
      <c r="N83" s="131"/>
      <c r="O83" s="121"/>
      <c r="P83" s="122"/>
      <c r="Q83" s="122"/>
      <c r="R83" s="121"/>
      <c r="S83" s="121"/>
      <c r="T83" s="12"/>
      <c r="U83" s="14"/>
      <c r="V83" s="74"/>
      <c r="W83" s="14"/>
      <c r="X83" s="126"/>
      <c r="Y83" s="14"/>
      <c r="Z83" s="117"/>
    </row>
    <row r="84" spans="1:30">
      <c r="A84" s="1255"/>
      <c r="B84" s="55" t="str">
        <f>'Calculate Sheet CFP'!B80</f>
        <v>Other Wire Gauge</v>
      </c>
      <c r="C84" s="469" t="str">
        <f>'Calculate Sheet CFP'!C80</f>
        <v>kg</v>
      </c>
      <c r="D84" s="63" t="e">
        <f>'Calculate Sheet CFP'!E80</f>
        <v>#DIV/0!</v>
      </c>
      <c r="E84" s="14"/>
      <c r="F84" s="14"/>
      <c r="G84" s="14"/>
      <c r="H84" s="12"/>
      <c r="I84" s="11"/>
      <c r="J84" s="11"/>
      <c r="K84" s="14"/>
      <c r="L84" s="14"/>
      <c r="M84" s="131"/>
      <c r="N84" s="131"/>
      <c r="O84" s="14"/>
      <c r="P84" s="14"/>
      <c r="Q84" s="14"/>
      <c r="R84" s="14"/>
      <c r="S84" s="14"/>
      <c r="T84" s="12"/>
      <c r="U84" s="14"/>
      <c r="V84" s="11"/>
      <c r="W84" s="14"/>
      <c r="X84" s="128"/>
      <c r="Y84" s="14"/>
      <c r="Z84" s="117"/>
    </row>
    <row r="85" spans="1:30">
      <c r="A85" s="1255"/>
      <c r="B85" s="55"/>
      <c r="C85" s="469"/>
      <c r="D85" s="80"/>
      <c r="E85" s="14"/>
      <c r="F85" s="14"/>
      <c r="G85" s="14"/>
      <c r="H85" s="12"/>
      <c r="I85" s="11"/>
      <c r="J85" s="11"/>
      <c r="K85" s="14"/>
      <c r="L85" s="14"/>
      <c r="M85" s="131"/>
      <c r="N85" s="131"/>
      <c r="O85" s="14"/>
      <c r="P85" s="14"/>
      <c r="Q85" s="14"/>
      <c r="R85" s="14"/>
      <c r="S85" s="14"/>
      <c r="T85" s="12"/>
      <c r="U85" s="14"/>
      <c r="V85" s="11"/>
      <c r="W85" s="14"/>
      <c r="X85" s="128"/>
      <c r="Y85" s="14"/>
      <c r="Z85" s="117"/>
    </row>
    <row r="86" spans="1:30">
      <c r="A86" s="1255"/>
      <c r="B86" s="438" t="s">
        <v>585</v>
      </c>
      <c r="C86" s="469"/>
      <c r="D86" s="80"/>
      <c r="E86" s="14"/>
      <c r="F86" s="14"/>
      <c r="G86" s="14"/>
      <c r="H86" s="12"/>
      <c r="I86" s="11"/>
      <c r="J86" s="11"/>
      <c r="K86" s="14"/>
      <c r="L86" s="14"/>
      <c r="M86" s="131"/>
      <c r="N86" s="131"/>
      <c r="O86" s="14"/>
      <c r="P86" s="14"/>
      <c r="Q86" s="14"/>
      <c r="R86" s="14"/>
      <c r="S86" s="14"/>
      <c r="T86" s="12"/>
      <c r="U86" s="14"/>
      <c r="V86" s="11"/>
      <c r="W86" s="14"/>
      <c r="X86" s="128"/>
      <c r="Y86" s="14"/>
      <c r="Z86" s="117"/>
    </row>
    <row r="87" spans="1:30">
      <c r="A87" s="1255"/>
      <c r="B87" s="55" t="str">
        <f>'Calculate Sheet CFP'!B83</f>
        <v>Sticker scraps and paper crates</v>
      </c>
      <c r="C87" s="469" t="str">
        <f>'Calculate Sheet CFP'!C83</f>
        <v>kg</v>
      </c>
      <c r="D87" s="63" t="e">
        <f>'Calculate Sheet CFP'!E83</f>
        <v>#DIV/0!</v>
      </c>
      <c r="E87" s="14"/>
      <c r="F87" s="14"/>
      <c r="G87" s="14"/>
      <c r="H87" s="12"/>
      <c r="I87" s="11"/>
      <c r="J87" s="11"/>
      <c r="K87" s="14"/>
      <c r="L87" s="14"/>
      <c r="M87" s="131"/>
      <c r="N87" s="131"/>
      <c r="O87" s="14"/>
      <c r="P87" s="14"/>
      <c r="Q87" s="14"/>
      <c r="R87" s="14"/>
      <c r="S87" s="14"/>
      <c r="T87" s="12"/>
      <c r="U87" s="14"/>
      <c r="V87" s="11"/>
      <c r="W87" s="14"/>
      <c r="X87" s="128"/>
      <c r="Y87" s="14"/>
      <c r="Z87" s="117"/>
    </row>
    <row r="88" spans="1:30" s="10" customFormat="1">
      <c r="A88" s="1255"/>
      <c r="B88" s="55" t="str">
        <f>'Calculate Sheet CFP'!B84</f>
        <v>Plastic Scrap</v>
      </c>
      <c r="C88" s="469" t="str">
        <f>'Calculate Sheet CFP'!C84</f>
        <v>kg</v>
      </c>
      <c r="D88" s="63" t="e">
        <f>'Calculate Sheet CFP'!E84</f>
        <v>#DIV/0!</v>
      </c>
      <c r="E88" s="14"/>
      <c r="F88" s="14" t="s">
        <v>618</v>
      </c>
      <c r="G88" s="14"/>
      <c r="H88" s="12"/>
      <c r="I88" s="11"/>
      <c r="J88" s="11"/>
      <c r="K88" s="14"/>
      <c r="L88" s="14"/>
      <c r="M88" s="131" t="e">
        <f>D88*E88/1000</f>
        <v>#DIV/0!</v>
      </c>
      <c r="N88" s="131" t="e">
        <f>M88/11</f>
        <v>#DIV/0!</v>
      </c>
      <c r="O88" s="14" t="s">
        <v>660</v>
      </c>
      <c r="P88" s="122">
        <v>100</v>
      </c>
      <c r="Q88" s="554">
        <v>0</v>
      </c>
      <c r="R88" s="586">
        <v>4.7500000000000001E-2</v>
      </c>
      <c r="S88" s="524">
        <v>0.49230000000000002</v>
      </c>
      <c r="T88" s="534" t="s">
        <v>58</v>
      </c>
      <c r="U88" s="14"/>
      <c r="V88" s="11" t="s">
        <v>665</v>
      </c>
      <c r="W88" s="471" t="e">
        <f>'Calculate Sheet CFP'!P84</f>
        <v>#DIV/0!</v>
      </c>
      <c r="X88" s="126" t="e">
        <f t="shared" ref="X88" si="5">((M88*R88)+(N88*S88))*W88%</f>
        <v>#DIV/0!</v>
      </c>
      <c r="Y88" s="14"/>
      <c r="Z88" s="246"/>
      <c r="AA88" s="1"/>
      <c r="AB88" s="1"/>
      <c r="AC88" s="1"/>
      <c r="AD88" s="1"/>
    </row>
    <row r="89" spans="1:30">
      <c r="A89" s="1255"/>
      <c r="B89" s="87"/>
      <c r="C89" s="77"/>
      <c r="D89" s="80"/>
      <c r="E89" s="14"/>
      <c r="F89" s="14"/>
      <c r="G89" s="14"/>
      <c r="H89" s="12"/>
      <c r="I89" s="11"/>
      <c r="J89" s="11"/>
      <c r="K89" s="14"/>
      <c r="L89" s="14"/>
      <c r="M89" s="14"/>
      <c r="N89" s="14"/>
      <c r="O89" s="14"/>
      <c r="P89" s="14"/>
      <c r="Q89" s="14"/>
      <c r="R89" s="14"/>
      <c r="S89" s="14"/>
      <c r="T89" s="12"/>
      <c r="U89" s="14"/>
      <c r="V89" s="11"/>
      <c r="W89" s="14"/>
      <c r="X89" s="128"/>
      <c r="Y89" s="14"/>
      <c r="Z89" s="117"/>
    </row>
    <row r="90" spans="1:30">
      <c r="A90" s="1255"/>
      <c r="B90" s="12"/>
      <c r="C90" s="77"/>
      <c r="D90" s="80"/>
      <c r="E90" s="14"/>
      <c r="F90" s="14"/>
      <c r="G90" s="14"/>
      <c r="H90" s="12"/>
      <c r="I90" s="11"/>
      <c r="J90" s="11"/>
      <c r="K90" s="14"/>
      <c r="L90" s="14"/>
      <c r="M90" s="14"/>
      <c r="N90" s="14"/>
      <c r="O90" s="14"/>
      <c r="P90" s="14"/>
      <c r="Q90" s="14"/>
      <c r="R90" s="14"/>
      <c r="S90" s="14"/>
      <c r="T90" s="12"/>
      <c r="U90" s="14"/>
      <c r="V90" s="11"/>
      <c r="W90" s="14"/>
      <c r="X90" s="128"/>
      <c r="Y90" s="14"/>
      <c r="Z90" s="117"/>
    </row>
    <row r="91" spans="1:30" ht="13.8" thickBot="1">
      <c r="A91" s="1255"/>
      <c r="B91" s="77"/>
      <c r="C91" s="77"/>
      <c r="D91" s="80"/>
      <c r="E91" s="30"/>
      <c r="F91" s="30"/>
      <c r="G91" s="14"/>
      <c r="H91" s="12"/>
      <c r="I91" s="11"/>
      <c r="J91" s="11"/>
      <c r="K91" s="14"/>
      <c r="L91" s="14"/>
      <c r="M91" s="14"/>
      <c r="N91" s="14"/>
      <c r="O91" s="14"/>
      <c r="P91" s="14"/>
      <c r="Q91" s="14"/>
      <c r="R91" s="14"/>
      <c r="S91" s="14"/>
      <c r="T91" s="12"/>
      <c r="U91" s="14"/>
      <c r="V91" s="11"/>
      <c r="W91" s="14"/>
      <c r="X91" s="128"/>
      <c r="Y91" s="30"/>
      <c r="Z91" s="117"/>
    </row>
    <row r="92" spans="1:30" ht="13.8" thickBot="1">
      <c r="A92" s="1256"/>
      <c r="B92" s="1196"/>
      <c r="C92" s="1118"/>
      <c r="D92" s="1118"/>
      <c r="E92" s="1118"/>
      <c r="F92" s="1118"/>
      <c r="G92" s="1118"/>
      <c r="H92" s="1118"/>
      <c r="I92" s="1118"/>
      <c r="J92" s="1118"/>
      <c r="K92" s="1118"/>
      <c r="L92" s="1118"/>
      <c r="M92" s="1118"/>
      <c r="N92" s="1118"/>
      <c r="O92" s="1118"/>
      <c r="P92" s="1118"/>
      <c r="Q92" s="1118"/>
      <c r="R92" s="1118"/>
      <c r="S92" s="1118"/>
      <c r="T92" s="1197"/>
      <c r="U92" s="1220" t="s">
        <v>362</v>
      </c>
      <c r="V92" s="1221"/>
      <c r="W92" s="1243"/>
      <c r="X92" s="127" t="e">
        <f>SUM(X26:X91)</f>
        <v>#DIV/0!</v>
      </c>
      <c r="Y92" s="1117"/>
      <c r="Z92" s="1191"/>
    </row>
    <row r="93" spans="1:30">
      <c r="A93" s="1254" t="s">
        <v>621</v>
      </c>
      <c r="B93" s="77" t="str">
        <f>Assumption!B53</f>
        <v>Domestic Customer 1</v>
      </c>
      <c r="C93" s="472" t="str">
        <f>'Flow Diagram'!J55</f>
        <v>kg</v>
      </c>
      <c r="D93" s="80" t="e">
        <f>'Calculate Sheet CFP'!$E$77*Assumption!D53</f>
        <v>#DIV/0!</v>
      </c>
      <c r="E93" s="17">
        <f>Assumption!F53</f>
        <v>125</v>
      </c>
      <c r="F93" s="14" t="s">
        <v>618</v>
      </c>
      <c r="G93" s="14"/>
      <c r="H93" s="12"/>
      <c r="I93" s="16"/>
      <c r="J93" s="16"/>
      <c r="K93" s="17"/>
      <c r="L93" s="17"/>
      <c r="M93" s="131" t="e">
        <f t="shared" ref="M93:M96" si="6">D93*E93/1000</f>
        <v>#DIV/0!</v>
      </c>
      <c r="N93" s="476" t="e">
        <f>M93/32</f>
        <v>#DIV/0!</v>
      </c>
      <c r="O93" s="17" t="str">
        <f>Assumption!E53</f>
        <v>18 Wheel 32 Ton Semi Trailer Van</v>
      </c>
      <c r="P93" s="122">
        <v>100</v>
      </c>
      <c r="Q93" s="122">
        <v>0</v>
      </c>
      <c r="R93" s="17">
        <v>4.4900000000000002E-2</v>
      </c>
      <c r="S93" s="16">
        <v>0.82150000000000001</v>
      </c>
      <c r="T93" s="17" t="s">
        <v>322</v>
      </c>
      <c r="U93" s="19"/>
      <c r="V93" s="16" t="s">
        <v>666</v>
      </c>
      <c r="W93" s="471">
        <v>1</v>
      </c>
      <c r="X93" s="126" t="e">
        <f t="shared" ref="X93" si="7">((M93*R93)+(N93*S93))*W93%</f>
        <v>#DIV/0!</v>
      </c>
      <c r="Y93" s="17"/>
      <c r="Z93" s="247"/>
    </row>
    <row r="94" spans="1:30">
      <c r="A94" s="1255"/>
      <c r="B94" s="103" t="str">
        <f>Assumption!B54</f>
        <v>Domestic Customer 2</v>
      </c>
      <c r="C94" s="473" t="str">
        <f>C93</f>
        <v>kg</v>
      </c>
      <c r="D94" s="80" t="e">
        <f>'Calculate Sheet CFP'!$E$77*Assumption!D54</f>
        <v>#DIV/0!</v>
      </c>
      <c r="E94" s="90">
        <f>Assumption!F54</f>
        <v>67</v>
      </c>
      <c r="F94" s="14" t="s">
        <v>618</v>
      </c>
      <c r="G94" s="90"/>
      <c r="H94" s="93"/>
      <c r="I94" s="100"/>
      <c r="J94" s="100"/>
      <c r="K94" s="90"/>
      <c r="L94" s="90"/>
      <c r="M94" s="131"/>
      <c r="N94" s="477"/>
      <c r="O94" s="90"/>
      <c r="P94" s="90"/>
      <c r="Q94" s="100"/>
      <c r="R94" s="90"/>
      <c r="S94" s="93"/>
      <c r="T94" s="90"/>
      <c r="U94" s="12"/>
      <c r="V94" s="478"/>
      <c r="W94" s="13"/>
      <c r="X94" s="124"/>
      <c r="Y94" s="14"/>
      <c r="Z94" s="117" t="str">
        <f>Assumption!G54</f>
        <v>The customer picks up at the factory</v>
      </c>
      <c r="AA94" s="8"/>
      <c r="AB94" s="8"/>
      <c r="AC94" s="8"/>
      <c r="AD94" s="8"/>
    </row>
    <row r="95" spans="1:30">
      <c r="A95" s="1255"/>
      <c r="B95" s="99" t="str">
        <f>Assumption!B57</f>
        <v>International Customer 1</v>
      </c>
      <c r="C95" s="474" t="str">
        <f>C94</f>
        <v>kg</v>
      </c>
      <c r="D95" s="102" t="e">
        <f>'Calculate Sheet CFP'!E77*Assumption!D57</f>
        <v>#DIV/0!</v>
      </c>
      <c r="E95" s="90">
        <f>Assumption!F57</f>
        <v>25</v>
      </c>
      <c r="F95" s="14" t="s">
        <v>618</v>
      </c>
      <c r="G95" s="90"/>
      <c r="H95" s="93"/>
      <c r="I95" s="100"/>
      <c r="J95" s="100"/>
      <c r="K95" s="90"/>
      <c r="L95" s="90"/>
      <c r="M95" s="131" t="e">
        <f t="shared" si="6"/>
        <v>#DIV/0!</v>
      </c>
      <c r="N95" s="477" t="e">
        <f>M95/32</f>
        <v>#DIV/0!</v>
      </c>
      <c r="O95" s="90" t="str">
        <f>Assumption!E57</f>
        <v>18-wheel, 32-ton semi-trailer pickup truck</v>
      </c>
      <c r="P95" s="122">
        <v>100</v>
      </c>
      <c r="Q95" s="122">
        <v>0</v>
      </c>
      <c r="R95" s="14">
        <v>4.4900000000000002E-2</v>
      </c>
      <c r="S95" s="11">
        <v>0.82150000000000001</v>
      </c>
      <c r="T95" s="14" t="s">
        <v>322</v>
      </c>
      <c r="U95" s="13"/>
      <c r="V95" s="11" t="s">
        <v>666</v>
      </c>
      <c r="W95" s="471">
        <v>1</v>
      </c>
      <c r="X95" s="126" t="e">
        <f t="shared" ref="X95" si="8">((M95*R95)+(N95*S95))*W95%</f>
        <v>#DIV/0!</v>
      </c>
      <c r="Y95" s="14"/>
      <c r="Z95" s="117"/>
    </row>
    <row r="96" spans="1:30">
      <c r="A96" s="1255"/>
      <c r="B96" s="99"/>
      <c r="C96" s="99"/>
      <c r="D96" s="102" t="e">
        <f>D95</f>
        <v>#DIV/0!</v>
      </c>
      <c r="E96" s="90"/>
      <c r="F96" s="14" t="s">
        <v>618</v>
      </c>
      <c r="G96" s="90"/>
      <c r="H96" s="93"/>
      <c r="I96" s="100"/>
      <c r="J96" s="100"/>
      <c r="K96" s="90"/>
      <c r="L96" s="90"/>
      <c r="M96" s="131" t="e">
        <f t="shared" si="6"/>
        <v>#DIV/0!</v>
      </c>
      <c r="N96" s="90"/>
      <c r="O96" s="90" t="str">
        <f>Assumption!H57</f>
        <v>Container ship</v>
      </c>
      <c r="P96" s="122"/>
      <c r="Q96" s="122">
        <v>0</v>
      </c>
      <c r="R96" s="90">
        <v>1.0699999999999999E-2</v>
      </c>
      <c r="S96" s="100"/>
      <c r="T96" s="14" t="s">
        <v>322</v>
      </c>
      <c r="U96" s="13"/>
      <c r="V96" s="90" t="s">
        <v>667</v>
      </c>
      <c r="W96" s="471">
        <v>1</v>
      </c>
      <c r="X96" s="126" t="e">
        <f t="shared" ref="X96" si="9">((M96*R96)+(N96*S96))*W96%</f>
        <v>#DIV/0!</v>
      </c>
      <c r="Y96" s="14"/>
      <c r="Z96" s="117"/>
    </row>
    <row r="97" spans="1:30">
      <c r="A97" s="1255"/>
      <c r="B97" s="99"/>
      <c r="C97" s="99"/>
      <c r="D97" s="102"/>
      <c r="E97" s="475"/>
      <c r="F97" s="14"/>
      <c r="G97" s="90"/>
      <c r="H97" s="93"/>
      <c r="I97" s="100"/>
      <c r="J97" s="100"/>
      <c r="K97" s="90"/>
      <c r="L97" s="90"/>
      <c r="M97" s="131"/>
      <c r="N97" s="90"/>
      <c r="O97" s="90"/>
      <c r="P97" s="122"/>
      <c r="Q97" s="122"/>
      <c r="R97" s="90"/>
      <c r="S97" s="100"/>
      <c r="T97" s="14"/>
      <c r="U97" s="13"/>
      <c r="V97" s="100"/>
      <c r="W97" s="471"/>
      <c r="X97" s="126"/>
      <c r="Y97" s="14"/>
      <c r="Z97" s="117"/>
    </row>
    <row r="98" spans="1:30">
      <c r="A98" s="1255"/>
      <c r="B98" s="99"/>
      <c r="C98" s="99"/>
      <c r="D98" s="102"/>
      <c r="E98" s="475"/>
      <c r="F98" s="14"/>
      <c r="G98" s="90"/>
      <c r="H98" s="93"/>
      <c r="I98" s="100"/>
      <c r="J98" s="100"/>
      <c r="K98" s="90"/>
      <c r="L98" s="90"/>
      <c r="M98" s="131"/>
      <c r="N98" s="90"/>
      <c r="O98" s="90"/>
      <c r="P98" s="122"/>
      <c r="Q98" s="122"/>
      <c r="R98" s="90"/>
      <c r="S98" s="100"/>
      <c r="T98" s="14"/>
      <c r="U98" s="13"/>
      <c r="V98" s="100"/>
      <c r="W98" s="471"/>
      <c r="X98" s="126"/>
      <c r="Y98" s="14"/>
      <c r="Z98" s="117"/>
    </row>
    <row r="99" spans="1:30">
      <c r="A99" s="1255"/>
      <c r="B99" s="99"/>
      <c r="C99" s="99"/>
      <c r="D99" s="102"/>
      <c r="E99" s="475"/>
      <c r="F99" s="14"/>
      <c r="G99" s="90"/>
      <c r="H99" s="93"/>
      <c r="I99" s="100"/>
      <c r="J99" s="100"/>
      <c r="K99" s="90"/>
      <c r="L99" s="90"/>
      <c r="M99" s="131"/>
      <c r="N99" s="90"/>
      <c r="O99" s="90"/>
      <c r="P99" s="122"/>
      <c r="Q99" s="122"/>
      <c r="R99" s="90"/>
      <c r="S99" s="100"/>
      <c r="T99" s="14"/>
      <c r="U99" s="13"/>
      <c r="V99" s="100"/>
      <c r="W99" s="471"/>
      <c r="X99" s="126"/>
      <c r="Y99" s="14"/>
      <c r="Z99" s="117"/>
    </row>
    <row r="100" spans="1:30">
      <c r="A100" s="1255"/>
      <c r="B100" s="99"/>
      <c r="C100" s="99"/>
      <c r="D100" s="102"/>
      <c r="E100" s="90"/>
      <c r="F100" s="90"/>
      <c r="G100" s="90"/>
      <c r="H100" s="93"/>
      <c r="I100" s="100"/>
      <c r="J100" s="100"/>
      <c r="K100" s="90"/>
      <c r="L100" s="90"/>
      <c r="M100" s="90"/>
      <c r="N100" s="90"/>
      <c r="O100" s="90"/>
      <c r="P100" s="90"/>
      <c r="Q100" s="90"/>
      <c r="R100" s="90"/>
      <c r="S100" s="100"/>
      <c r="T100" s="90"/>
      <c r="U100" s="13"/>
      <c r="V100" s="11"/>
      <c r="W100" s="14"/>
      <c r="X100" s="128"/>
      <c r="Y100" s="14"/>
      <c r="Z100" s="117"/>
    </row>
    <row r="101" spans="1:30" ht="13.8" thickBot="1">
      <c r="A101" s="1255"/>
      <c r="B101" s="99"/>
      <c r="C101" s="99"/>
      <c r="D101" s="102"/>
      <c r="E101" s="104"/>
      <c r="F101" s="104"/>
      <c r="G101" s="90"/>
      <c r="H101" s="93"/>
      <c r="I101" s="100"/>
      <c r="J101" s="100"/>
      <c r="K101" s="90"/>
      <c r="L101" s="90"/>
      <c r="M101" s="90"/>
      <c r="N101" s="90"/>
      <c r="O101" s="90"/>
      <c r="P101" s="90"/>
      <c r="Q101" s="90"/>
      <c r="R101" s="90"/>
      <c r="S101" s="100"/>
      <c r="T101" s="104"/>
      <c r="U101" s="13"/>
      <c r="V101" s="11"/>
      <c r="W101" s="14"/>
      <c r="X101" s="128"/>
      <c r="Y101" s="30"/>
      <c r="Z101" s="117"/>
    </row>
    <row r="102" spans="1:30" s="8" customFormat="1" ht="13.8" thickBot="1">
      <c r="A102" s="1256"/>
      <c r="B102" s="1196"/>
      <c r="C102" s="1247"/>
      <c r="D102" s="1247"/>
      <c r="E102" s="1247"/>
      <c r="F102" s="1247"/>
      <c r="G102" s="1247"/>
      <c r="H102" s="1247"/>
      <c r="I102" s="1247"/>
      <c r="J102" s="1247"/>
      <c r="K102" s="1247"/>
      <c r="L102" s="1247"/>
      <c r="M102" s="1247"/>
      <c r="N102" s="1247"/>
      <c r="O102" s="1247"/>
      <c r="P102" s="1247"/>
      <c r="Q102" s="1247"/>
      <c r="R102" s="1247"/>
      <c r="S102" s="1247"/>
      <c r="T102" s="1248"/>
      <c r="U102" s="1220" t="s">
        <v>362</v>
      </c>
      <c r="V102" s="1221"/>
      <c r="W102" s="1243"/>
      <c r="X102" s="127" t="e">
        <f>SUM(X93:X101)</f>
        <v>#DIV/0!</v>
      </c>
      <c r="Y102" s="1117"/>
      <c r="Z102" s="1191"/>
      <c r="AA102" s="1"/>
      <c r="AB102" s="1"/>
      <c r="AC102" s="1"/>
      <c r="AD102" s="1"/>
    </row>
    <row r="103" spans="1:30">
      <c r="A103" s="1254" t="s">
        <v>622</v>
      </c>
      <c r="B103" s="99"/>
      <c r="C103" s="99"/>
      <c r="D103" s="102"/>
      <c r="E103" s="90"/>
      <c r="F103" s="105"/>
      <c r="G103" s="93"/>
      <c r="H103" s="90"/>
      <c r="I103" s="106"/>
      <c r="J103" s="106"/>
      <c r="K103" s="105"/>
      <c r="L103" s="105"/>
      <c r="M103" s="105"/>
      <c r="N103" s="105"/>
      <c r="O103" s="105"/>
      <c r="P103" s="105"/>
      <c r="Q103" s="105"/>
      <c r="R103" s="105"/>
      <c r="S103" s="105"/>
      <c r="T103" s="107"/>
      <c r="U103" s="17"/>
      <c r="V103" s="11"/>
      <c r="W103" s="14"/>
      <c r="X103" s="128"/>
      <c r="Y103" s="17"/>
      <c r="Z103" s="247"/>
    </row>
    <row r="104" spans="1:30">
      <c r="A104" s="1255"/>
      <c r="B104" s="99"/>
      <c r="C104" s="99"/>
      <c r="D104" s="108"/>
      <c r="E104" s="90"/>
      <c r="F104" s="90"/>
      <c r="G104" s="93"/>
      <c r="H104" s="90"/>
      <c r="I104" s="100"/>
      <c r="J104" s="100"/>
      <c r="K104" s="90"/>
      <c r="L104" s="90"/>
      <c r="M104" s="90"/>
      <c r="N104" s="90"/>
      <c r="O104" s="90"/>
      <c r="P104" s="90"/>
      <c r="Q104" s="90"/>
      <c r="R104" s="90"/>
      <c r="S104" s="90"/>
      <c r="T104" s="93"/>
      <c r="U104" s="90"/>
      <c r="V104" s="100"/>
      <c r="W104" s="90"/>
      <c r="X104" s="124"/>
      <c r="Y104" s="90"/>
      <c r="Z104" s="197"/>
      <c r="AA104" s="2"/>
      <c r="AB104" s="2"/>
    </row>
    <row r="105" spans="1:30">
      <c r="A105" s="1255"/>
      <c r="B105" s="99"/>
      <c r="C105" s="99"/>
      <c r="D105" s="108"/>
      <c r="E105" s="90"/>
      <c r="F105" s="90"/>
      <c r="G105" s="93"/>
      <c r="H105" s="90"/>
      <c r="I105" s="100"/>
      <c r="J105" s="100"/>
      <c r="K105" s="90"/>
      <c r="L105" s="90"/>
      <c r="M105" s="131"/>
      <c r="N105" s="131"/>
      <c r="O105" s="121"/>
      <c r="P105" s="226"/>
      <c r="Q105" s="226"/>
      <c r="R105" s="121"/>
      <c r="S105" s="121"/>
      <c r="T105" s="93"/>
      <c r="U105" s="90"/>
      <c r="V105" s="74"/>
      <c r="W105" s="90"/>
      <c r="X105" s="126"/>
      <c r="Y105" s="90"/>
      <c r="Z105" s="197"/>
      <c r="AA105" s="2"/>
      <c r="AB105" s="2"/>
    </row>
    <row r="106" spans="1:30">
      <c r="A106" s="1255"/>
      <c r="B106" s="99"/>
      <c r="C106" s="99"/>
      <c r="D106" s="102"/>
      <c r="E106" s="90"/>
      <c r="F106" s="90"/>
      <c r="G106" s="93"/>
      <c r="H106" s="90"/>
      <c r="I106" s="100"/>
      <c r="J106" s="100"/>
      <c r="K106" s="90"/>
      <c r="L106" s="90"/>
      <c r="M106" s="90"/>
      <c r="N106" s="90"/>
      <c r="O106" s="90"/>
      <c r="P106" s="90"/>
      <c r="Q106" s="90"/>
      <c r="R106" s="90"/>
      <c r="S106" s="90"/>
      <c r="T106" s="93"/>
      <c r="U106" s="90"/>
      <c r="V106" s="100"/>
      <c r="W106" s="90"/>
      <c r="X106" s="124"/>
      <c r="Y106" s="90"/>
      <c r="Z106" s="197"/>
      <c r="AA106" s="2"/>
      <c r="AB106" s="2"/>
    </row>
    <row r="107" spans="1:30">
      <c r="A107" s="1255"/>
      <c r="B107" s="77"/>
      <c r="C107" s="77"/>
      <c r="D107" s="80"/>
      <c r="E107" s="14"/>
      <c r="F107" s="14"/>
      <c r="G107" s="12"/>
      <c r="H107" s="14"/>
      <c r="I107" s="11"/>
      <c r="J107" s="11"/>
      <c r="K107" s="14"/>
      <c r="L107" s="14"/>
      <c r="M107" s="14"/>
      <c r="N107" s="14"/>
      <c r="O107" s="14"/>
      <c r="P107" s="14"/>
      <c r="Q107" s="14"/>
      <c r="R107" s="14"/>
      <c r="S107" s="14"/>
      <c r="T107" s="12"/>
      <c r="U107" s="14"/>
      <c r="V107" s="11"/>
      <c r="W107" s="14"/>
      <c r="X107" s="128"/>
      <c r="Y107" s="14"/>
      <c r="Z107" s="117"/>
    </row>
    <row r="108" spans="1:30">
      <c r="A108" s="1255"/>
      <c r="B108" s="77"/>
      <c r="C108" s="77"/>
      <c r="D108" s="80"/>
      <c r="E108" s="14"/>
      <c r="F108" s="14"/>
      <c r="G108" s="12"/>
      <c r="H108" s="14"/>
      <c r="I108" s="11"/>
      <c r="J108" s="11"/>
      <c r="K108" s="14"/>
      <c r="L108" s="14"/>
      <c r="M108" s="14"/>
      <c r="N108" s="14"/>
      <c r="O108" s="14"/>
      <c r="P108" s="14"/>
      <c r="Q108" s="14"/>
      <c r="R108" s="14"/>
      <c r="S108" s="14"/>
      <c r="T108" s="12"/>
      <c r="U108" s="14"/>
      <c r="V108" s="11"/>
      <c r="W108" s="14"/>
      <c r="X108" s="128"/>
      <c r="Y108" s="14"/>
      <c r="Z108" s="117"/>
    </row>
    <row r="109" spans="1:30">
      <c r="A109" s="1255"/>
      <c r="B109" s="77"/>
      <c r="C109" s="77"/>
      <c r="D109" s="80"/>
      <c r="E109" s="14"/>
      <c r="F109" s="14"/>
      <c r="G109" s="12"/>
      <c r="H109" s="14"/>
      <c r="I109" s="11"/>
      <c r="J109" s="11"/>
      <c r="K109" s="14"/>
      <c r="L109" s="14"/>
      <c r="M109" s="14"/>
      <c r="N109" s="14"/>
      <c r="O109" s="14"/>
      <c r="P109" s="14"/>
      <c r="Q109" s="14"/>
      <c r="R109" s="14"/>
      <c r="S109" s="14"/>
      <c r="T109" s="12"/>
      <c r="U109" s="14"/>
      <c r="V109" s="11"/>
      <c r="W109" s="14"/>
      <c r="X109" s="128"/>
      <c r="Y109" s="14"/>
      <c r="Z109" s="117"/>
    </row>
    <row r="110" spans="1:30" ht="13.8" thickBot="1">
      <c r="A110" s="1255"/>
      <c r="B110" s="77"/>
      <c r="C110" s="77"/>
      <c r="D110" s="80"/>
      <c r="E110" s="14"/>
      <c r="F110" s="30"/>
      <c r="G110" s="12"/>
      <c r="H110" s="14"/>
      <c r="I110" s="11"/>
      <c r="J110" s="11"/>
      <c r="K110" s="14"/>
      <c r="L110" s="14"/>
      <c r="M110" s="14"/>
      <c r="N110" s="14"/>
      <c r="O110" s="14"/>
      <c r="P110" s="14"/>
      <c r="Q110" s="14"/>
      <c r="R110" s="14"/>
      <c r="S110" s="14"/>
      <c r="T110" s="12"/>
      <c r="U110" s="14"/>
      <c r="V110" s="11"/>
      <c r="W110" s="14"/>
      <c r="X110" s="128"/>
      <c r="Y110" s="30"/>
      <c r="Z110" s="117"/>
    </row>
    <row r="111" spans="1:30" ht="13.8" thickBot="1">
      <c r="A111" s="1256"/>
      <c r="B111" s="1196"/>
      <c r="C111" s="1118"/>
      <c r="D111" s="1118"/>
      <c r="E111" s="1118"/>
      <c r="F111" s="1118"/>
      <c r="G111" s="1118"/>
      <c r="H111" s="1118"/>
      <c r="I111" s="1118"/>
      <c r="J111" s="1118"/>
      <c r="K111" s="1118"/>
      <c r="L111" s="1118"/>
      <c r="M111" s="1118"/>
      <c r="N111" s="1118"/>
      <c r="O111" s="1118"/>
      <c r="P111" s="1118"/>
      <c r="Q111" s="1118"/>
      <c r="R111" s="1118"/>
      <c r="S111" s="1118"/>
      <c r="T111" s="1197"/>
      <c r="U111" s="1220" t="s">
        <v>362</v>
      </c>
      <c r="V111" s="1221"/>
      <c r="W111" s="1222"/>
      <c r="X111" s="127">
        <f>SUM(X103:X110)</f>
        <v>0</v>
      </c>
      <c r="Y111" s="1117"/>
      <c r="Z111" s="1191"/>
    </row>
    <row r="112" spans="1:30">
      <c r="A112" s="1254" t="s">
        <v>623</v>
      </c>
      <c r="B112" s="78" t="str">
        <f>'Calculate Sheet CFP'!B105</f>
        <v>Wire 5.5 mm</v>
      </c>
      <c r="C112" s="78" t="str">
        <f>'Calculate Sheet CFP'!C105</f>
        <v>kg</v>
      </c>
      <c r="D112" s="80" t="e">
        <f>'Calculate Sheet CFP'!E105</f>
        <v>#DIV/0!</v>
      </c>
      <c r="E112" s="14">
        <v>40</v>
      </c>
      <c r="F112" s="14" t="s">
        <v>618</v>
      </c>
      <c r="G112" s="12"/>
      <c r="H112" s="14"/>
      <c r="I112" s="16"/>
      <c r="J112" s="16"/>
      <c r="K112" s="17"/>
      <c r="L112" s="17"/>
      <c r="M112" s="131" t="e">
        <f>D112*E112/1000</f>
        <v>#DIV/0!</v>
      </c>
      <c r="N112" s="131" t="e">
        <f>M112/11</f>
        <v>#DIV/0!</v>
      </c>
      <c r="O112" s="14" t="s">
        <v>660</v>
      </c>
      <c r="P112" s="122">
        <v>100</v>
      </c>
      <c r="Q112" s="122">
        <v>0</v>
      </c>
      <c r="R112" s="14">
        <v>4.7500000000000001E-2</v>
      </c>
      <c r="S112" s="14">
        <v>0.49230000000000002</v>
      </c>
      <c r="T112" s="442" t="s">
        <v>58</v>
      </c>
      <c r="U112" s="14"/>
      <c r="V112" s="11" t="s">
        <v>665</v>
      </c>
      <c r="W112" s="479">
        <v>1</v>
      </c>
      <c r="X112" s="126" t="e">
        <f>((M112*R112)+(N112*S112))</f>
        <v>#DIV/0!</v>
      </c>
      <c r="Y112" s="17"/>
      <c r="Z112" s="247"/>
    </row>
    <row r="113" spans="1:30">
      <c r="A113" s="1255"/>
      <c r="B113" s="78" t="str">
        <f>'Calculate Sheet CFP'!B106</f>
        <v>Sticker</v>
      </c>
      <c r="C113" s="78" t="str">
        <f>'Calculate Sheet CFP'!C106</f>
        <v>kg</v>
      </c>
      <c r="D113" s="80" t="e">
        <f>'Calculate Sheet CFP'!E106</f>
        <v>#DIV/0!</v>
      </c>
      <c r="E113" s="14">
        <v>40</v>
      </c>
      <c r="F113" s="14" t="s">
        <v>618</v>
      </c>
      <c r="G113" s="12"/>
      <c r="H113" s="14"/>
      <c r="I113" s="11"/>
      <c r="J113" s="11"/>
      <c r="K113" s="14"/>
      <c r="L113" s="14"/>
      <c r="M113" s="131" t="e">
        <f t="shared" ref="M113:M115" si="10">D113*E113/1000</f>
        <v>#DIV/0!</v>
      </c>
      <c r="N113" s="131" t="e">
        <f t="shared" ref="N113:N115" si="11">M113/11</f>
        <v>#DIV/0!</v>
      </c>
      <c r="O113" s="14" t="s">
        <v>660</v>
      </c>
      <c r="P113" s="122">
        <v>100</v>
      </c>
      <c r="Q113" s="122">
        <v>0</v>
      </c>
      <c r="R113" s="14">
        <v>4.7500000000000001E-2</v>
      </c>
      <c r="S113" s="14">
        <v>0.49230000000000002</v>
      </c>
      <c r="T113" s="442" t="s">
        <v>58</v>
      </c>
      <c r="U113" s="14"/>
      <c r="V113" s="11" t="s">
        <v>665</v>
      </c>
      <c r="W113" s="525">
        <v>1</v>
      </c>
      <c r="X113" s="126" t="e">
        <f t="shared" ref="X113:X115" si="12">((M113*R113)+(N113*S113))</f>
        <v>#DIV/0!</v>
      </c>
      <c r="Y113" s="14"/>
      <c r="Z113" s="117"/>
    </row>
    <row r="114" spans="1:30">
      <c r="A114" s="1255"/>
      <c r="B114" s="78" t="str">
        <f>'Calculate Sheet CFP'!B107</f>
        <v>Carton Box</v>
      </c>
      <c r="C114" s="78" t="str">
        <f>'Calculate Sheet CFP'!C107</f>
        <v>kg</v>
      </c>
      <c r="D114" s="80" t="e">
        <f>'Calculate Sheet CFP'!E107</f>
        <v>#DIV/0!</v>
      </c>
      <c r="E114" s="14">
        <v>40</v>
      </c>
      <c r="F114" s="14" t="s">
        <v>618</v>
      </c>
      <c r="G114" s="12"/>
      <c r="H114" s="14"/>
      <c r="I114" s="11"/>
      <c r="J114" s="11"/>
      <c r="K114" s="14"/>
      <c r="L114" s="14"/>
      <c r="M114" s="131" t="e">
        <f t="shared" si="10"/>
        <v>#DIV/0!</v>
      </c>
      <c r="N114" s="131" t="e">
        <f t="shared" si="11"/>
        <v>#DIV/0!</v>
      </c>
      <c r="O114" s="14" t="s">
        <v>660</v>
      </c>
      <c r="P114" s="122">
        <v>100</v>
      </c>
      <c r="Q114" s="122">
        <v>0</v>
      </c>
      <c r="R114" s="14">
        <v>4.7500000000000001E-2</v>
      </c>
      <c r="S114" s="14">
        <v>0.49230000000000002</v>
      </c>
      <c r="T114" s="442" t="s">
        <v>58</v>
      </c>
      <c r="U114" s="14"/>
      <c r="V114" s="11" t="s">
        <v>665</v>
      </c>
      <c r="W114" s="525">
        <v>1</v>
      </c>
      <c r="X114" s="126" t="e">
        <f t="shared" si="12"/>
        <v>#DIV/0!</v>
      </c>
      <c r="Y114" s="14"/>
      <c r="Z114" s="117"/>
    </row>
    <row r="115" spans="1:30">
      <c r="A115" s="1255"/>
      <c r="B115" s="78" t="str">
        <f>'Calculate Sheet CFP'!B108</f>
        <v>LDPE Wrapping Film</v>
      </c>
      <c r="C115" s="78" t="str">
        <f>'Calculate Sheet CFP'!C108</f>
        <v>kg</v>
      </c>
      <c r="D115" s="80" t="e">
        <f>'Calculate Sheet CFP'!E108</f>
        <v>#DIV/0!</v>
      </c>
      <c r="E115" s="14">
        <v>40</v>
      </c>
      <c r="F115" s="14" t="s">
        <v>618</v>
      </c>
      <c r="G115" s="12"/>
      <c r="H115" s="14"/>
      <c r="I115" s="11"/>
      <c r="J115" s="11"/>
      <c r="K115" s="14"/>
      <c r="L115" s="14"/>
      <c r="M115" s="131" t="e">
        <f t="shared" si="10"/>
        <v>#DIV/0!</v>
      </c>
      <c r="N115" s="131" t="e">
        <f t="shared" si="11"/>
        <v>#DIV/0!</v>
      </c>
      <c r="O115" s="14" t="s">
        <v>660</v>
      </c>
      <c r="P115" s="122">
        <v>100</v>
      </c>
      <c r="Q115" s="122">
        <v>0</v>
      </c>
      <c r="R115" s="14">
        <v>4.7500000000000001E-2</v>
      </c>
      <c r="S115" s="14">
        <v>0.49230000000000002</v>
      </c>
      <c r="T115" s="442" t="s">
        <v>58</v>
      </c>
      <c r="U115" s="14"/>
      <c r="V115" s="11" t="s">
        <v>665</v>
      </c>
      <c r="W115" s="525">
        <v>1</v>
      </c>
      <c r="X115" s="126" t="e">
        <f t="shared" si="12"/>
        <v>#DIV/0!</v>
      </c>
      <c r="Y115" s="14"/>
      <c r="Z115" s="117"/>
    </row>
    <row r="116" spans="1:30" ht="13.8" thickBot="1">
      <c r="A116" s="1255"/>
      <c r="B116" s="77"/>
      <c r="C116" s="77"/>
      <c r="D116" s="80"/>
      <c r="E116" s="14"/>
      <c r="F116" s="14"/>
      <c r="G116" s="12"/>
      <c r="H116" s="14"/>
      <c r="I116" s="11"/>
      <c r="J116" s="11"/>
      <c r="K116" s="14"/>
      <c r="L116" s="14"/>
      <c r="M116" s="131"/>
      <c r="N116" s="131"/>
      <c r="O116" s="121"/>
      <c r="P116" s="122"/>
      <c r="Q116" s="122"/>
      <c r="R116" s="121"/>
      <c r="S116" s="121"/>
      <c r="T116" s="11"/>
      <c r="U116" s="14"/>
      <c r="V116" s="74"/>
      <c r="W116" s="30"/>
      <c r="X116" s="126"/>
      <c r="Y116" s="14"/>
      <c r="Z116" s="117"/>
    </row>
    <row r="117" spans="1:30" ht="13.8" thickBot="1">
      <c r="A117" s="1256"/>
      <c r="B117" s="1196"/>
      <c r="C117" s="1118"/>
      <c r="D117" s="1118"/>
      <c r="E117" s="1118"/>
      <c r="F117" s="1118"/>
      <c r="G117" s="1118"/>
      <c r="H117" s="1118"/>
      <c r="I117" s="1118"/>
      <c r="J117" s="1118"/>
      <c r="K117" s="1118"/>
      <c r="L117" s="1118"/>
      <c r="M117" s="1118"/>
      <c r="N117" s="1118"/>
      <c r="O117" s="1118"/>
      <c r="P117" s="1118"/>
      <c r="Q117" s="1118"/>
      <c r="R117" s="1118"/>
      <c r="S117" s="1118"/>
      <c r="T117" s="1197"/>
      <c r="U117" s="1220" t="s">
        <v>362</v>
      </c>
      <c r="V117" s="1221"/>
      <c r="W117" s="1225"/>
      <c r="X117" s="127" t="e">
        <f>SUM(X112:X116)</f>
        <v>#DIV/0!</v>
      </c>
      <c r="Y117" s="1117"/>
      <c r="Z117" s="1191"/>
    </row>
    <row r="118" spans="1:30" ht="19.5" customHeight="1" thickBot="1">
      <c r="A118" s="114"/>
      <c r="B118" s="20"/>
      <c r="C118" s="20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18" t="s">
        <v>362</v>
      </c>
      <c r="W118" s="1219"/>
      <c r="X118" s="28" t="e">
        <f>+X117+X111+X102+X92+X25</f>
        <v>#DIV/0!</v>
      </c>
      <c r="Y118" s="1201" t="s">
        <v>31</v>
      </c>
      <c r="Z118" s="1202"/>
    </row>
    <row r="119" spans="1:30">
      <c r="A119" s="116"/>
      <c r="Z119" s="117"/>
    </row>
    <row r="120" spans="1:30" s="4" customFormat="1" ht="15" customHeight="1" thickBot="1">
      <c r="A120" s="118" t="s">
        <v>624</v>
      </c>
      <c r="B120" s="1193" t="s">
        <v>594</v>
      </c>
      <c r="C120" s="1194"/>
      <c r="D120" s="1194"/>
      <c r="E120" s="1194"/>
      <c r="F120" s="1194"/>
      <c r="G120" s="1194"/>
      <c r="H120" s="1195"/>
      <c r="I120" s="1216" t="s">
        <v>595</v>
      </c>
      <c r="J120" s="1217"/>
      <c r="K120" s="1122" t="s">
        <v>596</v>
      </c>
      <c r="L120" s="1122"/>
      <c r="M120" s="1122"/>
      <c r="N120" s="1122"/>
      <c r="O120" s="1122"/>
      <c r="P120" s="1122"/>
      <c r="Q120" s="1122"/>
      <c r="R120" s="234"/>
      <c r="S120" s="1200" t="s">
        <v>597</v>
      </c>
      <c r="T120" s="1123"/>
      <c r="U120" s="1205" t="s">
        <v>598</v>
      </c>
      <c r="V120" s="1206"/>
      <c r="W120" s="1206"/>
      <c r="X120" s="1206"/>
      <c r="Y120" s="1206"/>
      <c r="Z120" s="1207"/>
      <c r="AA120" s="1"/>
      <c r="AB120" s="1"/>
      <c r="AC120" s="1"/>
      <c r="AD120" s="1"/>
    </row>
  </sheetData>
  <mergeCells count="73">
    <mergeCell ref="M1:N1"/>
    <mergeCell ref="A1:A3"/>
    <mergeCell ref="G7:I8"/>
    <mergeCell ref="J7:J11"/>
    <mergeCell ref="A6:Z6"/>
    <mergeCell ref="B4:Z4"/>
    <mergeCell ref="Q9:Q11"/>
    <mergeCell ref="M9:M11"/>
    <mergeCell ref="P9:P11"/>
    <mergeCell ref="R7:S8"/>
    <mergeCell ref="A4:A5"/>
    <mergeCell ref="N9:N11"/>
    <mergeCell ref="O9:O11"/>
    <mergeCell ref="B2:C2"/>
    <mergeCell ref="A7:A11"/>
    <mergeCell ref="B3:C3"/>
    <mergeCell ref="D2:L2"/>
    <mergeCell ref="D3:L3"/>
    <mergeCell ref="K9:K11"/>
    <mergeCell ref="B7:B11"/>
    <mergeCell ref="A112:A117"/>
    <mergeCell ref="A12:A25"/>
    <mergeCell ref="A26:A92"/>
    <mergeCell ref="A93:A102"/>
    <mergeCell ref="A103:A111"/>
    <mergeCell ref="B1:C1"/>
    <mergeCell ref="D1:L1"/>
    <mergeCell ref="Y92:Z92"/>
    <mergeCell ref="Y102:Z102"/>
    <mergeCell ref="Y7:Y11"/>
    <mergeCell ref="V7:V11"/>
    <mergeCell ref="X7:X11"/>
    <mergeCell ref="U102:W102"/>
    <mergeCell ref="O2:Z2"/>
    <mergeCell ref="U92:W92"/>
    <mergeCell ref="U25:W25"/>
    <mergeCell ref="B102:T102"/>
    <mergeCell ref="O3:Z3"/>
    <mergeCell ref="T7:U8"/>
    <mergeCell ref="T9:T11"/>
    <mergeCell ref="U9:U11"/>
    <mergeCell ref="I120:J120"/>
    <mergeCell ref="K120:Q120"/>
    <mergeCell ref="V118:W118"/>
    <mergeCell ref="U111:W111"/>
    <mergeCell ref="O1:Z1"/>
    <mergeCell ref="B117:T117"/>
    <mergeCell ref="U117:W117"/>
    <mergeCell ref="M7:Q8"/>
    <mergeCell ref="I9:I11"/>
    <mergeCell ref="E7:E11"/>
    <mergeCell ref="G9:G11"/>
    <mergeCell ref="D7:D11"/>
    <mergeCell ref="B5:Z5"/>
    <mergeCell ref="H9:H11"/>
    <mergeCell ref="F7:F11"/>
    <mergeCell ref="K7:L8"/>
    <mergeCell ref="B120:H120"/>
    <mergeCell ref="B25:T25"/>
    <mergeCell ref="Y25:Z25"/>
    <mergeCell ref="R10:R11"/>
    <mergeCell ref="S10:S11"/>
    <mergeCell ref="S120:T120"/>
    <mergeCell ref="Y118:Z118"/>
    <mergeCell ref="L9:L11"/>
    <mergeCell ref="Y117:Z117"/>
    <mergeCell ref="Y111:Z111"/>
    <mergeCell ref="U120:Z120"/>
    <mergeCell ref="W7:W11"/>
    <mergeCell ref="Z7:Z11"/>
    <mergeCell ref="B111:T111"/>
    <mergeCell ref="B92:T92"/>
    <mergeCell ref="C7:C11"/>
  </mergeCells>
  <phoneticPr fontId="5" type="noConversion"/>
  <pageMargins left="0.59055118110236227" right="0.43307086614173229" top="0.43307086614173229" bottom="0.74803149606299213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AA8D-FFF4-4537-A7A7-026B3D6A7E9A}">
  <dimension ref="A1:D91"/>
  <sheetViews>
    <sheetView zoomScaleNormal="100" workbookViewId="0">
      <selection activeCell="A11" sqref="A11:D11"/>
    </sheetView>
  </sheetViews>
  <sheetFormatPr defaultColWidth="8.77734375" defaultRowHeight="13.2"/>
  <cols>
    <col min="1" max="1" width="16.33203125" style="802" bestFit="1" customWidth="1"/>
    <col min="2" max="2" width="28.77734375" style="802" bestFit="1" customWidth="1"/>
    <col min="3" max="3" width="7.88671875" style="802" bestFit="1" customWidth="1"/>
    <col min="4" max="4" width="161.109375" style="802" bestFit="1" customWidth="1"/>
    <col min="5" max="16384" width="8.77734375" style="802"/>
  </cols>
  <sheetData>
    <row r="1" spans="1:4">
      <c r="A1" s="799" t="s">
        <v>604</v>
      </c>
      <c r="B1" s="800"/>
      <c r="C1" s="800"/>
      <c r="D1" s="801"/>
    </row>
    <row r="2" spans="1:4">
      <c r="A2" s="803" t="s">
        <v>583</v>
      </c>
      <c r="B2" s="804" t="s">
        <v>396</v>
      </c>
      <c r="C2" s="804" t="s">
        <v>70</v>
      </c>
      <c r="D2" s="805" t="s">
        <v>177</v>
      </c>
    </row>
    <row r="3" spans="1:4">
      <c r="A3" s="806"/>
      <c r="B3" s="806" t="s">
        <v>539</v>
      </c>
      <c r="C3" s="806">
        <v>0.14660000000000001</v>
      </c>
      <c r="D3" s="806" t="s">
        <v>613</v>
      </c>
    </row>
    <row r="4" spans="1:4">
      <c r="A4" s="803" t="s">
        <v>605</v>
      </c>
      <c r="B4" s="804" t="s">
        <v>396</v>
      </c>
      <c r="C4" s="804" t="s">
        <v>70</v>
      </c>
      <c r="D4" s="805" t="s">
        <v>177</v>
      </c>
    </row>
    <row r="5" spans="1:4">
      <c r="A5" s="806"/>
      <c r="B5" s="806" t="s">
        <v>167</v>
      </c>
      <c r="C5" s="806">
        <v>0.87119999999999997</v>
      </c>
      <c r="D5" s="806" t="s">
        <v>625</v>
      </c>
    </row>
    <row r="6" spans="1:4">
      <c r="A6" s="806"/>
      <c r="B6" s="806" t="s">
        <v>168</v>
      </c>
      <c r="C6" s="806">
        <v>0.87290000000000001</v>
      </c>
      <c r="D6" s="806" t="s">
        <v>626</v>
      </c>
    </row>
    <row r="7" spans="1:4">
      <c r="A7" s="803" t="s">
        <v>591</v>
      </c>
      <c r="B7" s="804" t="s">
        <v>396</v>
      </c>
      <c r="C7" s="804" t="s">
        <v>70</v>
      </c>
      <c r="D7" s="805" t="s">
        <v>177</v>
      </c>
    </row>
    <row r="8" spans="1:4">
      <c r="A8" s="806"/>
      <c r="B8" s="806" t="s">
        <v>541</v>
      </c>
      <c r="C8" s="807">
        <v>0.51</v>
      </c>
      <c r="D8" s="806" t="s">
        <v>669</v>
      </c>
    </row>
    <row r="9" spans="1:4">
      <c r="A9" s="806"/>
      <c r="B9" s="806" t="s">
        <v>542</v>
      </c>
      <c r="C9" s="807">
        <v>1.8678999999999999</v>
      </c>
      <c r="D9" s="806" t="s">
        <v>670</v>
      </c>
    </row>
    <row r="10" spans="1:4">
      <c r="A10" s="806"/>
      <c r="B10" s="806" t="s">
        <v>543</v>
      </c>
      <c r="C10" s="807">
        <v>3.2008999999999999</v>
      </c>
      <c r="D10" s="806" t="s">
        <v>629</v>
      </c>
    </row>
    <row r="11" spans="1:4">
      <c r="A11" s="1276" t="s">
        <v>605</v>
      </c>
      <c r="B11" s="1277"/>
      <c r="C11" s="1277"/>
      <c r="D11" s="1277"/>
    </row>
    <row r="12" spans="1:4">
      <c r="A12" s="803" t="s">
        <v>583</v>
      </c>
      <c r="B12" s="804" t="s">
        <v>396</v>
      </c>
      <c r="C12" s="804" t="s">
        <v>70</v>
      </c>
      <c r="D12" s="805" t="s">
        <v>177</v>
      </c>
    </row>
    <row r="13" spans="1:4">
      <c r="A13" s="806"/>
      <c r="B13" s="808" t="s">
        <v>578</v>
      </c>
      <c r="C13" s="806"/>
      <c r="D13" s="806"/>
    </row>
    <row r="14" spans="1:4">
      <c r="A14" s="806"/>
      <c r="B14" s="809" t="s">
        <v>581</v>
      </c>
      <c r="C14" s="806"/>
      <c r="D14" s="806"/>
    </row>
    <row r="15" spans="1:4">
      <c r="A15" s="806"/>
      <c r="B15" s="813" t="s">
        <v>539</v>
      </c>
      <c r="C15" s="806"/>
      <c r="D15" s="806"/>
    </row>
    <row r="16" spans="1:4">
      <c r="A16" s="806"/>
      <c r="B16" s="809" t="s">
        <v>582</v>
      </c>
      <c r="C16" s="806"/>
      <c r="D16" s="806"/>
    </row>
    <row r="17" spans="1:4">
      <c r="A17" s="806"/>
      <c r="B17" s="806" t="s">
        <v>506</v>
      </c>
      <c r="C17" s="806">
        <v>0.59860000000000002</v>
      </c>
      <c r="D17" s="806" t="s">
        <v>617</v>
      </c>
    </row>
    <row r="18" spans="1:4">
      <c r="A18" s="806"/>
      <c r="B18" s="808" t="s">
        <v>580</v>
      </c>
      <c r="C18" s="806"/>
      <c r="D18" s="806"/>
    </row>
    <row r="19" spans="1:4">
      <c r="A19" s="806"/>
      <c r="B19" s="809" t="s">
        <v>586</v>
      </c>
      <c r="C19" s="806"/>
      <c r="D19" s="806"/>
    </row>
    <row r="20" spans="1:4">
      <c r="A20" s="806"/>
      <c r="B20" s="806" t="s">
        <v>539</v>
      </c>
      <c r="C20" s="806"/>
      <c r="D20" s="806"/>
    </row>
    <row r="21" spans="1:4">
      <c r="A21" s="806"/>
      <c r="B21" s="809" t="s">
        <v>584</v>
      </c>
      <c r="C21" s="806"/>
      <c r="D21" s="806"/>
    </row>
    <row r="22" spans="1:4">
      <c r="A22" s="806"/>
      <c r="B22" s="810"/>
      <c r="C22" s="806"/>
      <c r="D22" s="806"/>
    </row>
    <row r="23" spans="1:4">
      <c r="A23" s="806"/>
      <c r="B23" s="809" t="s">
        <v>585</v>
      </c>
      <c r="C23" s="806"/>
      <c r="D23" s="806"/>
    </row>
    <row r="24" spans="1:4">
      <c r="A24" s="806"/>
      <c r="B24" s="806"/>
      <c r="C24" s="806"/>
      <c r="D24" s="806"/>
    </row>
    <row r="25" spans="1:4">
      <c r="A25" s="803" t="s">
        <v>605</v>
      </c>
      <c r="B25" s="804" t="s">
        <v>396</v>
      </c>
      <c r="C25" s="804" t="s">
        <v>70</v>
      </c>
      <c r="D25" s="805" t="s">
        <v>177</v>
      </c>
    </row>
    <row r="26" spans="1:4">
      <c r="A26" s="806"/>
      <c r="B26" s="811" t="s">
        <v>578</v>
      </c>
      <c r="C26" s="806"/>
      <c r="D26" s="806"/>
    </row>
    <row r="27" spans="1:4">
      <c r="A27" s="806"/>
      <c r="B27" s="812" t="s">
        <v>581</v>
      </c>
      <c r="C27" s="806"/>
      <c r="D27" s="806"/>
    </row>
    <row r="28" spans="1:4">
      <c r="A28" s="806"/>
      <c r="B28" s="813" t="s">
        <v>167</v>
      </c>
      <c r="C28" s="806"/>
      <c r="D28" s="806"/>
    </row>
    <row r="29" spans="1:4">
      <c r="A29" s="806"/>
      <c r="B29" s="813" t="s">
        <v>168</v>
      </c>
      <c r="C29" s="806"/>
      <c r="D29" s="806"/>
    </row>
    <row r="30" spans="1:4">
      <c r="A30" s="806"/>
      <c r="B30" s="813"/>
      <c r="C30" s="806"/>
      <c r="D30" s="806"/>
    </row>
    <row r="31" spans="1:4">
      <c r="A31" s="806"/>
      <c r="B31" s="812" t="s">
        <v>582</v>
      </c>
      <c r="C31" s="814"/>
      <c r="D31" s="806"/>
    </row>
    <row r="32" spans="1:4">
      <c r="A32" s="806"/>
      <c r="B32" s="813" t="s">
        <v>681</v>
      </c>
      <c r="C32" s="814">
        <v>0.59860000000000002</v>
      </c>
      <c r="D32" s="806" t="s">
        <v>617</v>
      </c>
    </row>
    <row r="33" spans="1:4">
      <c r="A33" s="806"/>
      <c r="B33" s="813" t="s">
        <v>522</v>
      </c>
      <c r="C33" s="814">
        <v>0.54100000000000004</v>
      </c>
      <c r="D33" s="806" t="s">
        <v>631</v>
      </c>
    </row>
    <row r="34" spans="1:4">
      <c r="A34" s="806"/>
      <c r="B34" s="813" t="s">
        <v>524</v>
      </c>
      <c r="C34" s="814"/>
      <c r="D34" s="806"/>
    </row>
    <row r="35" spans="1:4">
      <c r="A35" s="806"/>
      <c r="B35" s="813" t="s">
        <v>682</v>
      </c>
      <c r="C35" s="814"/>
      <c r="D35" s="806"/>
    </row>
    <row r="36" spans="1:4">
      <c r="A36" s="806"/>
      <c r="B36" s="815" t="s">
        <v>619</v>
      </c>
      <c r="C36" s="814">
        <v>0.35220000000000001</v>
      </c>
      <c r="D36" s="806" t="s">
        <v>632</v>
      </c>
    </row>
    <row r="37" spans="1:4">
      <c r="A37" s="806"/>
      <c r="B37" s="815" t="s">
        <v>620</v>
      </c>
      <c r="C37" s="814">
        <v>2.7078000000000002</v>
      </c>
      <c r="D37" s="806" t="s">
        <v>633</v>
      </c>
    </row>
    <row r="38" spans="1:4">
      <c r="A38" s="806"/>
      <c r="B38" s="813" t="s">
        <v>540</v>
      </c>
      <c r="C38" s="814">
        <v>0.83189999999999997</v>
      </c>
      <c r="D38" s="806" t="s">
        <v>634</v>
      </c>
    </row>
    <row r="39" spans="1:4">
      <c r="A39" s="806"/>
      <c r="B39" s="813"/>
      <c r="C39" s="814"/>
      <c r="D39" s="806"/>
    </row>
    <row r="40" spans="1:4">
      <c r="A40" s="806"/>
      <c r="B40" s="811" t="s">
        <v>580</v>
      </c>
      <c r="C40" s="814"/>
      <c r="D40" s="806"/>
    </row>
    <row r="41" spans="1:4">
      <c r="A41" s="806"/>
      <c r="B41" s="812" t="s">
        <v>586</v>
      </c>
      <c r="C41" s="814"/>
      <c r="D41" s="806"/>
    </row>
    <row r="42" spans="1:4">
      <c r="A42" s="806"/>
      <c r="B42" s="813" t="s">
        <v>683</v>
      </c>
      <c r="C42" s="814"/>
      <c r="D42" s="806"/>
    </row>
    <row r="43" spans="1:4">
      <c r="A43" s="806"/>
      <c r="B43" s="813"/>
      <c r="C43" s="814"/>
      <c r="D43" s="806"/>
    </row>
    <row r="44" spans="1:4">
      <c r="A44" s="806"/>
      <c r="B44" s="812" t="s">
        <v>584</v>
      </c>
      <c r="C44" s="814"/>
      <c r="D44" s="806"/>
    </row>
    <row r="45" spans="1:4">
      <c r="A45" s="806"/>
      <c r="B45" s="813"/>
      <c r="C45" s="814"/>
      <c r="D45" s="806"/>
    </row>
    <row r="46" spans="1:4">
      <c r="A46" s="816"/>
      <c r="B46" s="812" t="s">
        <v>585</v>
      </c>
      <c r="C46" s="817"/>
      <c r="D46" s="806"/>
    </row>
    <row r="47" spans="1:4">
      <c r="A47" s="806"/>
      <c r="B47" s="813" t="s">
        <v>588</v>
      </c>
      <c r="C47" s="814">
        <v>0.26776666666666671</v>
      </c>
      <c r="D47" s="818" t="s">
        <v>635</v>
      </c>
    </row>
    <row r="48" spans="1:4">
      <c r="A48" s="806"/>
      <c r="B48" s="813" t="s">
        <v>528</v>
      </c>
      <c r="C48" s="814">
        <v>0</v>
      </c>
      <c r="D48" s="818" t="s">
        <v>259</v>
      </c>
    </row>
    <row r="49" spans="1:4">
      <c r="A49" s="806"/>
      <c r="B49" s="813" t="s">
        <v>684</v>
      </c>
      <c r="C49" s="814">
        <v>0.26776666666666671</v>
      </c>
      <c r="D49" s="818" t="s">
        <v>635</v>
      </c>
    </row>
    <row r="50" spans="1:4">
      <c r="A50" s="803" t="s">
        <v>591</v>
      </c>
      <c r="B50" s="804" t="s">
        <v>396</v>
      </c>
      <c r="C50" s="804" t="s">
        <v>70</v>
      </c>
      <c r="D50" s="805" t="s">
        <v>177</v>
      </c>
    </row>
    <row r="51" spans="1:4">
      <c r="A51" s="806"/>
      <c r="B51" s="811" t="s">
        <v>578</v>
      </c>
      <c r="C51" s="806"/>
      <c r="D51" s="806"/>
    </row>
    <row r="52" spans="1:4">
      <c r="A52" s="806"/>
      <c r="B52" s="812" t="s">
        <v>581</v>
      </c>
      <c r="C52" s="806"/>
      <c r="D52" s="806"/>
    </row>
    <row r="53" spans="1:4">
      <c r="A53" s="806"/>
      <c r="B53" s="813" t="s">
        <v>541</v>
      </c>
      <c r="C53" s="806"/>
      <c r="D53" s="806"/>
    </row>
    <row r="54" spans="1:4">
      <c r="A54" s="806"/>
      <c r="B54" s="813" t="s">
        <v>542</v>
      </c>
      <c r="C54" s="806"/>
      <c r="D54" s="806"/>
    </row>
    <row r="55" spans="1:4">
      <c r="A55" s="806"/>
      <c r="B55" s="813" t="s">
        <v>543</v>
      </c>
      <c r="C55" s="806"/>
      <c r="D55" s="806"/>
    </row>
    <row r="56" spans="1:4">
      <c r="A56" s="806"/>
      <c r="B56" s="813"/>
      <c r="C56" s="814"/>
      <c r="D56" s="806"/>
    </row>
    <row r="57" spans="1:4">
      <c r="A57" s="806"/>
      <c r="B57" s="812" t="s">
        <v>582</v>
      </c>
      <c r="C57" s="814"/>
      <c r="D57" s="806"/>
    </row>
    <row r="58" spans="1:4">
      <c r="A58" s="806"/>
      <c r="B58" s="813" t="s">
        <v>506</v>
      </c>
      <c r="C58" s="814">
        <v>0.59860000000000002</v>
      </c>
      <c r="D58" s="806" t="s">
        <v>617</v>
      </c>
    </row>
    <row r="59" spans="1:4">
      <c r="A59" s="806"/>
      <c r="B59" s="813"/>
      <c r="C59" s="814"/>
      <c r="D59" s="806"/>
    </row>
    <row r="60" spans="1:4">
      <c r="A60" s="806"/>
      <c r="B60" s="811" t="s">
        <v>580</v>
      </c>
      <c r="C60" s="814"/>
      <c r="D60" s="806"/>
    </row>
    <row r="61" spans="1:4">
      <c r="A61" s="806"/>
      <c r="B61" s="812" t="s">
        <v>586</v>
      </c>
      <c r="C61" s="814"/>
      <c r="D61" s="806"/>
    </row>
    <row r="62" spans="1:4">
      <c r="A62" s="806"/>
      <c r="B62" s="813" t="s">
        <v>562</v>
      </c>
      <c r="C62" s="814"/>
      <c r="D62" s="806"/>
    </row>
    <row r="63" spans="1:4">
      <c r="A63" s="806"/>
      <c r="B63" s="813" t="s">
        <v>593</v>
      </c>
      <c r="C63" s="814"/>
      <c r="D63" s="806"/>
    </row>
    <row r="64" spans="1:4">
      <c r="A64" s="806"/>
      <c r="B64" s="812" t="s">
        <v>584</v>
      </c>
      <c r="C64" s="814"/>
      <c r="D64" s="806"/>
    </row>
    <row r="65" spans="1:4">
      <c r="A65" s="806"/>
      <c r="B65" s="813" t="s">
        <v>563</v>
      </c>
      <c r="C65" s="814"/>
      <c r="D65" s="806"/>
    </row>
    <row r="66" spans="1:4">
      <c r="A66" s="816"/>
      <c r="B66" s="813"/>
      <c r="C66" s="817"/>
      <c r="D66" s="816"/>
    </row>
    <row r="67" spans="1:4">
      <c r="A67" s="806"/>
      <c r="B67" s="812" t="s">
        <v>585</v>
      </c>
      <c r="C67" s="814"/>
      <c r="D67" s="806"/>
    </row>
    <row r="68" spans="1:4">
      <c r="A68" s="806"/>
      <c r="B68" s="813" t="s">
        <v>529</v>
      </c>
      <c r="C68" s="814">
        <v>0</v>
      </c>
      <c r="D68" s="806" t="s">
        <v>259</v>
      </c>
    </row>
    <row r="69" spans="1:4">
      <c r="A69" s="806"/>
      <c r="B69" s="813" t="s">
        <v>530</v>
      </c>
      <c r="C69" s="814">
        <v>0.40472900000000001</v>
      </c>
      <c r="D69" s="806" t="s">
        <v>636</v>
      </c>
    </row>
    <row r="70" spans="1:4">
      <c r="A70" s="803" t="s">
        <v>486</v>
      </c>
      <c r="B70" s="804" t="s">
        <v>396</v>
      </c>
      <c r="C70" s="804" t="s">
        <v>70</v>
      </c>
      <c r="D70" s="805" t="s">
        <v>177</v>
      </c>
    </row>
    <row r="71" spans="1:4">
      <c r="A71" s="806"/>
      <c r="B71" s="813" t="s">
        <v>493</v>
      </c>
      <c r="C71" s="806"/>
      <c r="D71" s="806"/>
    </row>
    <row r="72" spans="1:4">
      <c r="A72" s="806"/>
      <c r="B72" s="819">
        <v>1</v>
      </c>
      <c r="C72" s="814">
        <v>5.33E-2</v>
      </c>
      <c r="D72" s="806" t="s">
        <v>671</v>
      </c>
    </row>
    <row r="73" spans="1:4">
      <c r="A73" s="806"/>
      <c r="B73" s="819">
        <v>0</v>
      </c>
      <c r="C73" s="814">
        <v>0.59</v>
      </c>
      <c r="D73" s="806" t="s">
        <v>672</v>
      </c>
    </row>
    <row r="74" spans="1:4">
      <c r="A74" s="806"/>
      <c r="B74" s="813" t="s">
        <v>526</v>
      </c>
      <c r="C74" s="806"/>
      <c r="D74" s="806"/>
    </row>
    <row r="75" spans="1:4">
      <c r="A75" s="806"/>
      <c r="B75" s="819">
        <v>1</v>
      </c>
      <c r="C75" s="806">
        <v>0.1411</v>
      </c>
      <c r="D75" s="806" t="s">
        <v>674</v>
      </c>
    </row>
    <row r="76" spans="1:4">
      <c r="A76" s="806"/>
      <c r="B76" s="819">
        <v>0</v>
      </c>
      <c r="C76" s="814">
        <v>0.31309999999999999</v>
      </c>
      <c r="D76" s="806" t="s">
        <v>673</v>
      </c>
    </row>
    <row r="77" spans="1:4">
      <c r="A77" s="806"/>
      <c r="B77" s="813" t="s">
        <v>538</v>
      </c>
      <c r="C77" s="814"/>
      <c r="D77" s="806"/>
    </row>
    <row r="78" spans="1:4">
      <c r="A78" s="806"/>
      <c r="B78" s="819">
        <v>1</v>
      </c>
      <c r="C78" s="814">
        <v>6.7699999999999996E-2</v>
      </c>
      <c r="D78" s="806" t="s">
        <v>675</v>
      </c>
    </row>
    <row r="79" spans="1:4">
      <c r="A79" s="806"/>
      <c r="B79" s="819">
        <v>0</v>
      </c>
      <c r="C79" s="814">
        <v>0.42730000000000001</v>
      </c>
      <c r="D79" s="806" t="s">
        <v>676</v>
      </c>
    </row>
    <row r="80" spans="1:4">
      <c r="A80" s="806"/>
      <c r="B80" s="813" t="s">
        <v>685</v>
      </c>
      <c r="C80" s="814"/>
      <c r="D80" s="806"/>
    </row>
    <row r="81" spans="1:4">
      <c r="A81" s="806"/>
      <c r="B81" s="819">
        <v>1</v>
      </c>
      <c r="C81" s="814">
        <v>4.7500000000000001E-2</v>
      </c>
      <c r="D81" s="806" t="s">
        <v>678</v>
      </c>
    </row>
    <row r="82" spans="1:4">
      <c r="A82" s="806"/>
      <c r="B82" s="819">
        <v>0</v>
      </c>
      <c r="C82" s="814">
        <v>0.49230000000000002</v>
      </c>
      <c r="D82" s="806" t="s">
        <v>679</v>
      </c>
    </row>
    <row r="83" spans="1:4">
      <c r="A83" s="806"/>
      <c r="B83" s="813" t="s">
        <v>556</v>
      </c>
      <c r="C83" s="814"/>
      <c r="D83" s="806"/>
    </row>
    <row r="84" spans="1:4">
      <c r="A84" s="806"/>
      <c r="B84" s="819">
        <v>1</v>
      </c>
      <c r="C84" s="814">
        <v>4.4900000000000002E-2</v>
      </c>
      <c r="D84" s="806" t="s">
        <v>680</v>
      </c>
    </row>
    <row r="85" spans="1:4">
      <c r="A85" s="806"/>
      <c r="B85" s="819">
        <v>0</v>
      </c>
      <c r="C85" s="814">
        <v>0.82150000000000001</v>
      </c>
      <c r="D85" s="806" t="s">
        <v>677</v>
      </c>
    </row>
    <row r="86" spans="1:4">
      <c r="A86" s="806"/>
      <c r="B86" s="813" t="s">
        <v>558</v>
      </c>
      <c r="C86" s="814">
        <v>1.0699999999999999E-2</v>
      </c>
      <c r="D86" s="806" t="s">
        <v>667</v>
      </c>
    </row>
    <row r="87" spans="1:4">
      <c r="A87" s="803" t="s">
        <v>623</v>
      </c>
      <c r="B87" s="804" t="s">
        <v>396</v>
      </c>
      <c r="C87" s="804" t="s">
        <v>70</v>
      </c>
      <c r="D87" s="805" t="s">
        <v>177</v>
      </c>
    </row>
    <row r="88" spans="1:4">
      <c r="A88" s="806"/>
      <c r="B88" s="813" t="s">
        <v>562</v>
      </c>
      <c r="C88" s="814">
        <v>0</v>
      </c>
      <c r="D88" s="806" t="s">
        <v>259</v>
      </c>
    </row>
    <row r="89" spans="1:4">
      <c r="A89" s="806"/>
      <c r="B89" s="819" t="s">
        <v>541</v>
      </c>
      <c r="C89" s="814">
        <v>0.85635899999999998</v>
      </c>
      <c r="D89" s="806" t="s">
        <v>637</v>
      </c>
    </row>
    <row r="90" spans="1:4">
      <c r="A90" s="806"/>
      <c r="B90" s="819" t="s">
        <v>542</v>
      </c>
      <c r="C90" s="814">
        <v>0.85635899999999998</v>
      </c>
      <c r="D90" s="806" t="s">
        <v>637</v>
      </c>
    </row>
    <row r="91" spans="1:4">
      <c r="A91" s="806"/>
      <c r="B91" s="813" t="s">
        <v>543</v>
      </c>
      <c r="C91" s="814">
        <v>0.40472900000000001</v>
      </c>
      <c r="D91" s="806" t="s">
        <v>636</v>
      </c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1F23-2C90-4A1A-B18D-909BC842E20C}">
  <dimension ref="A1:BH107"/>
  <sheetViews>
    <sheetView topLeftCell="A6" zoomScale="50" zoomScaleNormal="50" workbookViewId="0">
      <pane xSplit="4" ySplit="4" topLeftCell="F16" activePane="bottomRight" state="frozen"/>
      <selection activeCell="A6" sqref="A6"/>
      <selection pane="topRight" activeCell="E6" sqref="E6"/>
      <selection pane="bottomLeft" activeCell="A10" sqref="A10"/>
      <selection pane="bottomRight" activeCell="AS84" sqref="AS84"/>
    </sheetView>
  </sheetViews>
  <sheetFormatPr defaultColWidth="8.77734375" defaultRowHeight="14.4"/>
  <cols>
    <col min="1" max="1" width="8.77734375" style="599"/>
    <col min="2" max="2" width="26.6640625" style="599" bestFit="1" customWidth="1"/>
    <col min="3" max="3" width="8.77734375" style="599"/>
    <col min="4" max="4" width="12" style="599" bestFit="1" customWidth="1"/>
    <col min="5" max="5" width="8.77734375" style="599"/>
    <col min="6" max="6" width="13" style="599" customWidth="1"/>
    <col min="7" max="12" width="8.77734375" style="599"/>
    <col min="13" max="13" width="12.88671875" style="599" customWidth="1"/>
    <col min="14" max="14" width="8.77734375" style="599"/>
    <col min="15" max="15" width="11.6640625" style="599" customWidth="1"/>
    <col min="16" max="16" width="8.77734375" style="599"/>
    <col min="17" max="17" width="13.109375" style="599" customWidth="1"/>
    <col min="18" max="25" width="3.109375" style="599" customWidth="1"/>
    <col min="26" max="26" width="39.33203125" style="599" customWidth="1"/>
    <col min="27" max="27" width="9.109375" style="599" customWidth="1"/>
    <col min="28" max="28" width="11.109375" style="599" bestFit="1" customWidth="1"/>
    <col min="29" max="32" width="9.109375" style="599" customWidth="1"/>
    <col min="33" max="33" width="11.109375" style="599" bestFit="1" customWidth="1"/>
    <col min="34" max="40" width="9.109375" style="599" customWidth="1"/>
    <col min="41" max="44" width="12.5546875" style="599" customWidth="1"/>
    <col min="45" max="45" width="26.77734375" style="599" customWidth="1"/>
    <col min="46" max="46" width="2.5546875" style="599" customWidth="1"/>
    <col min="47" max="47" width="10.6640625" style="599" bestFit="1" customWidth="1"/>
    <col min="48" max="48" width="11.109375" style="599" bestFit="1" customWidth="1"/>
    <col min="49" max="16384" width="8.77734375" style="599"/>
  </cols>
  <sheetData>
    <row r="1" spans="1:60" s="602" customFormat="1" ht="15" customHeight="1">
      <c r="A1" s="1315"/>
      <c r="B1" s="1318" t="s">
        <v>323</v>
      </c>
      <c r="C1" s="1319"/>
      <c r="D1" s="1319"/>
      <c r="E1" s="1319"/>
      <c r="F1" s="1319"/>
      <c r="G1" s="1319"/>
      <c r="H1" s="1319"/>
      <c r="I1" s="1319"/>
      <c r="J1" s="1319"/>
      <c r="K1" s="1319"/>
      <c r="L1" s="1319"/>
      <c r="M1" s="1319"/>
      <c r="N1" s="1319"/>
      <c r="O1" s="1319"/>
      <c r="P1" s="1319"/>
      <c r="Q1" s="1319"/>
      <c r="R1" s="1319"/>
      <c r="S1" s="1319"/>
      <c r="T1" s="1319"/>
      <c r="U1" s="1319"/>
      <c r="V1" s="1319"/>
      <c r="W1" s="1319"/>
      <c r="X1" s="1319"/>
      <c r="Y1" s="1319"/>
      <c r="Z1" s="1319"/>
      <c r="AA1" s="1319"/>
      <c r="AB1" s="1319"/>
      <c r="AC1" s="1319"/>
      <c r="AD1" s="1319"/>
      <c r="AE1" s="1319"/>
      <c r="AF1" s="1319"/>
      <c r="AG1" s="1319"/>
      <c r="AH1" s="1319"/>
      <c r="AI1" s="1319"/>
      <c r="AJ1" s="1319"/>
      <c r="AK1" s="1319"/>
      <c r="AL1" s="1319"/>
      <c r="AM1" s="1319"/>
      <c r="AN1" s="1320"/>
      <c r="AO1" s="1324" t="s">
        <v>324</v>
      </c>
      <c r="AP1" s="1325"/>
      <c r="AQ1" s="1325"/>
      <c r="AR1" s="1325"/>
      <c r="AS1" s="1326"/>
      <c r="BF1" s="603"/>
      <c r="BG1" s="603"/>
      <c r="BH1" s="603"/>
    </row>
    <row r="2" spans="1:60" s="602" customFormat="1" ht="15" customHeight="1">
      <c r="A2" s="1316"/>
      <c r="B2" s="1321"/>
      <c r="C2" s="1322"/>
      <c r="D2" s="1322"/>
      <c r="E2" s="1322"/>
      <c r="F2" s="1322"/>
      <c r="G2" s="1322"/>
      <c r="H2" s="1322"/>
      <c r="I2" s="1322"/>
      <c r="J2" s="1322"/>
      <c r="K2" s="1322"/>
      <c r="L2" s="1322"/>
      <c r="M2" s="1322"/>
      <c r="N2" s="1322"/>
      <c r="O2" s="1322"/>
      <c r="P2" s="1322"/>
      <c r="Q2" s="1322"/>
      <c r="R2" s="1322"/>
      <c r="S2" s="1322"/>
      <c r="T2" s="1322"/>
      <c r="U2" s="1322"/>
      <c r="V2" s="1322"/>
      <c r="W2" s="1322"/>
      <c r="X2" s="1322"/>
      <c r="Y2" s="1322"/>
      <c r="Z2" s="1322"/>
      <c r="AA2" s="1322"/>
      <c r="AB2" s="1322"/>
      <c r="AC2" s="1322"/>
      <c r="AD2" s="1322"/>
      <c r="AE2" s="1322"/>
      <c r="AF2" s="1322"/>
      <c r="AG2" s="1322"/>
      <c r="AH2" s="1322"/>
      <c r="AI2" s="1322"/>
      <c r="AJ2" s="1322"/>
      <c r="AK2" s="1322"/>
      <c r="AL2" s="1322"/>
      <c r="AM2" s="1322"/>
      <c r="AN2" s="1323"/>
      <c r="AO2" s="1327"/>
      <c r="AP2" s="1328"/>
      <c r="AQ2" s="1328"/>
      <c r="AR2" s="1328"/>
      <c r="AS2" s="1329"/>
      <c r="BF2" s="603"/>
      <c r="BG2" s="603"/>
      <c r="BH2" s="603"/>
    </row>
    <row r="3" spans="1:60" s="602" customFormat="1" ht="15" customHeight="1">
      <c r="A3" s="1316"/>
      <c r="B3" s="604" t="s">
        <v>4</v>
      </c>
      <c r="C3" s="1330" t="s">
        <v>323</v>
      </c>
      <c r="D3" s="1331"/>
      <c r="E3" s="1331"/>
      <c r="F3" s="1332"/>
      <c r="G3" s="593"/>
      <c r="H3" s="605" t="s">
        <v>325</v>
      </c>
      <c r="I3" s="1333" t="str">
        <f>'[31]Fr-01'!$B$6</f>
        <v>ชื่อองค์กรที่ขอขึ้นทะเบียน</v>
      </c>
      <c r="J3" s="1334"/>
      <c r="K3" s="1334"/>
      <c r="L3" s="1334"/>
      <c r="M3" s="1334"/>
      <c r="N3" s="1334"/>
      <c r="O3" s="1334"/>
      <c r="P3" s="1334"/>
      <c r="Q3" s="1334"/>
      <c r="R3" s="1334"/>
      <c r="S3" s="1334"/>
      <c r="T3" s="1334"/>
      <c r="U3" s="1334"/>
      <c r="V3" s="1334"/>
      <c r="W3" s="1334"/>
      <c r="X3" s="1334"/>
      <c r="Y3" s="1334"/>
      <c r="Z3" s="1334"/>
      <c r="AA3" s="1335"/>
      <c r="AB3" s="1336" t="s">
        <v>326</v>
      </c>
      <c r="AC3" s="1337"/>
      <c r="AD3" s="1338"/>
      <c r="AE3" s="1333" t="str">
        <f>'[31]Fr-01'!H22</f>
        <v xml:space="preserve"> ระบุปีที่เก็บข้อมูล เช่น ม.ค.63-ธ.ค.63</v>
      </c>
      <c r="AF3" s="1334"/>
      <c r="AG3" s="1334"/>
      <c r="AH3" s="1334"/>
      <c r="AI3" s="1334"/>
      <c r="AJ3" s="1334"/>
      <c r="AK3" s="1334"/>
      <c r="AL3" s="1334"/>
      <c r="AM3" s="1334"/>
      <c r="AN3" s="1335"/>
      <c r="AO3" s="1339" t="s">
        <v>327</v>
      </c>
      <c r="AP3" s="1340"/>
      <c r="AQ3" s="1341"/>
      <c r="AR3" s="1342">
        <v>4</v>
      </c>
      <c r="AS3" s="1343"/>
      <c r="BF3" s="603"/>
      <c r="BG3" s="603"/>
      <c r="BH3" s="603"/>
    </row>
    <row r="4" spans="1:60" s="602" customFormat="1" ht="21" customHeight="1">
      <c r="A4" s="1317"/>
      <c r="B4" s="604" t="s">
        <v>328</v>
      </c>
      <c r="C4" s="1330" t="s">
        <v>329</v>
      </c>
      <c r="D4" s="1331"/>
      <c r="E4" s="1331"/>
      <c r="F4" s="1332"/>
      <c r="G4" s="593"/>
      <c r="H4" s="605" t="s">
        <v>330</v>
      </c>
      <c r="I4" s="1344">
        <f>'[31]Fr-01'!$G$4</f>
        <v>0</v>
      </c>
      <c r="J4" s="1345"/>
      <c r="K4" s="1345"/>
      <c r="L4" s="1345"/>
      <c r="M4" s="1345"/>
      <c r="N4" s="1345"/>
      <c r="O4" s="1345"/>
      <c r="P4" s="1345"/>
      <c r="Q4" s="1345"/>
      <c r="R4" s="1345"/>
      <c r="S4" s="1345"/>
      <c r="T4" s="1345"/>
      <c r="U4" s="1345"/>
      <c r="V4" s="1345"/>
      <c r="W4" s="1345"/>
      <c r="X4" s="1345"/>
      <c r="Y4" s="1345"/>
      <c r="Z4" s="1345"/>
      <c r="AA4" s="1346"/>
      <c r="AB4" s="606"/>
      <c r="AC4" s="607"/>
      <c r="AD4" s="608"/>
      <c r="AE4" s="607"/>
      <c r="AF4" s="607"/>
      <c r="AG4" s="607"/>
      <c r="AH4" s="607"/>
      <c r="AI4" s="607"/>
      <c r="AJ4" s="607"/>
      <c r="AK4" s="607"/>
      <c r="AL4" s="607"/>
      <c r="AM4" s="607"/>
      <c r="AN4" s="608"/>
      <c r="AO4" s="1339" t="s">
        <v>331</v>
      </c>
      <c r="AP4" s="1340"/>
      <c r="AQ4" s="1341"/>
      <c r="AR4" s="1339"/>
      <c r="AS4" s="1341"/>
      <c r="BF4" s="603"/>
      <c r="BG4" s="603"/>
      <c r="BH4" s="603"/>
    </row>
    <row r="5" spans="1:60">
      <c r="A5" s="1278"/>
      <c r="B5" s="1279"/>
      <c r="C5" s="1279"/>
      <c r="D5" s="1279"/>
      <c r="E5" s="1279"/>
      <c r="F5" s="1279"/>
      <c r="G5" s="1279"/>
      <c r="H5" s="1279"/>
      <c r="I5" s="1279"/>
      <c r="J5" s="1279"/>
      <c r="K5" s="1279"/>
      <c r="L5" s="1279"/>
      <c r="M5" s="1279"/>
      <c r="N5" s="1279"/>
      <c r="O5" s="1279"/>
      <c r="P5" s="1279"/>
      <c r="Q5" s="1279"/>
      <c r="R5" s="1279"/>
      <c r="S5" s="1279"/>
      <c r="T5" s="1279"/>
      <c r="U5" s="1279"/>
      <c r="V5" s="1279"/>
      <c r="W5" s="1279"/>
      <c r="X5" s="1279"/>
      <c r="Y5" s="1279"/>
      <c r="Z5" s="1279"/>
      <c r="AA5" s="1279"/>
      <c r="AB5" s="1279"/>
      <c r="AC5" s="1279"/>
      <c r="AD5" s="1279"/>
      <c r="AE5" s="1279"/>
      <c r="AF5" s="1279"/>
      <c r="AG5" s="1279"/>
      <c r="AH5" s="1279"/>
      <c r="AI5" s="1279"/>
      <c r="AJ5" s="1279"/>
      <c r="AK5" s="1279"/>
      <c r="AL5" s="1279"/>
      <c r="AM5" s="1279"/>
      <c r="AN5" s="1279"/>
      <c r="AO5" s="1279"/>
      <c r="AP5" s="1279"/>
      <c r="AQ5" s="1279"/>
      <c r="AR5" s="1279"/>
      <c r="AS5" s="1280"/>
    </row>
    <row r="6" spans="1:60" ht="15" customHeight="1">
      <c r="A6" s="1281" t="s">
        <v>686</v>
      </c>
      <c r="B6" s="1284" t="s">
        <v>482</v>
      </c>
      <c r="C6" s="1287" t="s">
        <v>606</v>
      </c>
      <c r="D6" s="1288"/>
      <c r="E6" s="1293" t="s">
        <v>688</v>
      </c>
      <c r="F6" s="1294"/>
      <c r="G6" s="1294"/>
      <c r="H6" s="1294"/>
      <c r="I6" s="1294"/>
      <c r="J6" s="1294"/>
      <c r="K6" s="1294"/>
      <c r="L6" s="1294"/>
      <c r="M6" s="1294"/>
      <c r="N6" s="1295"/>
      <c r="O6" s="1293" t="s">
        <v>707</v>
      </c>
      <c r="P6" s="1295"/>
      <c r="Q6" s="1299" t="s">
        <v>332</v>
      </c>
      <c r="R6" s="1350" t="s">
        <v>610</v>
      </c>
      <c r="S6" s="1351"/>
      <c r="T6" s="1351"/>
      <c r="U6" s="1351"/>
      <c r="V6" s="1351"/>
      <c r="W6" s="1351"/>
      <c r="X6" s="1353"/>
      <c r="Y6" s="1313" t="s">
        <v>333</v>
      </c>
      <c r="Z6" s="1354" t="s">
        <v>708</v>
      </c>
      <c r="AA6" s="1356" t="s">
        <v>709</v>
      </c>
      <c r="AB6" s="1357"/>
      <c r="AC6" s="1357"/>
      <c r="AD6" s="1357"/>
      <c r="AE6" s="1357"/>
      <c r="AF6" s="1358"/>
      <c r="AG6" s="1357" t="s">
        <v>726</v>
      </c>
      <c r="AH6" s="1357"/>
      <c r="AI6" s="1357"/>
      <c r="AJ6" s="1357"/>
      <c r="AK6" s="1357"/>
      <c r="AL6" s="1357"/>
      <c r="AM6" s="1357"/>
      <c r="AN6" s="1358"/>
      <c r="AO6" s="1365" t="s">
        <v>334</v>
      </c>
      <c r="AP6" s="1302" t="s">
        <v>615</v>
      </c>
      <c r="AQ6" s="1302" t="s">
        <v>727</v>
      </c>
      <c r="AR6" s="1302" t="s">
        <v>728</v>
      </c>
      <c r="AS6" s="1305" t="s">
        <v>614</v>
      </c>
      <c r="AU6" s="1347" t="s">
        <v>335</v>
      </c>
      <c r="AV6" s="1348"/>
    </row>
    <row r="7" spans="1:60" ht="15" customHeight="1">
      <c r="A7" s="1282"/>
      <c r="B7" s="1285"/>
      <c r="C7" s="1289"/>
      <c r="D7" s="1290"/>
      <c r="E7" s="1296"/>
      <c r="F7" s="1297"/>
      <c r="G7" s="1297"/>
      <c r="H7" s="1297"/>
      <c r="I7" s="1297"/>
      <c r="J7" s="1297"/>
      <c r="K7" s="1297"/>
      <c r="L7" s="1297"/>
      <c r="M7" s="1297"/>
      <c r="N7" s="1298"/>
      <c r="O7" s="1296"/>
      <c r="P7" s="1298"/>
      <c r="Q7" s="1300"/>
      <c r="R7" s="1349" t="s">
        <v>26</v>
      </c>
      <c r="S7" s="1349"/>
      <c r="T7" s="1350" t="s">
        <v>27</v>
      </c>
      <c r="U7" s="1351"/>
      <c r="V7" s="1351"/>
      <c r="W7" s="1351"/>
      <c r="X7" s="1313" t="s">
        <v>336</v>
      </c>
      <c r="Y7" s="1352"/>
      <c r="Z7" s="1355"/>
      <c r="AA7" s="1359"/>
      <c r="AB7" s="1360"/>
      <c r="AC7" s="1360"/>
      <c r="AD7" s="1360"/>
      <c r="AE7" s="1360"/>
      <c r="AF7" s="1361"/>
      <c r="AG7" s="1360"/>
      <c r="AH7" s="1360"/>
      <c r="AI7" s="1360"/>
      <c r="AJ7" s="1360"/>
      <c r="AK7" s="1360"/>
      <c r="AL7" s="1360"/>
      <c r="AM7" s="1360"/>
      <c r="AN7" s="1361"/>
      <c r="AO7" s="1366"/>
      <c r="AP7" s="1303"/>
      <c r="AQ7" s="1303"/>
      <c r="AR7" s="1303"/>
      <c r="AS7" s="1306"/>
      <c r="AT7" s="609"/>
      <c r="AU7" s="894" t="s">
        <v>610</v>
      </c>
      <c r="AV7" s="611" t="s">
        <v>320</v>
      </c>
    </row>
    <row r="8" spans="1:60" ht="31.5" customHeight="1">
      <c r="A8" s="1282"/>
      <c r="B8" s="1285"/>
      <c r="C8" s="1291"/>
      <c r="D8" s="1292"/>
      <c r="E8" s="1308" t="s">
        <v>689</v>
      </c>
      <c r="F8" s="1309"/>
      <c r="G8" s="1309"/>
      <c r="H8" s="1309"/>
      <c r="I8" s="1309"/>
      <c r="J8" s="1309"/>
      <c r="K8" s="1309"/>
      <c r="L8" s="1310"/>
      <c r="M8" s="1308" t="s">
        <v>337</v>
      </c>
      <c r="N8" s="1310"/>
      <c r="O8" s="1311" t="s">
        <v>689</v>
      </c>
      <c r="P8" s="1311" t="s">
        <v>337</v>
      </c>
      <c r="Q8" s="1300"/>
      <c r="R8" s="1313" t="s">
        <v>338</v>
      </c>
      <c r="S8" s="1369" t="s">
        <v>25</v>
      </c>
      <c r="T8" s="1313" t="s">
        <v>339</v>
      </c>
      <c r="U8" s="1313" t="s">
        <v>59</v>
      </c>
      <c r="V8" s="1313" t="s">
        <v>340</v>
      </c>
      <c r="W8" s="1367" t="s">
        <v>24</v>
      </c>
      <c r="X8" s="1352"/>
      <c r="Y8" s="1352"/>
      <c r="Z8" s="1355"/>
      <c r="AA8" s="1362"/>
      <c r="AB8" s="1363"/>
      <c r="AC8" s="1363"/>
      <c r="AD8" s="1363"/>
      <c r="AE8" s="1363"/>
      <c r="AF8" s="1364"/>
      <c r="AG8" s="1363"/>
      <c r="AH8" s="1363"/>
      <c r="AI8" s="1363"/>
      <c r="AJ8" s="1363"/>
      <c r="AK8" s="1363"/>
      <c r="AL8" s="1363"/>
      <c r="AM8" s="1363"/>
      <c r="AN8" s="1364"/>
      <c r="AO8" s="526" t="s">
        <v>341</v>
      </c>
      <c r="AP8" s="1303"/>
      <c r="AQ8" s="1303"/>
      <c r="AR8" s="1303"/>
      <c r="AS8" s="1306"/>
      <c r="AT8" s="609"/>
      <c r="AU8" s="610" t="s">
        <v>342</v>
      </c>
      <c r="AV8" s="547">
        <v>1</v>
      </c>
    </row>
    <row r="9" spans="1:60">
      <c r="A9" s="1283"/>
      <c r="B9" s="1286"/>
      <c r="C9" s="612" t="s">
        <v>484</v>
      </c>
      <c r="D9" s="613" t="s">
        <v>535</v>
      </c>
      <c r="E9" s="614" t="s">
        <v>343</v>
      </c>
      <c r="F9" s="615" t="s">
        <v>344</v>
      </c>
      <c r="G9" s="615" t="s">
        <v>345</v>
      </c>
      <c r="H9" s="614" t="s">
        <v>346</v>
      </c>
      <c r="I9" s="616" t="s">
        <v>347</v>
      </c>
      <c r="J9" s="615" t="s">
        <v>348</v>
      </c>
      <c r="K9" s="615" t="s">
        <v>349</v>
      </c>
      <c r="L9" s="615" t="s">
        <v>350</v>
      </c>
      <c r="M9" s="615" t="s">
        <v>349</v>
      </c>
      <c r="N9" s="615" t="s">
        <v>350</v>
      </c>
      <c r="O9" s="1312"/>
      <c r="P9" s="1312"/>
      <c r="Q9" s="1301"/>
      <c r="R9" s="1314"/>
      <c r="S9" s="1370"/>
      <c r="T9" s="1314"/>
      <c r="U9" s="1314"/>
      <c r="V9" s="1314"/>
      <c r="W9" s="1368"/>
      <c r="X9" s="1314"/>
      <c r="Y9" s="1314"/>
      <c r="Z9" s="1355"/>
      <c r="AA9" s="617" t="s">
        <v>342</v>
      </c>
      <c r="AB9" s="618" t="s">
        <v>344</v>
      </c>
      <c r="AC9" s="618" t="s">
        <v>319</v>
      </c>
      <c r="AD9" s="619" t="s">
        <v>351</v>
      </c>
      <c r="AE9" s="619" t="s">
        <v>352</v>
      </c>
      <c r="AF9" s="620" t="s">
        <v>353</v>
      </c>
      <c r="AG9" s="618" t="s">
        <v>344</v>
      </c>
      <c r="AH9" s="618" t="s">
        <v>319</v>
      </c>
      <c r="AI9" s="619" t="s">
        <v>351</v>
      </c>
      <c r="AJ9" s="619" t="s">
        <v>352</v>
      </c>
      <c r="AK9" s="619" t="s">
        <v>353</v>
      </c>
      <c r="AL9" s="619" t="s">
        <v>349</v>
      </c>
      <c r="AM9" s="619" t="s">
        <v>350</v>
      </c>
      <c r="AN9" s="619" t="s">
        <v>336</v>
      </c>
      <c r="AO9" s="621"/>
      <c r="AP9" s="1304"/>
      <c r="AQ9" s="1304"/>
      <c r="AR9" s="1304"/>
      <c r="AS9" s="1307"/>
      <c r="AU9" s="610" t="s">
        <v>344</v>
      </c>
      <c r="AV9" s="547">
        <v>30</v>
      </c>
    </row>
    <row r="10" spans="1:60">
      <c r="A10" s="1371" t="s">
        <v>687</v>
      </c>
      <c r="B10" s="712" t="s">
        <v>354</v>
      </c>
      <c r="C10" s="622"/>
      <c r="D10" s="623"/>
      <c r="E10" s="624"/>
      <c r="F10" s="625"/>
      <c r="G10" s="625"/>
      <c r="H10" s="625"/>
      <c r="I10" s="625"/>
      <c r="J10" s="625"/>
      <c r="K10" s="625"/>
      <c r="L10" s="625"/>
      <c r="M10" s="626"/>
      <c r="N10" s="627"/>
      <c r="O10" s="628"/>
      <c r="P10" s="629"/>
      <c r="Q10" s="630">
        <f>(E10*$AV$8)+(F10*$AV$9)+(G10*$AV$10)+(H10*$AV$11)+(I10*$AV$12)+(J10*$AV$13)+(K10*M10)+(L10*N10)</f>
        <v>0</v>
      </c>
      <c r="R10" s="716"/>
      <c r="S10" s="716"/>
      <c r="T10" s="716"/>
      <c r="U10" s="716"/>
      <c r="V10" s="716"/>
      <c r="W10" s="716"/>
      <c r="X10" s="716"/>
      <c r="Y10" s="716"/>
      <c r="Z10" s="631"/>
      <c r="AA10" s="632">
        <f>D10*E10/1000</f>
        <v>0</v>
      </c>
      <c r="AB10" s="632">
        <f>D10*F10/1000</f>
        <v>0</v>
      </c>
      <c r="AC10" s="632">
        <f>D10*G10/1000</f>
        <v>0</v>
      </c>
      <c r="AD10" s="632">
        <f>D10*H10/1000</f>
        <v>0</v>
      </c>
      <c r="AE10" s="632">
        <f>D10*I10/1000</f>
        <v>0</v>
      </c>
      <c r="AF10" s="632">
        <f>D10*J10/1000</f>
        <v>0</v>
      </c>
      <c r="AG10" s="632">
        <f>D10*F10*$AV$9/1000</f>
        <v>0</v>
      </c>
      <c r="AH10" s="632">
        <f>D10*G10*$AV$10/1000</f>
        <v>0</v>
      </c>
      <c r="AI10" s="632">
        <f>D10*H10*$AV$11/1000</f>
        <v>0</v>
      </c>
      <c r="AJ10" s="632">
        <f>D10*I10*$AV$12/1000</f>
        <v>0</v>
      </c>
      <c r="AK10" s="632">
        <f>D10*J10*$AV$13/1000</f>
        <v>0</v>
      </c>
      <c r="AL10" s="632">
        <f>D10*K10*M10/1000</f>
        <v>0</v>
      </c>
      <c r="AM10" s="632">
        <f>D10*L10*N10/1000</f>
        <v>0</v>
      </c>
      <c r="AN10" s="633"/>
      <c r="AO10" s="632">
        <f>D10*Q10/1000</f>
        <v>0</v>
      </c>
      <c r="AP10" s="632">
        <f>AO10/$AO$35</f>
        <v>0</v>
      </c>
      <c r="AQ10" s="632">
        <f>AO10/$AO$100</f>
        <v>0</v>
      </c>
      <c r="AR10" s="632">
        <f t="shared" ref="AR10:AR30" si="0">AO10/$AO$101</f>
        <v>0</v>
      </c>
      <c r="AS10" s="634"/>
      <c r="AU10" s="610" t="s">
        <v>319</v>
      </c>
      <c r="AV10" s="547">
        <v>28</v>
      </c>
    </row>
    <row r="11" spans="1:60">
      <c r="A11" s="1372"/>
      <c r="B11" s="713" t="s">
        <v>690</v>
      </c>
      <c r="C11" s="693"/>
      <c r="D11" s="709"/>
      <c r="E11" s="708"/>
      <c r="F11" s="631"/>
      <c r="G11" s="631"/>
      <c r="H11" s="631"/>
      <c r="I11" s="631"/>
      <c r="J11" s="631"/>
      <c r="K11" s="631"/>
      <c r="L11" s="631"/>
      <c r="M11" s="626"/>
      <c r="N11" s="627"/>
      <c r="O11" s="637"/>
      <c r="P11" s="629"/>
      <c r="Q11" s="630">
        <f t="shared" ref="Q11:Q28" si="1">(E11*$AV$8)+(F11*$AV$9)+(G11*$AV$10)+(H11*$AV$11)+(I11*$AV$12)+(J11*$AV$13)+(K11*M11)+(L11*N11)</f>
        <v>0</v>
      </c>
      <c r="R11" s="716"/>
      <c r="S11" s="716"/>
      <c r="T11" s="716"/>
      <c r="U11" s="716"/>
      <c r="V11" s="716"/>
      <c r="W11" s="716"/>
      <c r="X11" s="716"/>
      <c r="Y11" s="716"/>
      <c r="Z11" s="631"/>
      <c r="AA11" s="632"/>
      <c r="AB11" s="632"/>
      <c r="AC11" s="632"/>
      <c r="AD11" s="632"/>
      <c r="AE11" s="632"/>
      <c r="AF11" s="632"/>
      <c r="AG11" s="632"/>
      <c r="AH11" s="632"/>
      <c r="AI11" s="632"/>
      <c r="AJ11" s="632"/>
      <c r="AK11" s="632"/>
      <c r="AL11" s="632"/>
      <c r="AM11" s="632"/>
      <c r="AN11" s="633"/>
      <c r="AO11" s="632"/>
      <c r="AP11" s="632"/>
      <c r="AQ11" s="632"/>
      <c r="AR11" s="632">
        <f t="shared" si="0"/>
        <v>0</v>
      </c>
      <c r="AS11" s="634"/>
      <c r="AU11" s="610" t="s">
        <v>351</v>
      </c>
      <c r="AV11" s="547">
        <v>265</v>
      </c>
    </row>
    <row r="12" spans="1:60">
      <c r="A12" s="1372"/>
      <c r="B12" s="711" t="s">
        <v>355</v>
      </c>
      <c r="C12" s="693"/>
      <c r="D12" s="709"/>
      <c r="E12" s="708"/>
      <c r="F12" s="631"/>
      <c r="G12" s="631"/>
      <c r="H12" s="631"/>
      <c r="I12" s="631"/>
      <c r="J12" s="631"/>
      <c r="K12" s="631"/>
      <c r="L12" s="631"/>
      <c r="M12" s="626"/>
      <c r="N12" s="627"/>
      <c r="O12" s="637"/>
      <c r="P12" s="629"/>
      <c r="Q12" s="630">
        <f t="shared" si="1"/>
        <v>0</v>
      </c>
      <c r="R12" s="716"/>
      <c r="S12" s="716"/>
      <c r="T12" s="716"/>
      <c r="U12" s="716"/>
      <c r="V12" s="716"/>
      <c r="W12" s="716"/>
      <c r="X12" s="716"/>
      <c r="Y12" s="716"/>
      <c r="Z12" s="631"/>
      <c r="AA12" s="632"/>
      <c r="AB12" s="632"/>
      <c r="AC12" s="632"/>
      <c r="AD12" s="632"/>
      <c r="AE12" s="632"/>
      <c r="AF12" s="632"/>
      <c r="AG12" s="632"/>
      <c r="AH12" s="632"/>
      <c r="AI12" s="632"/>
      <c r="AJ12" s="632"/>
      <c r="AK12" s="632"/>
      <c r="AL12" s="632"/>
      <c r="AM12" s="632"/>
      <c r="AN12" s="633"/>
      <c r="AO12" s="632"/>
      <c r="AP12" s="632"/>
      <c r="AQ12" s="632"/>
      <c r="AR12" s="632">
        <f t="shared" si="0"/>
        <v>0</v>
      </c>
      <c r="AS12" s="634"/>
      <c r="AU12" s="610" t="s">
        <v>352</v>
      </c>
      <c r="AV12" s="547">
        <v>23500</v>
      </c>
    </row>
    <row r="13" spans="1:60">
      <c r="A13" s="1372"/>
      <c r="B13" s="635" t="str">
        <f>Assumption!B6</f>
        <v>Staff shuttle</v>
      </c>
      <c r="C13" s="693" t="str">
        <f>Assumption!C6</f>
        <v>litre</v>
      </c>
      <c r="D13" s="709">
        <f>Assumption!D6</f>
        <v>4500</v>
      </c>
      <c r="E13" s="796">
        <v>2.6987220000000001</v>
      </c>
      <c r="F13" s="796">
        <v>1.4203800000000001E-4</v>
      </c>
      <c r="G13" s="796"/>
      <c r="H13" s="796">
        <v>1.4203800000000001E-4</v>
      </c>
      <c r="I13" s="631"/>
      <c r="J13" s="631"/>
      <c r="K13" s="631"/>
      <c r="L13" s="631"/>
      <c r="M13" s="626"/>
      <c r="N13" s="627"/>
      <c r="O13" s="637"/>
      <c r="P13" s="629"/>
      <c r="Q13" s="630">
        <f>(E13*$AV$8)+(F13*$AV$9)+(G13*$AV$10)+(H13*$AV$11)+(I13*$AV$12)+(J13*$AV$13)+(K13*M13)+(L13*N13)</f>
        <v>2.7406232100000003</v>
      </c>
      <c r="R13" s="716"/>
      <c r="S13" s="716"/>
      <c r="T13" s="716"/>
      <c r="U13" s="716" t="s">
        <v>356</v>
      </c>
      <c r="V13" s="716"/>
      <c r="W13" s="716"/>
      <c r="X13" s="716"/>
      <c r="Y13" s="716"/>
      <c r="Z13" s="631" t="s">
        <v>712</v>
      </c>
      <c r="AA13" s="632">
        <f>D13*E13/1000</f>
        <v>12.144249</v>
      </c>
      <c r="AB13" s="632">
        <f>D13*F13/1000</f>
        <v>6.3917100000000001E-4</v>
      </c>
      <c r="AC13" s="632">
        <f>D13*G13/1000</f>
        <v>0</v>
      </c>
      <c r="AD13" s="632">
        <f>D13*H13/1000</f>
        <v>6.3917100000000001E-4</v>
      </c>
      <c r="AE13" s="632">
        <f>D13*I13/1000</f>
        <v>0</v>
      </c>
      <c r="AF13" s="632">
        <f>D13*J13/1000</f>
        <v>0</v>
      </c>
      <c r="AG13" s="632">
        <f>D13*F13*$AV$9/1000</f>
        <v>1.9175130000000002E-2</v>
      </c>
      <c r="AH13" s="632">
        <f>D13*G13*$AV$10/1000</f>
        <v>0</v>
      </c>
      <c r="AI13" s="632">
        <f>D13*H13*$AV$11/1000</f>
        <v>0.16938031500000003</v>
      </c>
      <c r="AJ13" s="632">
        <f>D13*I13*$AV$12/1000</f>
        <v>0</v>
      </c>
      <c r="AK13" s="632">
        <f>D13*J13*$AV$13/1000</f>
        <v>0</v>
      </c>
      <c r="AL13" s="632">
        <f>D13*K13*M13/1000</f>
        <v>0</v>
      </c>
      <c r="AM13" s="632">
        <f>D13*L13*N13/1000</f>
        <v>0</v>
      </c>
      <c r="AN13" s="633"/>
      <c r="AO13" s="632">
        <f>D13*Q13/1000</f>
        <v>12.332804445000001</v>
      </c>
      <c r="AP13" s="632">
        <f>AO13/$AO$35</f>
        <v>0.19044547173388401</v>
      </c>
      <c r="AQ13" s="632">
        <f t="shared" ref="AQ13:AQ30" si="2">AO13/$AO$100</f>
        <v>0.18613484052738469</v>
      </c>
      <c r="AR13" s="632">
        <f t="shared" si="0"/>
        <v>2.269036947139284E-2</v>
      </c>
      <c r="AS13" s="638"/>
      <c r="AT13" s="639"/>
      <c r="AU13" s="610" t="s">
        <v>353</v>
      </c>
      <c r="AV13" s="547">
        <v>16100</v>
      </c>
    </row>
    <row r="14" spans="1:60">
      <c r="A14" s="1372"/>
      <c r="B14" s="711" t="s">
        <v>357</v>
      </c>
      <c r="C14" s="710"/>
      <c r="E14" s="796"/>
      <c r="F14" s="796"/>
      <c r="G14" s="796"/>
      <c r="H14" s="796"/>
      <c r="I14" s="631"/>
      <c r="J14" s="631"/>
      <c r="K14" s="631"/>
      <c r="L14" s="631"/>
      <c r="M14" s="626"/>
      <c r="N14" s="627"/>
      <c r="O14" s="637"/>
      <c r="P14" s="629"/>
      <c r="Q14" s="630">
        <f t="shared" si="1"/>
        <v>0</v>
      </c>
      <c r="R14" s="716"/>
      <c r="S14" s="716"/>
      <c r="T14" s="716"/>
      <c r="U14" s="716"/>
      <c r="V14" s="716"/>
      <c r="W14" s="716"/>
      <c r="X14" s="716"/>
      <c r="Y14" s="716"/>
      <c r="Z14" s="631"/>
      <c r="AA14" s="632"/>
      <c r="AB14" s="632"/>
      <c r="AC14" s="632"/>
      <c r="AD14" s="632"/>
      <c r="AE14" s="632"/>
      <c r="AF14" s="632"/>
      <c r="AG14" s="632"/>
      <c r="AH14" s="632"/>
      <c r="AI14" s="632"/>
      <c r="AJ14" s="632"/>
      <c r="AK14" s="632"/>
      <c r="AL14" s="632"/>
      <c r="AM14" s="632"/>
      <c r="AN14" s="633"/>
      <c r="AO14" s="632"/>
      <c r="AP14" s="632"/>
      <c r="AQ14" s="632">
        <f t="shared" si="2"/>
        <v>0</v>
      </c>
      <c r="AR14" s="632">
        <f t="shared" si="0"/>
        <v>0</v>
      </c>
      <c r="AS14" s="638"/>
      <c r="AT14" s="639"/>
    </row>
    <row r="15" spans="1:60">
      <c r="A15" s="1372"/>
      <c r="B15" s="635" t="str">
        <f>Assumption!B5</f>
        <v>Forklift</v>
      </c>
      <c r="C15" s="693" t="str">
        <f>Assumption!C5</f>
        <v>litre</v>
      </c>
      <c r="D15" s="709">
        <f>Assumption!D5</f>
        <v>700</v>
      </c>
      <c r="E15" s="796">
        <v>2.6987220000000001</v>
      </c>
      <c r="F15" s="796">
        <v>1.5114300000000004E-4</v>
      </c>
      <c r="G15" s="796"/>
      <c r="H15" s="796">
        <v>1.0416120000000001E-3</v>
      </c>
      <c r="I15" s="631"/>
      <c r="J15" s="631"/>
      <c r="K15" s="631"/>
      <c r="L15" s="631"/>
      <c r="M15" s="626"/>
      <c r="N15" s="627"/>
      <c r="O15" s="637"/>
      <c r="P15" s="629"/>
      <c r="Q15" s="630">
        <f t="shared" si="1"/>
        <v>2.9792834700000004</v>
      </c>
      <c r="R15" s="716"/>
      <c r="S15" s="716"/>
      <c r="T15" s="716"/>
      <c r="U15" s="716" t="s">
        <v>356</v>
      </c>
      <c r="V15" s="716"/>
      <c r="W15" s="716"/>
      <c r="X15" s="716"/>
      <c r="Y15" s="716"/>
      <c r="Z15" s="631" t="s">
        <v>713</v>
      </c>
      <c r="AA15" s="632">
        <f>D15*E15/1000</f>
        <v>1.8891054</v>
      </c>
      <c r="AB15" s="632">
        <f>D15*F15/1000</f>
        <v>1.0580010000000002E-4</v>
      </c>
      <c r="AC15" s="632">
        <f>D15*G15/1000</f>
        <v>0</v>
      </c>
      <c r="AD15" s="632">
        <f>D15*H15/1000</f>
        <v>7.2912840000000014E-4</v>
      </c>
      <c r="AE15" s="632">
        <f>D15*I15/1000</f>
        <v>0</v>
      </c>
      <c r="AF15" s="632">
        <f>D15*J15/1000</f>
        <v>0</v>
      </c>
      <c r="AG15" s="632">
        <f>D15*F15*$AV$9/1000</f>
        <v>3.1740030000000008E-3</v>
      </c>
      <c r="AH15" s="632">
        <f>D15*G15*$AV$10/1000</f>
        <v>0</v>
      </c>
      <c r="AI15" s="632">
        <f>D15*H15*$AV$11/1000</f>
        <v>0.19321902600000004</v>
      </c>
      <c r="AJ15" s="632">
        <f>D15*I15*$AV$12/1000</f>
        <v>0</v>
      </c>
      <c r="AK15" s="632">
        <f>D15*J15*$AV$13/1000</f>
        <v>0</v>
      </c>
      <c r="AL15" s="632">
        <f>D15*K15*M15/1000</f>
        <v>0</v>
      </c>
      <c r="AM15" s="632">
        <f>D15*L15*N15/1000</f>
        <v>0</v>
      </c>
      <c r="AN15" s="633"/>
      <c r="AO15" s="632">
        <f>D15*Q15/1000</f>
        <v>2.0854984290000003</v>
      </c>
      <c r="AP15" s="632">
        <f>AO15/$AO$35</f>
        <v>3.2204656603648844E-2</v>
      </c>
      <c r="AQ15" s="632">
        <f t="shared" si="2"/>
        <v>3.1475721457612578E-2</v>
      </c>
      <c r="AR15" s="632">
        <f t="shared" si="0"/>
        <v>3.8369804773158655E-3</v>
      </c>
      <c r="AS15" s="638"/>
      <c r="AT15" s="639"/>
    </row>
    <row r="16" spans="1:60">
      <c r="A16" s="1372"/>
      <c r="B16" s="713" t="s">
        <v>476</v>
      </c>
      <c r="C16" s="693"/>
      <c r="D16" s="709"/>
      <c r="E16" s="796"/>
      <c r="F16" s="796"/>
      <c r="G16" s="796"/>
      <c r="H16" s="796"/>
      <c r="I16" s="631"/>
      <c r="J16" s="631"/>
      <c r="K16" s="631"/>
      <c r="L16" s="631"/>
      <c r="M16" s="626"/>
      <c r="N16" s="627"/>
      <c r="O16" s="637"/>
      <c r="P16" s="629"/>
      <c r="Q16" s="630">
        <f t="shared" si="1"/>
        <v>0</v>
      </c>
      <c r="R16" s="716"/>
      <c r="S16" s="716"/>
      <c r="T16" s="716"/>
      <c r="U16" s="716"/>
      <c r="V16" s="716"/>
      <c r="W16" s="716"/>
      <c r="X16" s="716"/>
      <c r="Y16" s="716"/>
      <c r="Z16" s="631"/>
      <c r="AA16" s="632"/>
      <c r="AB16" s="632"/>
      <c r="AC16" s="632"/>
      <c r="AD16" s="632"/>
      <c r="AE16" s="632"/>
      <c r="AF16" s="632"/>
      <c r="AG16" s="632"/>
      <c r="AH16" s="632"/>
      <c r="AI16" s="632"/>
      <c r="AJ16" s="632"/>
      <c r="AK16" s="632"/>
      <c r="AL16" s="632"/>
      <c r="AM16" s="632"/>
      <c r="AN16" s="633"/>
      <c r="AO16" s="632"/>
      <c r="AP16" s="632"/>
      <c r="AQ16" s="632">
        <f t="shared" si="2"/>
        <v>0</v>
      </c>
      <c r="AR16" s="632">
        <f t="shared" si="0"/>
        <v>0</v>
      </c>
      <c r="AS16" s="638"/>
      <c r="AT16" s="639"/>
    </row>
    <row r="17" spans="1:48">
      <c r="A17" s="1372"/>
      <c r="B17" s="711" t="s">
        <v>355</v>
      </c>
      <c r="C17" s="693"/>
      <c r="D17" s="709"/>
      <c r="E17" s="796"/>
      <c r="F17" s="796"/>
      <c r="G17" s="796"/>
      <c r="H17" s="796"/>
      <c r="I17" s="631"/>
      <c r="J17" s="631"/>
      <c r="K17" s="631"/>
      <c r="L17" s="631"/>
      <c r="M17" s="626"/>
      <c r="N17" s="627"/>
      <c r="O17" s="637"/>
      <c r="P17" s="629"/>
      <c r="Q17" s="630">
        <f t="shared" si="1"/>
        <v>0</v>
      </c>
      <c r="R17" s="716"/>
      <c r="S17" s="716"/>
      <c r="T17" s="716"/>
      <c r="U17" s="716"/>
      <c r="V17" s="716"/>
      <c r="W17" s="716"/>
      <c r="X17" s="716"/>
      <c r="Y17" s="716"/>
      <c r="Z17" s="631"/>
      <c r="AA17" s="632"/>
      <c r="AB17" s="632"/>
      <c r="AC17" s="632"/>
      <c r="AD17" s="632"/>
      <c r="AE17" s="632"/>
      <c r="AF17" s="632"/>
      <c r="AG17" s="632"/>
      <c r="AH17" s="632"/>
      <c r="AI17" s="632"/>
      <c r="AJ17" s="632"/>
      <c r="AK17" s="632"/>
      <c r="AL17" s="632"/>
      <c r="AM17" s="632"/>
      <c r="AN17" s="633"/>
      <c r="AO17" s="632"/>
      <c r="AP17" s="632"/>
      <c r="AQ17" s="632">
        <f t="shared" si="2"/>
        <v>0</v>
      </c>
      <c r="AR17" s="632">
        <f t="shared" si="0"/>
        <v>0</v>
      </c>
      <c r="AS17" s="638"/>
      <c r="AT17" s="639"/>
    </row>
    <row r="18" spans="1:48">
      <c r="A18" s="1372"/>
      <c r="B18" s="635" t="str">
        <f>Assumption!B8</f>
        <v>Registration car KAT 8888</v>
      </c>
      <c r="C18" s="693" t="str">
        <f>Assumption!C8</f>
        <v>litre</v>
      </c>
      <c r="D18" s="709"/>
      <c r="E18" s="796">
        <v>2.1815639999999998</v>
      </c>
      <c r="F18" s="796">
        <v>7.8699999999999994E-4</v>
      </c>
      <c r="G18" s="796"/>
      <c r="H18" s="796">
        <v>2.5183999999999997E-4</v>
      </c>
      <c r="I18" s="631"/>
      <c r="J18" s="631"/>
      <c r="K18" s="631"/>
      <c r="L18" s="631"/>
      <c r="M18" s="626"/>
      <c r="N18" s="627"/>
      <c r="O18" s="637"/>
      <c r="P18" s="629"/>
      <c r="Q18" s="630">
        <f t="shared" si="1"/>
        <v>2.2719116000000001</v>
      </c>
      <c r="R18" s="716"/>
      <c r="S18" s="716"/>
      <c r="T18" s="716"/>
      <c r="U18" s="716" t="s">
        <v>356</v>
      </c>
      <c r="V18" s="716"/>
      <c r="W18" s="716"/>
      <c r="X18" s="716"/>
      <c r="Y18" s="716"/>
      <c r="Z18" s="631" t="s">
        <v>714</v>
      </c>
      <c r="AA18" s="632">
        <f>D18*E18/1000</f>
        <v>0</v>
      </c>
      <c r="AB18" s="632">
        <f>D18*F18/1000</f>
        <v>0</v>
      </c>
      <c r="AC18" s="632">
        <f>D18*G18/1000</f>
        <v>0</v>
      </c>
      <c r="AD18" s="632">
        <f>D18*H18/1000</f>
        <v>0</v>
      </c>
      <c r="AE18" s="632">
        <f>D18*I18/1000</f>
        <v>0</v>
      </c>
      <c r="AF18" s="632">
        <f>D18*J18/1000</f>
        <v>0</v>
      </c>
      <c r="AG18" s="632">
        <f>D18*F18*$AV$9/1000</f>
        <v>0</v>
      </c>
      <c r="AH18" s="632">
        <f>D18*G18*$AV$10/1000</f>
        <v>0</v>
      </c>
      <c r="AI18" s="632">
        <f>D18*H18*$AV$11/1000</f>
        <v>0</v>
      </c>
      <c r="AJ18" s="632">
        <f>D18*I18*$AV$12/1000</f>
        <v>0</v>
      </c>
      <c r="AK18" s="632">
        <f>D18*J18*$AV$13/1000</f>
        <v>0</v>
      </c>
      <c r="AL18" s="632">
        <f>D18*K18*M18/1000</f>
        <v>0</v>
      </c>
      <c r="AM18" s="632">
        <f>D18*L18*N18/1000</f>
        <v>0</v>
      </c>
      <c r="AN18" s="633"/>
      <c r="AO18" s="632">
        <f>D18*Q18/1000</f>
        <v>0</v>
      </c>
      <c r="AP18" s="632">
        <f>AO18/$AO$35</f>
        <v>0</v>
      </c>
      <c r="AQ18" s="632">
        <f t="shared" si="2"/>
        <v>0</v>
      </c>
      <c r="AR18" s="632">
        <f t="shared" si="0"/>
        <v>0</v>
      </c>
      <c r="AS18" s="638"/>
      <c r="AT18" s="639"/>
    </row>
    <row r="19" spans="1:48">
      <c r="A19" s="1372"/>
      <c r="B19" s="712" t="s">
        <v>358</v>
      </c>
      <c r="C19" s="693"/>
      <c r="D19" s="709"/>
      <c r="E19" s="796"/>
      <c r="F19" s="796"/>
      <c r="G19" s="796"/>
      <c r="H19" s="796"/>
      <c r="I19" s="631"/>
      <c r="J19" s="631"/>
      <c r="K19" s="631"/>
      <c r="L19" s="631"/>
      <c r="M19" s="626"/>
      <c r="N19" s="627"/>
      <c r="O19" s="637"/>
      <c r="P19" s="629"/>
      <c r="Q19" s="630">
        <f t="shared" si="1"/>
        <v>0</v>
      </c>
      <c r="R19" s="716"/>
      <c r="S19" s="716"/>
      <c r="T19" s="716"/>
      <c r="U19" s="716"/>
      <c r="V19" s="716"/>
      <c r="W19" s="716"/>
      <c r="X19" s="716"/>
      <c r="Y19" s="716"/>
      <c r="Z19" s="631"/>
      <c r="AA19" s="632"/>
      <c r="AB19" s="632"/>
      <c r="AC19" s="632"/>
      <c r="AD19" s="632"/>
      <c r="AE19" s="632"/>
      <c r="AF19" s="632"/>
      <c r="AG19" s="632"/>
      <c r="AH19" s="632"/>
      <c r="AI19" s="632"/>
      <c r="AJ19" s="632"/>
      <c r="AK19" s="632"/>
      <c r="AL19" s="632"/>
      <c r="AM19" s="632"/>
      <c r="AN19" s="633"/>
      <c r="AO19" s="632"/>
      <c r="AP19" s="632"/>
      <c r="AQ19" s="632">
        <f t="shared" si="2"/>
        <v>0</v>
      </c>
      <c r="AR19" s="632">
        <f t="shared" si="0"/>
        <v>0</v>
      </c>
      <c r="AS19" s="638"/>
      <c r="AT19" s="639"/>
    </row>
    <row r="20" spans="1:48">
      <c r="A20" s="1372"/>
      <c r="B20" s="713" t="s">
        <v>690</v>
      </c>
      <c r="C20" s="693"/>
      <c r="D20" s="709"/>
      <c r="E20" s="796"/>
      <c r="F20" s="796"/>
      <c r="G20" s="796"/>
      <c r="H20" s="796"/>
      <c r="I20" s="631"/>
      <c r="J20" s="631"/>
      <c r="K20" s="631"/>
      <c r="L20" s="631"/>
      <c r="M20" s="626"/>
      <c r="N20" s="627"/>
      <c r="O20" s="637"/>
      <c r="P20" s="629"/>
      <c r="Q20" s="630">
        <f t="shared" si="1"/>
        <v>0</v>
      </c>
      <c r="R20" s="716"/>
      <c r="S20" s="716"/>
      <c r="T20" s="716"/>
      <c r="U20" s="716"/>
      <c r="V20" s="716"/>
      <c r="W20" s="716"/>
      <c r="X20" s="716"/>
      <c r="Y20" s="716"/>
      <c r="Z20" s="631"/>
      <c r="AA20" s="632"/>
      <c r="AB20" s="632"/>
      <c r="AC20" s="632"/>
      <c r="AD20" s="632"/>
      <c r="AE20" s="632"/>
      <c r="AF20" s="632"/>
      <c r="AG20" s="632"/>
      <c r="AH20" s="632"/>
      <c r="AI20" s="632"/>
      <c r="AJ20" s="632"/>
      <c r="AK20" s="632"/>
      <c r="AL20" s="632"/>
      <c r="AM20" s="632"/>
      <c r="AN20" s="633"/>
      <c r="AO20" s="632"/>
      <c r="AP20" s="632"/>
      <c r="AQ20" s="632">
        <f t="shared" si="2"/>
        <v>0</v>
      </c>
      <c r="AR20" s="632">
        <f t="shared" si="0"/>
        <v>0</v>
      </c>
      <c r="AS20" s="638"/>
      <c r="AT20" s="639"/>
    </row>
    <row r="21" spans="1:48">
      <c r="A21" s="1372"/>
      <c r="B21" s="635" t="str">
        <f>Assumption!B4</f>
        <v>Manufacturing Machinery</v>
      </c>
      <c r="C21" s="693" t="str">
        <f>Assumption!C4</f>
        <v>litre</v>
      </c>
      <c r="D21" s="709"/>
      <c r="E21" s="796">
        <v>2.6987220000000001</v>
      </c>
      <c r="F21" s="796">
        <v>1.0925999999999999E-4</v>
      </c>
      <c r="G21" s="796"/>
      <c r="H21" s="796">
        <v>2.1852E-5</v>
      </c>
      <c r="I21" s="631"/>
      <c r="J21" s="631"/>
      <c r="K21" s="631"/>
      <c r="L21" s="631"/>
      <c r="M21" s="626"/>
      <c r="N21" s="627"/>
      <c r="O21" s="637"/>
      <c r="P21" s="629"/>
      <c r="Q21" s="630">
        <f t="shared" si="1"/>
        <v>2.7077905800000002</v>
      </c>
      <c r="R21" s="716"/>
      <c r="S21" s="716"/>
      <c r="T21" s="716"/>
      <c r="U21" s="716" t="s">
        <v>356</v>
      </c>
      <c r="V21" s="716"/>
      <c r="W21" s="716"/>
      <c r="X21" s="716"/>
      <c r="Y21" s="716"/>
      <c r="Z21" s="631" t="s">
        <v>715</v>
      </c>
      <c r="AA21" s="632">
        <f t="shared" ref="AA21:AA26" si="3">D21*E21/1000</f>
        <v>0</v>
      </c>
      <c r="AB21" s="632">
        <f t="shared" ref="AB21:AB26" si="4">D21*F21/1000</f>
        <v>0</v>
      </c>
      <c r="AC21" s="632">
        <f t="shared" ref="AC21:AC26" si="5">D21*G21/1000</f>
        <v>0</v>
      </c>
      <c r="AD21" s="632">
        <f t="shared" ref="AD21:AD26" si="6">D21*H21/1000</f>
        <v>0</v>
      </c>
      <c r="AE21" s="632">
        <f t="shared" ref="AE21:AE26" si="7">D21*I21/1000</f>
        <v>0</v>
      </c>
      <c r="AF21" s="632">
        <f t="shared" ref="AF21:AF26" si="8">D21*J21/1000</f>
        <v>0</v>
      </c>
      <c r="AG21" s="632">
        <f t="shared" ref="AG21:AG26" si="9">D21*F21*$AV$9/1000</f>
        <v>0</v>
      </c>
      <c r="AH21" s="632">
        <f t="shared" ref="AH21:AH26" si="10">D21*G21*$AV$10/1000</f>
        <v>0</v>
      </c>
      <c r="AI21" s="632">
        <f t="shared" ref="AI21:AI26" si="11">D21*H21*$AV$11/1000</f>
        <v>0</v>
      </c>
      <c r="AJ21" s="632">
        <f t="shared" ref="AJ21:AJ26" si="12">D21*I21*$AV$12/1000</f>
        <v>0</v>
      </c>
      <c r="AK21" s="632">
        <f t="shared" ref="AK21:AK26" si="13">D21*J21*$AV$13/1000</f>
        <v>0</v>
      </c>
      <c r="AL21" s="632">
        <f t="shared" ref="AL21:AL25" si="14">D21*K21*M21/1000</f>
        <v>0</v>
      </c>
      <c r="AM21" s="632">
        <f t="shared" ref="AM21:AM26" si="15">D21*L21*N21/1000</f>
        <v>0</v>
      </c>
      <c r="AN21" s="633"/>
      <c r="AO21" s="632">
        <f t="shared" ref="AO21:AO27" si="16">D21*Q21/1000</f>
        <v>0</v>
      </c>
      <c r="AP21" s="632">
        <f t="shared" ref="AP21:AP30" si="17">AO21/$AO$35</f>
        <v>0</v>
      </c>
      <c r="AQ21" s="632">
        <f t="shared" si="2"/>
        <v>0</v>
      </c>
      <c r="AR21" s="632">
        <f t="shared" si="0"/>
        <v>0</v>
      </c>
      <c r="AS21" s="638"/>
      <c r="AT21" s="639"/>
    </row>
    <row r="22" spans="1:48">
      <c r="A22" s="1372"/>
      <c r="B22" s="713" t="s">
        <v>476</v>
      </c>
      <c r="C22" s="622"/>
      <c r="D22" s="640"/>
      <c r="E22" s="796"/>
      <c r="F22" s="796"/>
      <c r="G22" s="796"/>
      <c r="H22" s="796"/>
      <c r="I22" s="631"/>
      <c r="J22" s="631"/>
      <c r="K22" s="631"/>
      <c r="L22" s="631"/>
      <c r="M22" s="626"/>
      <c r="N22" s="627"/>
      <c r="O22" s="637"/>
      <c r="P22" s="629"/>
      <c r="Q22" s="630">
        <f t="shared" si="1"/>
        <v>0</v>
      </c>
      <c r="R22" s="716"/>
      <c r="S22" s="716"/>
      <c r="T22" s="716"/>
      <c r="U22" s="716"/>
      <c r="V22" s="716"/>
      <c r="W22" s="716"/>
      <c r="X22" s="716"/>
      <c r="Y22" s="716"/>
      <c r="Z22" s="631"/>
      <c r="AA22" s="632">
        <f t="shared" si="3"/>
        <v>0</v>
      </c>
      <c r="AB22" s="632">
        <f t="shared" si="4"/>
        <v>0</v>
      </c>
      <c r="AC22" s="632">
        <f t="shared" si="5"/>
        <v>0</v>
      </c>
      <c r="AD22" s="632">
        <f t="shared" si="6"/>
        <v>0</v>
      </c>
      <c r="AE22" s="632">
        <f t="shared" si="7"/>
        <v>0</v>
      </c>
      <c r="AF22" s="632">
        <f t="shared" si="8"/>
        <v>0</v>
      </c>
      <c r="AG22" s="632">
        <f t="shared" si="9"/>
        <v>0</v>
      </c>
      <c r="AH22" s="632">
        <f t="shared" si="10"/>
        <v>0</v>
      </c>
      <c r="AI22" s="632">
        <f t="shared" si="11"/>
        <v>0</v>
      </c>
      <c r="AJ22" s="632">
        <f t="shared" si="12"/>
        <v>0</v>
      </c>
      <c r="AK22" s="632">
        <f t="shared" si="13"/>
        <v>0</v>
      </c>
      <c r="AL22" s="632">
        <f t="shared" si="14"/>
        <v>0</v>
      </c>
      <c r="AM22" s="632">
        <f t="shared" si="15"/>
        <v>0</v>
      </c>
      <c r="AN22" s="633"/>
      <c r="AO22" s="632">
        <f t="shared" si="16"/>
        <v>0</v>
      </c>
      <c r="AP22" s="632">
        <f t="shared" si="17"/>
        <v>0</v>
      </c>
      <c r="AQ22" s="632">
        <f t="shared" si="2"/>
        <v>0</v>
      </c>
      <c r="AR22" s="632">
        <f t="shared" si="0"/>
        <v>0</v>
      </c>
      <c r="AS22" s="638"/>
      <c r="AT22" s="639"/>
    </row>
    <row r="23" spans="1:48">
      <c r="A23" s="1372"/>
      <c r="B23" s="635" t="str">
        <f>Assumption!B9</f>
        <v>Pumps</v>
      </c>
      <c r="C23" s="693" t="str">
        <f>Assumption!C9</f>
        <v>litre</v>
      </c>
      <c r="D23" s="709">
        <f>Assumption!D9</f>
        <v>50</v>
      </c>
      <c r="E23" s="796">
        <v>2.1815639999999998</v>
      </c>
      <c r="F23" s="796">
        <v>9.4439999999999997E-5</v>
      </c>
      <c r="G23" s="796"/>
      <c r="H23" s="796">
        <v>1.8887999999999996E-5</v>
      </c>
      <c r="I23" s="631"/>
      <c r="J23" s="631"/>
      <c r="K23" s="631"/>
      <c r="L23" s="631"/>
      <c r="M23" s="631"/>
      <c r="N23" s="627"/>
      <c r="O23" s="637"/>
      <c r="P23" s="641"/>
      <c r="Q23" s="630">
        <f t="shared" si="1"/>
        <v>2.1894025199999998</v>
      </c>
      <c r="R23" s="716"/>
      <c r="S23" s="716"/>
      <c r="T23" s="716"/>
      <c r="U23" s="716" t="s">
        <v>356</v>
      </c>
      <c r="V23" s="716"/>
      <c r="W23" s="716"/>
      <c r="X23" s="716"/>
      <c r="Y23" s="716"/>
      <c r="Z23" s="631" t="s">
        <v>711</v>
      </c>
      <c r="AA23" s="632">
        <f t="shared" si="3"/>
        <v>0.1090782</v>
      </c>
      <c r="AB23" s="632">
        <f t="shared" si="4"/>
        <v>4.7219999999999999E-6</v>
      </c>
      <c r="AC23" s="632">
        <f t="shared" si="5"/>
        <v>0</v>
      </c>
      <c r="AD23" s="632">
        <f t="shared" si="6"/>
        <v>9.443999999999998E-7</v>
      </c>
      <c r="AE23" s="632">
        <f t="shared" si="7"/>
        <v>0</v>
      </c>
      <c r="AF23" s="632">
        <f t="shared" si="8"/>
        <v>0</v>
      </c>
      <c r="AG23" s="632">
        <f t="shared" si="9"/>
        <v>1.4165999999999997E-4</v>
      </c>
      <c r="AH23" s="632">
        <f t="shared" si="10"/>
        <v>0</v>
      </c>
      <c r="AI23" s="632">
        <f t="shared" si="11"/>
        <v>2.5026599999999991E-4</v>
      </c>
      <c r="AJ23" s="632">
        <f t="shared" si="12"/>
        <v>0</v>
      </c>
      <c r="AK23" s="632">
        <f t="shared" si="13"/>
        <v>0</v>
      </c>
      <c r="AL23" s="632">
        <f t="shared" si="14"/>
        <v>0</v>
      </c>
      <c r="AM23" s="632">
        <f t="shared" si="15"/>
        <v>0</v>
      </c>
      <c r="AN23" s="633"/>
      <c r="AO23" s="632">
        <f t="shared" si="16"/>
        <v>0.10947012599999999</v>
      </c>
      <c r="AP23" s="632">
        <f t="shared" si="17"/>
        <v>1.690458150034967E-3</v>
      </c>
      <c r="AQ23" s="632">
        <f t="shared" si="2"/>
        <v>1.6521955356053409E-3</v>
      </c>
      <c r="AR23" s="632">
        <f t="shared" si="0"/>
        <v>2.0140736165057444E-4</v>
      </c>
      <c r="AS23" s="638"/>
      <c r="AT23" s="639"/>
    </row>
    <row r="24" spans="1:48">
      <c r="A24" s="1372"/>
      <c r="B24" s="635" t="str">
        <f>Assumption!B10</f>
        <v>Fire drill</v>
      </c>
      <c r="C24" s="693" t="str">
        <f>Assumption!C10</f>
        <v>litre</v>
      </c>
      <c r="D24" s="709">
        <f>Assumption!D10</f>
        <v>10</v>
      </c>
      <c r="E24" s="796">
        <v>2.1815639999999998</v>
      </c>
      <c r="F24" s="796">
        <v>9.4439999999999997E-5</v>
      </c>
      <c r="G24" s="796"/>
      <c r="H24" s="796">
        <v>1.8887999999999996E-5</v>
      </c>
      <c r="I24" s="631"/>
      <c r="J24" s="631"/>
      <c r="K24" s="631"/>
      <c r="L24" s="631"/>
      <c r="M24" s="626"/>
      <c r="N24" s="627"/>
      <c r="O24" s="637"/>
      <c r="P24" s="629"/>
      <c r="Q24" s="630">
        <f t="shared" si="1"/>
        <v>2.1894025199999998</v>
      </c>
      <c r="R24" s="716"/>
      <c r="S24" s="716"/>
      <c r="T24" s="716"/>
      <c r="U24" s="716" t="s">
        <v>356</v>
      </c>
      <c r="V24" s="716"/>
      <c r="W24" s="716"/>
      <c r="X24" s="716"/>
      <c r="Y24" s="716"/>
      <c r="Z24" s="631" t="s">
        <v>711</v>
      </c>
      <c r="AA24" s="632">
        <f t="shared" si="3"/>
        <v>2.1815639999999997E-2</v>
      </c>
      <c r="AB24" s="632">
        <f t="shared" si="4"/>
        <v>9.4440000000000001E-7</v>
      </c>
      <c r="AC24" s="632">
        <f t="shared" si="5"/>
        <v>0</v>
      </c>
      <c r="AD24" s="632">
        <f t="shared" si="6"/>
        <v>1.8887999999999995E-7</v>
      </c>
      <c r="AE24" s="632">
        <f t="shared" si="7"/>
        <v>0</v>
      </c>
      <c r="AF24" s="632">
        <f t="shared" si="8"/>
        <v>0</v>
      </c>
      <c r="AG24" s="632">
        <f t="shared" si="9"/>
        <v>2.8331999999999999E-5</v>
      </c>
      <c r="AH24" s="632">
        <f t="shared" si="10"/>
        <v>0</v>
      </c>
      <c r="AI24" s="632">
        <f t="shared" si="11"/>
        <v>5.005319999999999E-5</v>
      </c>
      <c r="AJ24" s="632">
        <f t="shared" si="12"/>
        <v>0</v>
      </c>
      <c r="AK24" s="632">
        <f t="shared" si="13"/>
        <v>0</v>
      </c>
      <c r="AL24" s="632">
        <f t="shared" si="14"/>
        <v>0</v>
      </c>
      <c r="AM24" s="632">
        <f t="shared" si="15"/>
        <v>0</v>
      </c>
      <c r="AN24" s="633"/>
      <c r="AO24" s="632">
        <f t="shared" si="16"/>
        <v>2.1894025199999997E-2</v>
      </c>
      <c r="AP24" s="632">
        <f t="shared" si="17"/>
        <v>3.380916300069934E-4</v>
      </c>
      <c r="AQ24" s="632">
        <f t="shared" si="2"/>
        <v>3.3043910712106817E-4</v>
      </c>
      <c r="AR24" s="632">
        <f t="shared" si="0"/>
        <v>4.028147233011489E-5</v>
      </c>
      <c r="AS24" s="638"/>
      <c r="AT24" s="639"/>
      <c r="AV24" s="599">
        <f ca="1">AV24</f>
        <v>0</v>
      </c>
    </row>
    <row r="25" spans="1:48">
      <c r="A25" s="1372"/>
      <c r="B25" s="712" t="s">
        <v>359</v>
      </c>
      <c r="C25" s="622"/>
      <c r="D25" s="640"/>
      <c r="E25" s="796"/>
      <c r="F25" s="796"/>
      <c r="G25" s="796"/>
      <c r="H25" s="796"/>
      <c r="I25" s="631"/>
      <c r="J25" s="631"/>
      <c r="K25" s="631"/>
      <c r="L25" s="631"/>
      <c r="M25" s="626"/>
      <c r="N25" s="627"/>
      <c r="O25" s="637"/>
      <c r="P25" s="629"/>
      <c r="Q25" s="630">
        <f t="shared" si="1"/>
        <v>0</v>
      </c>
      <c r="R25" s="716"/>
      <c r="S25" s="716"/>
      <c r="T25" s="716"/>
      <c r="U25" s="716"/>
      <c r="V25" s="716"/>
      <c r="W25" s="716"/>
      <c r="X25" s="716"/>
      <c r="Y25" s="716"/>
      <c r="Z25" s="631"/>
      <c r="AA25" s="632">
        <f t="shared" si="3"/>
        <v>0</v>
      </c>
      <c r="AB25" s="632">
        <f t="shared" si="4"/>
        <v>0</v>
      </c>
      <c r="AC25" s="632">
        <f t="shared" si="5"/>
        <v>0</v>
      </c>
      <c r="AD25" s="632">
        <f t="shared" si="6"/>
        <v>0</v>
      </c>
      <c r="AE25" s="632">
        <f t="shared" si="7"/>
        <v>0</v>
      </c>
      <c r="AF25" s="632">
        <f t="shared" si="8"/>
        <v>0</v>
      </c>
      <c r="AG25" s="632">
        <f t="shared" si="9"/>
        <v>0</v>
      </c>
      <c r="AH25" s="632">
        <f t="shared" si="10"/>
        <v>0</v>
      </c>
      <c r="AI25" s="632">
        <f t="shared" si="11"/>
        <v>0</v>
      </c>
      <c r="AJ25" s="632">
        <f t="shared" si="12"/>
        <v>0</v>
      </c>
      <c r="AK25" s="632">
        <f t="shared" si="13"/>
        <v>0</v>
      </c>
      <c r="AL25" s="632">
        <f t="shared" si="14"/>
        <v>0</v>
      </c>
      <c r="AM25" s="632">
        <f t="shared" si="15"/>
        <v>0</v>
      </c>
      <c r="AN25" s="633"/>
      <c r="AO25" s="632">
        <f t="shared" si="16"/>
        <v>0</v>
      </c>
      <c r="AP25" s="632">
        <f t="shared" si="17"/>
        <v>0</v>
      </c>
      <c r="AQ25" s="632">
        <f t="shared" si="2"/>
        <v>0</v>
      </c>
      <c r="AR25" s="632">
        <f t="shared" si="0"/>
        <v>0</v>
      </c>
      <c r="AS25" s="638"/>
      <c r="AT25" s="639"/>
    </row>
    <row r="26" spans="1:48">
      <c r="A26" s="1372"/>
      <c r="B26" s="635" t="str">
        <f>Assumption!B27</f>
        <v>R134a Refrigerant</v>
      </c>
      <c r="C26" s="558" t="str">
        <f>Assumption!C27</f>
        <v>kg.</v>
      </c>
      <c r="D26" s="640">
        <f>Assumption!D27</f>
        <v>12</v>
      </c>
      <c r="E26" s="631"/>
      <c r="F26" s="631"/>
      <c r="G26" s="631"/>
      <c r="H26" s="631"/>
      <c r="I26" s="631"/>
      <c r="J26" s="631"/>
      <c r="K26" s="879">
        <v>1</v>
      </c>
      <c r="L26" s="879"/>
      <c r="M26" s="880">
        <v>1300</v>
      </c>
      <c r="N26" s="627"/>
      <c r="O26" s="637"/>
      <c r="P26" s="629"/>
      <c r="Q26" s="630">
        <f>(E26*$AV$8)+(F26*$AV$9)+(G26*$AV$10)+(H26*$AV$11)+(I26*$AV$12)+(J26*$AV$13)+(K26*M26)+(L26*N26)</f>
        <v>1300</v>
      </c>
      <c r="R26" s="716"/>
      <c r="S26" s="716"/>
      <c r="T26" s="716"/>
      <c r="U26" s="716"/>
      <c r="V26" s="716"/>
      <c r="W26" s="716"/>
      <c r="X26" s="716" t="s">
        <v>356</v>
      </c>
      <c r="Y26" s="716"/>
      <c r="Z26" s="631" t="s">
        <v>320</v>
      </c>
      <c r="AA26" s="632">
        <f t="shared" si="3"/>
        <v>0</v>
      </c>
      <c r="AB26" s="632">
        <f t="shared" si="4"/>
        <v>0</v>
      </c>
      <c r="AC26" s="632">
        <f t="shared" si="5"/>
        <v>0</v>
      </c>
      <c r="AD26" s="632">
        <f t="shared" si="6"/>
        <v>0</v>
      </c>
      <c r="AE26" s="632">
        <f t="shared" si="7"/>
        <v>0</v>
      </c>
      <c r="AF26" s="632">
        <f t="shared" si="8"/>
        <v>0</v>
      </c>
      <c r="AG26" s="632">
        <f t="shared" si="9"/>
        <v>0</v>
      </c>
      <c r="AH26" s="632">
        <f t="shared" si="10"/>
        <v>0</v>
      </c>
      <c r="AI26" s="632">
        <f t="shared" si="11"/>
        <v>0</v>
      </c>
      <c r="AJ26" s="632">
        <f t="shared" si="12"/>
        <v>0</v>
      </c>
      <c r="AK26" s="632">
        <f t="shared" si="13"/>
        <v>0</v>
      </c>
      <c r="AL26" s="632">
        <f>D26*K26*M26/1000</f>
        <v>15.6</v>
      </c>
      <c r="AM26" s="632">
        <f t="shared" si="15"/>
        <v>0</v>
      </c>
      <c r="AN26" s="633"/>
      <c r="AO26" s="632">
        <f t="shared" si="16"/>
        <v>15.6</v>
      </c>
      <c r="AP26" s="632">
        <f t="shared" si="17"/>
        <v>0.24089811626365981</v>
      </c>
      <c r="AQ26" s="632">
        <f t="shared" si="2"/>
        <v>0.23544551648221654</v>
      </c>
      <c r="AR26" s="632">
        <f t="shared" si="0"/>
        <v>2.8701481916161873E-2</v>
      </c>
      <c r="AS26" s="638"/>
      <c r="AT26" s="639"/>
    </row>
    <row r="27" spans="1:48">
      <c r="A27" s="1372"/>
      <c r="B27" s="635"/>
      <c r="C27" s="622"/>
      <c r="D27" s="640"/>
      <c r="E27" s="631"/>
      <c r="F27" s="631"/>
      <c r="G27" s="631"/>
      <c r="H27" s="631"/>
      <c r="I27" s="631"/>
      <c r="J27" s="631"/>
      <c r="K27" s="631"/>
      <c r="L27" s="631"/>
      <c r="M27" s="626"/>
      <c r="N27" s="627"/>
      <c r="O27" s="637"/>
      <c r="P27" s="629"/>
      <c r="Q27" s="630">
        <f t="shared" si="1"/>
        <v>0</v>
      </c>
      <c r="R27" s="716"/>
      <c r="S27" s="716"/>
      <c r="T27" s="716"/>
      <c r="U27" s="716"/>
      <c r="V27" s="716"/>
      <c r="W27" s="716"/>
      <c r="X27" s="716"/>
      <c r="Y27" s="716"/>
      <c r="Z27" s="631"/>
      <c r="AA27" s="632"/>
      <c r="AB27" s="632"/>
      <c r="AC27" s="632"/>
      <c r="AD27" s="632"/>
      <c r="AE27" s="632"/>
      <c r="AF27" s="632"/>
      <c r="AG27" s="632"/>
      <c r="AH27" s="632"/>
      <c r="AI27" s="632"/>
      <c r="AJ27" s="632"/>
      <c r="AK27" s="632"/>
      <c r="AL27" s="632"/>
      <c r="AM27" s="632"/>
      <c r="AN27" s="633"/>
      <c r="AO27" s="632">
        <f t="shared" si="16"/>
        <v>0</v>
      </c>
      <c r="AP27" s="632">
        <f t="shared" si="17"/>
        <v>0</v>
      </c>
      <c r="AQ27" s="632">
        <f t="shared" si="2"/>
        <v>0</v>
      </c>
      <c r="AR27" s="632">
        <f t="shared" si="0"/>
        <v>0</v>
      </c>
      <c r="AS27" s="638"/>
      <c r="AT27" s="639"/>
    </row>
    <row r="28" spans="1:48">
      <c r="A28" s="1372"/>
      <c r="B28" s="712" t="s">
        <v>691</v>
      </c>
      <c r="C28" s="622"/>
      <c r="D28" s="640"/>
      <c r="E28" s="631"/>
      <c r="F28" s="631"/>
      <c r="G28" s="631"/>
      <c r="H28" s="631"/>
      <c r="I28" s="631"/>
      <c r="J28" s="631"/>
      <c r="K28" s="631"/>
      <c r="L28" s="631"/>
      <c r="M28" s="626"/>
      <c r="N28" s="627"/>
      <c r="O28" s="637"/>
      <c r="P28" s="629"/>
      <c r="Q28" s="630">
        <f t="shared" si="1"/>
        <v>0</v>
      </c>
      <c r="R28" s="631"/>
      <c r="S28" s="631"/>
      <c r="T28" s="631"/>
      <c r="U28" s="631"/>
      <c r="V28" s="631"/>
      <c r="W28" s="631"/>
      <c r="X28" s="631"/>
      <c r="Y28" s="631"/>
      <c r="Z28" s="631"/>
      <c r="AA28" s="632">
        <f>D28*E28/1000</f>
        <v>0</v>
      </c>
      <c r="AB28" s="632">
        <f>D28*F28/1000</f>
        <v>0</v>
      </c>
      <c r="AC28" s="632">
        <f>D28*G28/1000</f>
        <v>0</v>
      </c>
      <c r="AD28" s="632">
        <f>D28*H28/1000</f>
        <v>0</v>
      </c>
      <c r="AE28" s="632">
        <f>D28*I28/1000</f>
        <v>0</v>
      </c>
      <c r="AF28" s="632">
        <f>D28*J28/1000</f>
        <v>0</v>
      </c>
      <c r="AG28" s="632">
        <f>D28*F28*$AV$9/1000</f>
        <v>0</v>
      </c>
      <c r="AH28" s="632">
        <f>D28*G28*$AV$10/1000</f>
        <v>0</v>
      </c>
      <c r="AI28" s="632">
        <f>D28*H28*$AV$11/1000</f>
        <v>0</v>
      </c>
      <c r="AJ28" s="632">
        <f>D28*I28*$AV$12/1000</f>
        <v>0</v>
      </c>
      <c r="AK28" s="632">
        <f>D28*J28*$AV$13/1000</f>
        <v>0</v>
      </c>
      <c r="AL28" s="632">
        <f>D28*K28*M28/1000</f>
        <v>0</v>
      </c>
      <c r="AM28" s="632">
        <f>D28*L28*N28/1000</f>
        <v>0</v>
      </c>
      <c r="AN28" s="633"/>
      <c r="AO28" s="632">
        <f>D28*Q28/1000</f>
        <v>0</v>
      </c>
      <c r="AP28" s="632">
        <f t="shared" si="17"/>
        <v>0</v>
      </c>
      <c r="AQ28" s="632">
        <f t="shared" si="2"/>
        <v>0</v>
      </c>
      <c r="AR28" s="632">
        <f t="shared" si="0"/>
        <v>0</v>
      </c>
      <c r="AS28" s="638"/>
      <c r="AT28" s="639"/>
      <c r="AU28" s="686"/>
    </row>
    <row r="29" spans="1:48">
      <c r="A29" s="1372"/>
      <c r="B29" s="635" t="s">
        <v>692</v>
      </c>
      <c r="C29" s="622" t="s">
        <v>360</v>
      </c>
      <c r="D29" s="768">
        <f>'CH4 WWT'!C15</f>
        <v>900</v>
      </c>
      <c r="E29" s="631"/>
      <c r="F29" s="631"/>
      <c r="G29" s="631">
        <v>1</v>
      </c>
      <c r="H29" s="631"/>
      <c r="I29" s="631"/>
      <c r="J29" s="631"/>
      <c r="K29" s="631"/>
      <c r="L29" s="631"/>
      <c r="M29" s="626"/>
      <c r="N29" s="631"/>
      <c r="O29" s="637"/>
      <c r="P29" s="629"/>
      <c r="Q29" s="630">
        <f>(E29*$AV$8)+(F29*$AV$9)+(G29*$AV$10)+(H29*$AV$11)+(I29*$AV$12)+(J29*$AV$13)+(K29*M29)+(L29*N29)</f>
        <v>28</v>
      </c>
      <c r="R29" s="631"/>
      <c r="S29" s="631"/>
      <c r="T29" s="631"/>
      <c r="U29" s="631"/>
      <c r="V29" s="631"/>
      <c r="W29" s="631"/>
      <c r="X29" s="716" t="s">
        <v>356</v>
      </c>
      <c r="Y29" s="631"/>
      <c r="Z29" s="631" t="s">
        <v>320</v>
      </c>
      <c r="AA29" s="632">
        <f>D29*E29/1000</f>
        <v>0</v>
      </c>
      <c r="AB29" s="632">
        <f>D29*F29/1000</f>
        <v>0</v>
      </c>
      <c r="AC29" s="632">
        <f>D29*G29/1000</f>
        <v>0.9</v>
      </c>
      <c r="AD29" s="632">
        <f>D29*H29/1000</f>
        <v>0</v>
      </c>
      <c r="AE29" s="632">
        <f>D29*I29/1000</f>
        <v>0</v>
      </c>
      <c r="AF29" s="632">
        <f>D29*J29/1000</f>
        <v>0</v>
      </c>
      <c r="AG29" s="632">
        <f>D29*F29*$AV$9/1000</f>
        <v>0</v>
      </c>
      <c r="AH29" s="632">
        <f>D29*G29*$AV$10/1000</f>
        <v>25.2</v>
      </c>
      <c r="AI29" s="632">
        <f>D29*H29*$AV$11/1000</f>
        <v>0</v>
      </c>
      <c r="AJ29" s="632">
        <f>D29*I29*$AV$12/1000</f>
        <v>0</v>
      </c>
      <c r="AK29" s="632">
        <f>D29*J29*$AV$13/1000</f>
        <v>0</v>
      </c>
      <c r="AL29" s="632">
        <f>D29*K29*M29/1000</f>
        <v>0</v>
      </c>
      <c r="AM29" s="632">
        <f>D29*L29*N29/1000</f>
        <v>0</v>
      </c>
      <c r="AN29" s="633"/>
      <c r="AO29" s="632">
        <f>D29*Q29/1000</f>
        <v>25.2</v>
      </c>
      <c r="AP29" s="632">
        <f t="shared" si="17"/>
        <v>0.38914311088745046</v>
      </c>
      <c r="AQ29" s="632">
        <f t="shared" si="2"/>
        <v>0.38033506508665749</v>
      </c>
      <c r="AR29" s="632">
        <f t="shared" si="0"/>
        <v>4.6363932326107637E-2</v>
      </c>
      <c r="AS29" s="638"/>
      <c r="AT29" s="639"/>
      <c r="AU29" s="688"/>
    </row>
    <row r="30" spans="1:48">
      <c r="A30" s="1372"/>
      <c r="B30" s="635" t="s">
        <v>693</v>
      </c>
      <c r="C30" s="622" t="s">
        <v>360</v>
      </c>
      <c r="D30" s="768">
        <f>'CH4 Septic Tank'!$B$17</f>
        <v>336</v>
      </c>
      <c r="E30" s="631"/>
      <c r="F30" s="631"/>
      <c r="G30" s="631">
        <v>1</v>
      </c>
      <c r="H30" s="631"/>
      <c r="I30" s="631"/>
      <c r="J30" s="631"/>
      <c r="K30" s="631"/>
      <c r="L30" s="631"/>
      <c r="M30" s="626"/>
      <c r="N30" s="631"/>
      <c r="O30" s="637"/>
      <c r="P30" s="629"/>
      <c r="Q30" s="630">
        <f>(E30*$AV$8)+(F30*$AV$9)+(G30*$AV$10)+(H30*$AV$11)+(I30*$AV$12)+(J30*$AV$13)+(K30*M30)+(L30*N30)</f>
        <v>28</v>
      </c>
      <c r="R30" s="631"/>
      <c r="S30" s="631"/>
      <c r="T30" s="631"/>
      <c r="U30" s="631"/>
      <c r="V30" s="631"/>
      <c r="W30" s="631"/>
      <c r="X30" s="716" t="s">
        <v>356</v>
      </c>
      <c r="Y30" s="631"/>
      <c r="Z30" s="631" t="s">
        <v>320</v>
      </c>
      <c r="AA30" s="632">
        <f>D30*E30/1000</f>
        <v>0</v>
      </c>
      <c r="AB30" s="632">
        <f>D30*F30/1000</f>
        <v>0</v>
      </c>
      <c r="AC30" s="632">
        <f>D30*G30/1000</f>
        <v>0.33600000000000002</v>
      </c>
      <c r="AD30" s="632">
        <f>D30*H30/1000</f>
        <v>0</v>
      </c>
      <c r="AE30" s="632">
        <f>D30*I30/1000</f>
        <v>0</v>
      </c>
      <c r="AF30" s="632">
        <f>D30*J30/1000</f>
        <v>0</v>
      </c>
      <c r="AG30" s="632">
        <f>D30*F30*$AV$9/1000</f>
        <v>0</v>
      </c>
      <c r="AH30" s="632">
        <f>D30*G30*$AV$10/1000</f>
        <v>9.4079999999999995</v>
      </c>
      <c r="AI30" s="632">
        <f>D30*H30*$AV$11/1000</f>
        <v>0</v>
      </c>
      <c r="AJ30" s="632">
        <f>D30*I30*$AV$12/1000</f>
        <v>0</v>
      </c>
      <c r="AK30" s="632">
        <f>D30*J30*$AV$13/1000</f>
        <v>0</v>
      </c>
      <c r="AL30" s="632">
        <f>D30*K30*M30/1000</f>
        <v>0</v>
      </c>
      <c r="AM30" s="632">
        <f>D30*L30*N30/1000</f>
        <v>0</v>
      </c>
      <c r="AN30" s="633"/>
      <c r="AO30" s="632">
        <f>D30*Q30/1000</f>
        <v>9.4079999999999995</v>
      </c>
      <c r="AP30" s="632">
        <f t="shared" si="17"/>
        <v>0.14528009473131484</v>
      </c>
      <c r="AQ30" s="632">
        <f t="shared" si="2"/>
        <v>0.14199175763235211</v>
      </c>
      <c r="AR30" s="632">
        <f t="shared" si="0"/>
        <v>1.7309201401746851E-2</v>
      </c>
      <c r="AS30" s="638"/>
      <c r="AT30" s="639"/>
    </row>
    <row r="31" spans="1:48">
      <c r="A31" s="1372"/>
      <c r="B31" s="635"/>
      <c r="C31" s="622"/>
      <c r="D31" s="768"/>
      <c r="E31" s="631"/>
      <c r="F31" s="631"/>
      <c r="G31" s="631"/>
      <c r="H31" s="631"/>
      <c r="I31" s="631"/>
      <c r="J31" s="631"/>
      <c r="K31" s="631"/>
      <c r="L31" s="631"/>
      <c r="M31" s="626"/>
      <c r="N31" s="627"/>
      <c r="O31" s="637"/>
      <c r="P31" s="629"/>
      <c r="Q31" s="630"/>
      <c r="R31" s="631"/>
      <c r="S31" s="631"/>
      <c r="T31" s="631"/>
      <c r="U31" s="631"/>
      <c r="V31" s="631"/>
      <c r="W31" s="631"/>
      <c r="X31" s="716"/>
      <c r="Y31" s="631"/>
      <c r="Z31" s="631"/>
      <c r="AA31" s="632"/>
      <c r="AB31" s="632"/>
      <c r="AC31" s="632"/>
      <c r="AD31" s="632"/>
      <c r="AE31" s="632"/>
      <c r="AF31" s="632"/>
      <c r="AG31" s="632"/>
      <c r="AH31" s="632"/>
      <c r="AI31" s="632"/>
      <c r="AJ31" s="632"/>
      <c r="AK31" s="632"/>
      <c r="AL31" s="632"/>
      <c r="AM31" s="632"/>
      <c r="AN31" s="633"/>
      <c r="AO31" s="632"/>
      <c r="AP31" s="632"/>
      <c r="AQ31" s="632"/>
      <c r="AR31" s="632"/>
      <c r="AS31" s="638"/>
      <c r="AT31" s="639"/>
    </row>
    <row r="32" spans="1:48">
      <c r="A32" s="1372"/>
      <c r="B32" s="712" t="s">
        <v>336</v>
      </c>
      <c r="C32" s="622"/>
      <c r="D32" s="636"/>
      <c r="E32" s="631"/>
      <c r="F32" s="631"/>
      <c r="G32" s="631"/>
      <c r="H32" s="631"/>
      <c r="I32" s="631"/>
      <c r="J32" s="631"/>
      <c r="K32" s="631"/>
      <c r="L32" s="631"/>
      <c r="M32" s="626"/>
      <c r="N32" s="627"/>
      <c r="O32" s="637"/>
      <c r="P32" s="629"/>
      <c r="Q32" s="630"/>
      <c r="R32" s="631"/>
      <c r="S32" s="631"/>
      <c r="T32" s="631"/>
      <c r="U32" s="631"/>
      <c r="V32" s="631"/>
      <c r="W32" s="631"/>
      <c r="X32" s="631"/>
      <c r="Y32" s="631"/>
      <c r="Z32" s="631"/>
      <c r="AA32" s="632"/>
      <c r="AB32" s="632"/>
      <c r="AC32" s="632"/>
      <c r="AD32" s="632"/>
      <c r="AE32" s="632"/>
      <c r="AF32" s="632"/>
      <c r="AG32" s="632"/>
      <c r="AH32" s="632"/>
      <c r="AI32" s="632"/>
      <c r="AJ32" s="632"/>
      <c r="AK32" s="632"/>
      <c r="AL32" s="632"/>
      <c r="AM32" s="632"/>
      <c r="AN32" s="633"/>
      <c r="AO32" s="632"/>
      <c r="AP32" s="632"/>
      <c r="AQ32" s="632">
        <f>AO32/$AO$100</f>
        <v>0</v>
      </c>
      <c r="AR32" s="632">
        <f>AO32/$AO$101</f>
        <v>0</v>
      </c>
      <c r="AS32" s="638"/>
      <c r="AT32" s="639"/>
    </row>
    <row r="33" spans="1:47">
      <c r="A33" s="1372"/>
      <c r="B33" s="635" t="str">
        <f>Assumption!B29</f>
        <v>LPG Canteen</v>
      </c>
      <c r="C33" s="558" t="str">
        <f>Assumption!C29</f>
        <v>kg.</v>
      </c>
      <c r="D33" s="640"/>
      <c r="E33" s="631">
        <v>3.1105962962962961</v>
      </c>
      <c r="F33" s="631">
        <v>4.9296296296296292E-5</v>
      </c>
      <c r="G33" s="631"/>
      <c r="H33" s="631">
        <v>4.9296296296296292E-6</v>
      </c>
      <c r="I33" s="631"/>
      <c r="J33" s="631"/>
      <c r="K33" s="631"/>
      <c r="L33" s="631"/>
      <c r="M33" s="626"/>
      <c r="N33" s="627"/>
      <c r="O33" s="637"/>
      <c r="P33" s="629"/>
      <c r="Q33" s="630">
        <f>(E33*$AV$8)+(F33*$AV$9)+(G33*$AV$10)+(H33*$AV$11)+(I33*$AV$12)+(J33*$AV$13)+(K33*M33)+(L33*N33)</f>
        <v>3.1133815370370366</v>
      </c>
      <c r="R33" s="631"/>
      <c r="S33" s="631"/>
      <c r="T33" s="631"/>
      <c r="U33" s="716" t="s">
        <v>356</v>
      </c>
      <c r="V33" s="716"/>
      <c r="W33" s="716"/>
      <c r="X33" s="716"/>
      <c r="Y33" s="716"/>
      <c r="Z33" s="631" t="s">
        <v>710</v>
      </c>
      <c r="AA33" s="632">
        <f>D33*E33/1000</f>
        <v>0</v>
      </c>
      <c r="AB33" s="632">
        <f>D33*F33/1000</f>
        <v>0</v>
      </c>
      <c r="AC33" s="632">
        <f>D33*G33/1000</f>
        <v>0</v>
      </c>
      <c r="AD33" s="632">
        <f>D33*H33/1000</f>
        <v>0</v>
      </c>
      <c r="AE33" s="632">
        <f>D33*I33/1000</f>
        <v>0</v>
      </c>
      <c r="AF33" s="632">
        <f>D33*J33/1000</f>
        <v>0</v>
      </c>
      <c r="AG33" s="632">
        <f>D33*F33*$AV$9/1000</f>
        <v>0</v>
      </c>
      <c r="AH33" s="632">
        <f>D33*G33*$AV$10/1000</f>
        <v>0</v>
      </c>
      <c r="AI33" s="632">
        <f>D33*H33*$AV$11/1000</f>
        <v>0</v>
      </c>
      <c r="AJ33" s="632">
        <f>D33*I33*$AV$12/1000</f>
        <v>0</v>
      </c>
      <c r="AK33" s="632">
        <f>D33*J33*$AV$13/1000</f>
        <v>0</v>
      </c>
      <c r="AL33" s="632">
        <f>D33*K33*M33/1000</f>
        <v>0</v>
      </c>
      <c r="AM33" s="632">
        <f>D33*L33*N33/1000</f>
        <v>0</v>
      </c>
      <c r="AN33" s="633"/>
      <c r="AO33" s="632">
        <f>D33*Q33/1000</f>
        <v>0</v>
      </c>
      <c r="AP33" s="632">
        <f>AO33/$AO$35</f>
        <v>0</v>
      </c>
      <c r="AQ33" s="632">
        <f>AO33/$AO$100</f>
        <v>0</v>
      </c>
      <c r="AR33" s="632">
        <f>AO33/$AO$101</f>
        <v>0</v>
      </c>
      <c r="AS33" s="642" t="str">
        <f>Assumption!G29</f>
        <v>Charging gas fees from canteen traders</v>
      </c>
      <c r="AT33" s="639"/>
      <c r="AU33" s="691"/>
    </row>
    <row r="34" spans="1:47">
      <c r="A34" s="1372"/>
      <c r="B34" s="635"/>
      <c r="C34" s="622"/>
      <c r="D34" s="643"/>
      <c r="E34" s="644"/>
      <c r="F34" s="644"/>
      <c r="G34" s="644"/>
      <c r="H34" s="644"/>
      <c r="I34" s="644"/>
      <c r="J34" s="644"/>
      <c r="K34" s="644"/>
      <c r="L34" s="644"/>
      <c r="M34" s="626"/>
      <c r="N34" s="645"/>
      <c r="O34" s="637"/>
      <c r="P34" s="629"/>
      <c r="Q34" s="630">
        <f>(E34*$AV$8)+(F34*$AV$9)+(G34*$AV$10)+(H34*$AV$11)+(I34*$AV$12)+(J34*$AV$13)+(K34*M34)+(L34*N34)</f>
        <v>0</v>
      </c>
      <c r="R34" s="631"/>
      <c r="S34" s="631"/>
      <c r="T34" s="631"/>
      <c r="U34" s="631"/>
      <c r="V34" s="631"/>
      <c r="W34" s="631"/>
      <c r="X34" s="631"/>
      <c r="Y34" s="631"/>
      <c r="Z34" s="631"/>
      <c r="AA34" s="632">
        <f>D34*E34/1000</f>
        <v>0</v>
      </c>
      <c r="AB34" s="632">
        <f>D34*F34/1000</f>
        <v>0</v>
      </c>
      <c r="AC34" s="632">
        <f>D34*G34/1000</f>
        <v>0</v>
      </c>
      <c r="AD34" s="632">
        <f>D34*H34/1000</f>
        <v>0</v>
      </c>
      <c r="AE34" s="632">
        <f>D34*I34/1000</f>
        <v>0</v>
      </c>
      <c r="AF34" s="632">
        <f>D34*J34/1000</f>
        <v>0</v>
      </c>
      <c r="AG34" s="632">
        <f>D34*F34*$AV$9/1000</f>
        <v>0</v>
      </c>
      <c r="AH34" s="632">
        <f>D34*G34*$AV$10/1000</f>
        <v>0</v>
      </c>
      <c r="AI34" s="632">
        <f>D34*H34*$AV$11/1000</f>
        <v>0</v>
      </c>
      <c r="AJ34" s="632">
        <f>D34*I34*$AV$12/1000</f>
        <v>0</v>
      </c>
      <c r="AK34" s="632">
        <f>D34*J34*$AV$13/1000</f>
        <v>0</v>
      </c>
      <c r="AL34" s="632">
        <f>D34*K34*M34/1000</f>
        <v>0</v>
      </c>
      <c r="AM34" s="632">
        <f>D34*L34*N34/1000</f>
        <v>0</v>
      </c>
      <c r="AN34" s="633"/>
      <c r="AO34" s="632">
        <f>D34*Q34/1000</f>
        <v>0</v>
      </c>
      <c r="AP34" s="632">
        <f>AO34/$AO$35</f>
        <v>0</v>
      </c>
      <c r="AQ34" s="632">
        <f>AO34/$AO$100</f>
        <v>0</v>
      </c>
      <c r="AR34" s="632">
        <f>AO34/$AO$101</f>
        <v>0</v>
      </c>
      <c r="AS34" s="634"/>
      <c r="AT34" s="639"/>
    </row>
    <row r="35" spans="1:47">
      <c r="A35" s="1373"/>
      <c r="B35" s="575"/>
      <c r="C35" s="646"/>
      <c r="D35" s="647"/>
      <c r="E35" s="1374"/>
      <c r="F35" s="1375"/>
      <c r="G35" s="1375"/>
      <c r="H35" s="1375"/>
      <c r="I35" s="1375"/>
      <c r="J35" s="1375"/>
      <c r="K35" s="1375"/>
      <c r="L35" s="1375"/>
      <c r="M35" s="1375"/>
      <c r="N35" s="1375"/>
      <c r="O35" s="1375"/>
      <c r="P35" s="1375"/>
      <c r="Q35" s="1376"/>
      <c r="R35" s="561"/>
      <c r="S35" s="561"/>
      <c r="T35" s="561"/>
      <c r="U35" s="561"/>
      <c r="V35" s="561"/>
      <c r="W35" s="561"/>
      <c r="X35" s="561"/>
      <c r="Y35" s="561"/>
      <c r="Z35" s="561"/>
      <c r="AA35" s="648">
        <f t="shared" ref="AA35:AP35" si="18">SUM(AA10:AA34)</f>
        <v>14.164248240000001</v>
      </c>
      <c r="AB35" s="648">
        <f t="shared" si="18"/>
        <v>7.5063750000000002E-4</v>
      </c>
      <c r="AC35" s="648">
        <f t="shared" si="18"/>
        <v>1.236</v>
      </c>
      <c r="AD35" s="648">
        <f t="shared" si="18"/>
        <v>1.3694326800000002E-3</v>
      </c>
      <c r="AE35" s="648">
        <f t="shared" si="18"/>
        <v>0</v>
      </c>
      <c r="AF35" s="648">
        <f t="shared" si="18"/>
        <v>0</v>
      </c>
      <c r="AG35" s="648">
        <f t="shared" si="18"/>
        <v>2.2519125000000001E-2</v>
      </c>
      <c r="AH35" s="648">
        <f t="shared" si="18"/>
        <v>34.607999999999997</v>
      </c>
      <c r="AI35" s="648">
        <f t="shared" si="18"/>
        <v>0.36289966020000008</v>
      </c>
      <c r="AJ35" s="648">
        <f t="shared" si="18"/>
        <v>0</v>
      </c>
      <c r="AK35" s="648">
        <f t="shared" si="18"/>
        <v>0</v>
      </c>
      <c r="AL35" s="648">
        <f t="shared" si="18"/>
        <v>15.6</v>
      </c>
      <c r="AM35" s="648">
        <f t="shared" si="18"/>
        <v>0</v>
      </c>
      <c r="AN35" s="648">
        <f t="shared" si="18"/>
        <v>0</v>
      </c>
      <c r="AO35" s="648">
        <f t="shared" si="18"/>
        <v>64.757667025200007</v>
      </c>
      <c r="AP35" s="648">
        <f t="shared" si="18"/>
        <v>1</v>
      </c>
      <c r="AQ35" s="648"/>
      <c r="AR35" s="648"/>
      <c r="AS35" s="649"/>
    </row>
    <row r="36" spans="1:47">
      <c r="A36" s="1377" t="s">
        <v>694</v>
      </c>
      <c r="B36" s="650"/>
      <c r="C36" s="651"/>
      <c r="D36" s="652"/>
      <c r="E36" s="625"/>
      <c r="F36" s="653"/>
      <c r="G36" s="654"/>
      <c r="H36" s="654"/>
      <c r="I36" s="654"/>
      <c r="J36" s="654"/>
      <c r="K36" s="654"/>
      <c r="L36" s="654"/>
      <c r="M36" s="654"/>
      <c r="N36" s="655"/>
      <c r="O36" s="625"/>
      <c r="P36" s="625"/>
      <c r="Q36" s="630">
        <f>(E36*$AV$8)+(O36*P36)</f>
        <v>0</v>
      </c>
      <c r="R36" s="631"/>
      <c r="S36" s="631"/>
      <c r="T36" s="631"/>
      <c r="U36" s="631"/>
      <c r="V36" s="631"/>
      <c r="W36" s="631"/>
      <c r="X36" s="631"/>
      <c r="Y36" s="631"/>
      <c r="Z36" s="631"/>
      <c r="AA36" s="632">
        <f>D36*E36*$AV$8/1000</f>
        <v>0</v>
      </c>
      <c r="AB36" s="656"/>
      <c r="AC36" s="657"/>
      <c r="AD36" s="657"/>
      <c r="AE36" s="657"/>
      <c r="AF36" s="657"/>
      <c r="AG36" s="656"/>
      <c r="AH36" s="657"/>
      <c r="AI36" s="657"/>
      <c r="AJ36" s="657"/>
      <c r="AK36" s="657"/>
      <c r="AL36" s="657"/>
      <c r="AM36" s="657"/>
      <c r="AN36" s="632">
        <f>D36*O36*P36/1000</f>
        <v>0</v>
      </c>
      <c r="AO36" s="632">
        <f>D36*Q36/1000</f>
        <v>0</v>
      </c>
      <c r="AP36" s="632">
        <f>AO36/$AO$35</f>
        <v>0</v>
      </c>
      <c r="AQ36" s="632">
        <f>AO36/$AO$100</f>
        <v>0</v>
      </c>
      <c r="AR36" s="632">
        <f>AO36/$AO$101</f>
        <v>0</v>
      </c>
      <c r="AS36" s="638"/>
    </row>
    <row r="37" spans="1:47">
      <c r="A37" s="1378"/>
      <c r="B37" s="658"/>
      <c r="C37" s="659"/>
      <c r="D37" s="660"/>
      <c r="E37" s="627"/>
      <c r="F37" s="641"/>
      <c r="G37" s="661"/>
      <c r="H37" s="629"/>
      <c r="I37" s="629"/>
      <c r="J37" s="629"/>
      <c r="K37" s="629"/>
      <c r="L37" s="629"/>
      <c r="M37" s="629"/>
      <c r="N37" s="662"/>
      <c r="O37" s="631"/>
      <c r="P37" s="631"/>
      <c r="Q37" s="630">
        <f>(E37*$AV$8)+(O37*P37)</f>
        <v>0</v>
      </c>
      <c r="R37" s="631"/>
      <c r="S37" s="631"/>
      <c r="T37" s="631"/>
      <c r="U37" s="631"/>
      <c r="V37" s="631"/>
      <c r="W37" s="631"/>
      <c r="X37" s="631"/>
      <c r="Y37" s="631"/>
      <c r="Z37" s="631"/>
      <c r="AA37" s="632">
        <f>D37*E37*$AV$8/1000</f>
        <v>0</v>
      </c>
      <c r="AB37" s="663"/>
      <c r="AC37" s="664"/>
      <c r="AD37" s="665"/>
      <c r="AE37" s="665"/>
      <c r="AF37" s="665"/>
      <c r="AG37" s="663"/>
      <c r="AH37" s="664"/>
      <c r="AI37" s="665"/>
      <c r="AJ37" s="665"/>
      <c r="AK37" s="665"/>
      <c r="AL37" s="665"/>
      <c r="AM37" s="665"/>
      <c r="AN37" s="632">
        <f>D37*O37*P37/1000</f>
        <v>0</v>
      </c>
      <c r="AO37" s="632">
        <f t="shared" ref="AO37:AO40" si="19">D37*Q37/1000</f>
        <v>0</v>
      </c>
      <c r="AP37" s="632">
        <f t="shared" ref="AP37:AP40" si="20">AO37/$AO$35</f>
        <v>0</v>
      </c>
      <c r="AQ37" s="632">
        <f>AO37/$AO$100</f>
        <v>0</v>
      </c>
      <c r="AR37" s="632">
        <f>AO37/$AO$101</f>
        <v>0</v>
      </c>
      <c r="AS37" s="666"/>
    </row>
    <row r="38" spans="1:47">
      <c r="A38" s="1378"/>
      <c r="B38" s="658"/>
      <c r="C38" s="659"/>
      <c r="D38" s="660"/>
      <c r="E38" s="627"/>
      <c r="F38" s="641"/>
      <c r="G38" s="661"/>
      <c r="H38" s="629"/>
      <c r="I38" s="629"/>
      <c r="J38" s="629"/>
      <c r="K38" s="629"/>
      <c r="L38" s="629"/>
      <c r="M38" s="629"/>
      <c r="N38" s="662"/>
      <c r="O38" s="631"/>
      <c r="P38" s="631"/>
      <c r="Q38" s="630">
        <f>(E38*$AV$8)+(O38*P38)</f>
        <v>0</v>
      </c>
      <c r="R38" s="631"/>
      <c r="S38" s="631"/>
      <c r="T38" s="631"/>
      <c r="U38" s="631"/>
      <c r="V38" s="631"/>
      <c r="W38" s="631"/>
      <c r="X38" s="631"/>
      <c r="Y38" s="631"/>
      <c r="Z38" s="631"/>
      <c r="AA38" s="632">
        <f>D38*E38*$AV$8/1000</f>
        <v>0</v>
      </c>
      <c r="AB38" s="663"/>
      <c r="AC38" s="664"/>
      <c r="AD38" s="665"/>
      <c r="AE38" s="665"/>
      <c r="AF38" s="665"/>
      <c r="AG38" s="663"/>
      <c r="AH38" s="664"/>
      <c r="AI38" s="665"/>
      <c r="AJ38" s="665"/>
      <c r="AK38" s="665"/>
      <c r="AL38" s="665"/>
      <c r="AM38" s="665"/>
      <c r="AN38" s="632">
        <f>D38*O38*P38/1000</f>
        <v>0</v>
      </c>
      <c r="AO38" s="632">
        <f t="shared" si="19"/>
        <v>0</v>
      </c>
      <c r="AP38" s="632">
        <f t="shared" si="20"/>
        <v>0</v>
      </c>
      <c r="AQ38" s="632">
        <f>AO38/$AO$100</f>
        <v>0</v>
      </c>
      <c r="AR38" s="632">
        <f>AO38/$AO$101</f>
        <v>0</v>
      </c>
      <c r="AS38" s="666"/>
      <c r="AU38" s="696"/>
    </row>
    <row r="39" spans="1:47">
      <c r="A39" s="1378"/>
      <c r="B39" s="658"/>
      <c r="C39" s="667"/>
      <c r="D39" s="660"/>
      <c r="E39" s="668"/>
      <c r="F39" s="641"/>
      <c r="G39" s="661"/>
      <c r="H39" s="629"/>
      <c r="I39" s="629"/>
      <c r="J39" s="629"/>
      <c r="K39" s="629"/>
      <c r="L39" s="629"/>
      <c r="M39" s="669"/>
      <c r="N39" s="662"/>
      <c r="O39" s="631"/>
      <c r="P39" s="660"/>
      <c r="Q39" s="630">
        <f t="shared" ref="Q39:Q40" si="21">(E39*$AV$8)+(O39*P39)</f>
        <v>0</v>
      </c>
      <c r="R39" s="631"/>
      <c r="S39" s="631"/>
      <c r="T39" s="631"/>
      <c r="U39" s="631"/>
      <c r="V39" s="631"/>
      <c r="W39" s="631"/>
      <c r="X39" s="631"/>
      <c r="Y39" s="631"/>
      <c r="Z39" s="631"/>
      <c r="AA39" s="632">
        <f>D39*E39*$AV$8/1000</f>
        <v>0</v>
      </c>
      <c r="AB39" s="663"/>
      <c r="AC39" s="664"/>
      <c r="AD39" s="665"/>
      <c r="AE39" s="665"/>
      <c r="AF39" s="665"/>
      <c r="AG39" s="663"/>
      <c r="AH39" s="664"/>
      <c r="AI39" s="665"/>
      <c r="AJ39" s="665"/>
      <c r="AK39" s="665"/>
      <c r="AL39" s="665"/>
      <c r="AM39" s="665"/>
      <c r="AN39" s="632">
        <f>D39*O39*P39/1000</f>
        <v>0</v>
      </c>
      <c r="AO39" s="632">
        <f t="shared" si="19"/>
        <v>0</v>
      </c>
      <c r="AP39" s="632">
        <f t="shared" si="20"/>
        <v>0</v>
      </c>
      <c r="AQ39" s="632">
        <f>AO39/$AO$100</f>
        <v>0</v>
      </c>
      <c r="AR39" s="632">
        <f>AO39/$AO$101</f>
        <v>0</v>
      </c>
      <c r="AS39" s="670"/>
      <c r="AT39" s="671"/>
    </row>
    <row r="40" spans="1:47">
      <c r="A40" s="1378"/>
      <c r="B40" s="658"/>
      <c r="C40" s="667"/>
      <c r="D40" s="660"/>
      <c r="E40" s="668"/>
      <c r="F40" s="672"/>
      <c r="G40" s="673"/>
      <c r="H40" s="673"/>
      <c r="I40" s="673"/>
      <c r="J40" s="673"/>
      <c r="K40" s="673"/>
      <c r="L40" s="673"/>
      <c r="M40" s="674"/>
      <c r="N40" s="675"/>
      <c r="O40" s="644"/>
      <c r="P40" s="676"/>
      <c r="Q40" s="630">
        <f t="shared" si="21"/>
        <v>0</v>
      </c>
      <c r="R40" s="631"/>
      <c r="S40" s="631"/>
      <c r="T40" s="631"/>
      <c r="U40" s="631"/>
      <c r="V40" s="631"/>
      <c r="W40" s="631"/>
      <c r="X40" s="631"/>
      <c r="Y40" s="631"/>
      <c r="Z40" s="631"/>
      <c r="AA40" s="632">
        <f>D40*E40*$AV$8/1000</f>
        <v>0</v>
      </c>
      <c r="AB40" s="677"/>
      <c r="AC40" s="678"/>
      <c r="AD40" s="678"/>
      <c r="AE40" s="678"/>
      <c r="AF40" s="678"/>
      <c r="AG40" s="677"/>
      <c r="AH40" s="678"/>
      <c r="AI40" s="678"/>
      <c r="AJ40" s="678"/>
      <c r="AK40" s="678"/>
      <c r="AL40" s="678"/>
      <c r="AM40" s="678"/>
      <c r="AN40" s="632">
        <f>D40*O40*P40/1000</f>
        <v>0</v>
      </c>
      <c r="AO40" s="632">
        <f t="shared" si="19"/>
        <v>0</v>
      </c>
      <c r="AP40" s="632">
        <f t="shared" si="20"/>
        <v>0</v>
      </c>
      <c r="AQ40" s="632">
        <f>AO40/$AO$100</f>
        <v>0</v>
      </c>
      <c r="AR40" s="632">
        <f>AO40/$AO$101</f>
        <v>0</v>
      </c>
      <c r="AS40" s="670"/>
      <c r="AT40" s="671"/>
    </row>
    <row r="41" spans="1:47">
      <c r="A41" s="1379"/>
      <c r="B41" s="1380"/>
      <c r="C41" s="1381"/>
      <c r="D41" s="1381"/>
      <c r="E41" s="1381"/>
      <c r="F41" s="1381"/>
      <c r="G41" s="1381"/>
      <c r="H41" s="1381"/>
      <c r="I41" s="1381"/>
      <c r="J41" s="1381"/>
      <c r="K41" s="1381"/>
      <c r="L41" s="1381"/>
      <c r="M41" s="1381"/>
      <c r="N41" s="1381"/>
      <c r="O41" s="1381"/>
      <c r="P41" s="1381"/>
      <c r="Q41" s="1382"/>
      <c r="R41" s="549"/>
      <c r="S41" s="549"/>
      <c r="T41" s="549"/>
      <c r="U41" s="549"/>
      <c r="V41" s="549"/>
      <c r="W41" s="549"/>
      <c r="X41" s="549"/>
      <c r="Y41" s="549"/>
      <c r="Z41" s="549"/>
      <c r="AA41" s="679"/>
      <c r="AB41" s="680"/>
      <c r="AC41" s="680"/>
      <c r="AD41" s="680"/>
      <c r="AE41" s="680"/>
      <c r="AF41" s="680"/>
      <c r="AG41" s="680"/>
      <c r="AH41" s="680"/>
      <c r="AI41" s="680"/>
      <c r="AJ41" s="680"/>
      <c r="AK41" s="680"/>
      <c r="AL41" s="680"/>
      <c r="AM41" s="680"/>
      <c r="AN41" s="680"/>
      <c r="AO41" s="679">
        <f>SUM(AO36:AO40)</f>
        <v>0</v>
      </c>
      <c r="AP41" s="681">
        <f>SUM(AP36:AP40)</f>
        <v>0</v>
      </c>
      <c r="AQ41" s="681"/>
      <c r="AR41" s="681"/>
      <c r="AS41" s="682"/>
      <c r="AT41" s="671"/>
    </row>
    <row r="42" spans="1:47">
      <c r="A42" s="1371" t="s">
        <v>695</v>
      </c>
      <c r="B42" s="683" t="str">
        <f>Assumption!B17</f>
        <v>Meter Number : 13579</v>
      </c>
      <c r="C42" s="622" t="str">
        <f>Assumption!C17</f>
        <v>kWh</v>
      </c>
      <c r="D42" s="684"/>
      <c r="E42" s="1383"/>
      <c r="F42" s="1384"/>
      <c r="G42" s="1384"/>
      <c r="H42" s="1384"/>
      <c r="I42" s="1384"/>
      <c r="J42" s="1384"/>
      <c r="K42" s="1384"/>
      <c r="L42" s="1384"/>
      <c r="M42" s="1384"/>
      <c r="N42" s="1384"/>
      <c r="O42" s="1384"/>
      <c r="P42" s="1385"/>
      <c r="Q42" s="685">
        <v>0.49990000000000001</v>
      </c>
      <c r="R42" s="631"/>
      <c r="S42" s="631"/>
      <c r="T42" s="631"/>
      <c r="U42" s="716" t="s">
        <v>356</v>
      </c>
      <c r="V42" s="631"/>
      <c r="W42" s="631"/>
      <c r="X42" s="631"/>
      <c r="Y42" s="631"/>
      <c r="Z42" s="631" t="s">
        <v>722</v>
      </c>
      <c r="AA42" s="1394"/>
      <c r="AB42" s="1394"/>
      <c r="AC42" s="1394"/>
      <c r="AD42" s="1394"/>
      <c r="AE42" s="1394"/>
      <c r="AF42" s="1394"/>
      <c r="AG42" s="1394"/>
      <c r="AH42" s="1394"/>
      <c r="AI42" s="1394"/>
      <c r="AJ42" s="1394"/>
      <c r="AK42" s="1394"/>
      <c r="AL42" s="1394"/>
      <c r="AM42" s="1394"/>
      <c r="AN42" s="1395"/>
      <c r="AO42" s="632">
        <f>D42*Q42/1000</f>
        <v>0</v>
      </c>
      <c r="AP42" s="632">
        <f>AO42/$AO$45</f>
        <v>0</v>
      </c>
      <c r="AQ42" s="632">
        <f>AO42/$AO$100</f>
        <v>0</v>
      </c>
      <c r="AR42" s="632">
        <f>AO42/$AO$101</f>
        <v>0</v>
      </c>
      <c r="AS42" s="634"/>
    </row>
    <row r="43" spans="1:47">
      <c r="A43" s="1372"/>
      <c r="B43" s="683" t="str">
        <f>Assumption!B22</f>
        <v>Meter Number: 24680 (Office)</v>
      </c>
      <c r="C43" s="622" t="str">
        <f>Assumption!C22</f>
        <v>kWh</v>
      </c>
      <c r="D43" s="636">
        <f>Assumption!D22</f>
        <v>3000</v>
      </c>
      <c r="E43" s="1386"/>
      <c r="F43" s="1387"/>
      <c r="G43" s="1387"/>
      <c r="H43" s="1387"/>
      <c r="I43" s="1387"/>
      <c r="J43" s="1387"/>
      <c r="K43" s="1387"/>
      <c r="L43" s="1387"/>
      <c r="M43" s="1387"/>
      <c r="N43" s="1387"/>
      <c r="O43" s="1387"/>
      <c r="P43" s="1388"/>
      <c r="Q43" s="687">
        <v>0.49990000000000001</v>
      </c>
      <c r="R43" s="631"/>
      <c r="S43" s="631"/>
      <c r="T43" s="631"/>
      <c r="U43" s="716" t="s">
        <v>356</v>
      </c>
      <c r="V43" s="631"/>
      <c r="W43" s="631"/>
      <c r="X43" s="631"/>
      <c r="Y43" s="631"/>
      <c r="Z43" s="631" t="s">
        <v>722</v>
      </c>
      <c r="AA43" s="1396"/>
      <c r="AB43" s="1396"/>
      <c r="AC43" s="1396"/>
      <c r="AD43" s="1396"/>
      <c r="AE43" s="1396"/>
      <c r="AF43" s="1396"/>
      <c r="AG43" s="1396"/>
      <c r="AH43" s="1396"/>
      <c r="AI43" s="1396"/>
      <c r="AJ43" s="1396"/>
      <c r="AK43" s="1396"/>
      <c r="AL43" s="1396"/>
      <c r="AM43" s="1396"/>
      <c r="AN43" s="1397"/>
      <c r="AO43" s="632">
        <f>D43*Q43/1000</f>
        <v>1.4997</v>
      </c>
      <c r="AP43" s="632">
        <f>AO43/$AO$45</f>
        <v>1</v>
      </c>
      <c r="AQ43" s="632">
        <f>AO43/$AO$100</f>
        <v>2.2634464171050011E-2</v>
      </c>
      <c r="AR43" s="632">
        <f>AO43/$AO$101</f>
        <v>2.7592059249787154E-3</v>
      </c>
      <c r="AS43" s="638"/>
      <c r="AT43" s="639"/>
    </row>
    <row r="44" spans="1:47">
      <c r="A44" s="1372"/>
      <c r="B44" s="683"/>
      <c r="C44" s="622"/>
      <c r="D44" s="689"/>
      <c r="E44" s="1389"/>
      <c r="F44" s="1390"/>
      <c r="G44" s="1390"/>
      <c r="H44" s="1390"/>
      <c r="I44" s="1390"/>
      <c r="J44" s="1390"/>
      <c r="K44" s="1390"/>
      <c r="L44" s="1390"/>
      <c r="M44" s="1390"/>
      <c r="N44" s="1390"/>
      <c r="O44" s="1390"/>
      <c r="P44" s="1391"/>
      <c r="Q44" s="690"/>
      <c r="R44" s="631"/>
      <c r="S44" s="631"/>
      <c r="T44" s="631"/>
      <c r="U44" s="631"/>
      <c r="V44" s="631"/>
      <c r="W44" s="631"/>
      <c r="X44" s="631"/>
      <c r="Y44" s="631"/>
      <c r="Z44" s="631"/>
      <c r="AA44" s="1398"/>
      <c r="AB44" s="1398"/>
      <c r="AC44" s="1398"/>
      <c r="AD44" s="1398"/>
      <c r="AE44" s="1398"/>
      <c r="AF44" s="1398"/>
      <c r="AG44" s="1398"/>
      <c r="AH44" s="1398"/>
      <c r="AI44" s="1398"/>
      <c r="AJ44" s="1398"/>
      <c r="AK44" s="1398"/>
      <c r="AL44" s="1398"/>
      <c r="AM44" s="1398"/>
      <c r="AN44" s="1399"/>
      <c r="AO44" s="632">
        <f>D44*Q44/1000</f>
        <v>0</v>
      </c>
      <c r="AP44" s="632">
        <f>AO44/$AO$45</f>
        <v>0</v>
      </c>
      <c r="AQ44" s="632">
        <f>AO44/$AO$100</f>
        <v>0</v>
      </c>
      <c r="AR44" s="632">
        <f>AO44/$AO$101</f>
        <v>0</v>
      </c>
      <c r="AS44" s="634"/>
    </row>
    <row r="45" spans="1:47">
      <c r="A45" s="1373"/>
      <c r="B45" s="1400"/>
      <c r="C45" s="1401"/>
      <c r="D45" s="1401"/>
      <c r="E45" s="1401"/>
      <c r="F45" s="1401"/>
      <c r="G45" s="1401"/>
      <c r="H45" s="1401"/>
      <c r="I45" s="1401"/>
      <c r="J45" s="1401"/>
      <c r="K45" s="1401"/>
      <c r="L45" s="1401"/>
      <c r="M45" s="1401"/>
      <c r="N45" s="1401"/>
      <c r="O45" s="1401"/>
      <c r="P45" s="1401"/>
      <c r="Q45" s="1402"/>
      <c r="R45" s="492"/>
      <c r="S45" s="492"/>
      <c r="T45" s="492"/>
      <c r="U45" s="492"/>
      <c r="V45" s="492"/>
      <c r="W45" s="492"/>
      <c r="X45" s="492"/>
      <c r="Y45" s="492"/>
      <c r="Z45" s="492"/>
      <c r="AA45" s="679"/>
      <c r="AB45" s="679"/>
      <c r="AC45" s="679"/>
      <c r="AD45" s="679"/>
      <c r="AE45" s="679"/>
      <c r="AF45" s="679"/>
      <c r="AG45" s="679"/>
      <c r="AH45" s="679"/>
      <c r="AI45" s="679"/>
      <c r="AJ45" s="679"/>
      <c r="AK45" s="679"/>
      <c r="AL45" s="679"/>
      <c r="AM45" s="679"/>
      <c r="AN45" s="679"/>
      <c r="AO45" s="679">
        <f>SUM(AO42:AO44)</f>
        <v>1.4997</v>
      </c>
      <c r="AP45" s="679">
        <f>SUM(AP42:AP44)</f>
        <v>1</v>
      </c>
      <c r="AQ45" s="679"/>
      <c r="AR45" s="679"/>
      <c r="AS45" s="692"/>
    </row>
    <row r="46" spans="1:47" s="722" customFormat="1" ht="14.4" customHeight="1">
      <c r="A46" s="1371" t="s">
        <v>699</v>
      </c>
      <c r="B46" s="726" t="s">
        <v>696</v>
      </c>
      <c r="C46" s="727"/>
      <c r="D46" s="728"/>
      <c r="E46" s="1403"/>
      <c r="F46" s="1404"/>
      <c r="G46" s="1404"/>
      <c r="H46" s="1404"/>
      <c r="I46" s="1404"/>
      <c r="J46" s="1404"/>
      <c r="K46" s="1404"/>
      <c r="L46" s="1404"/>
      <c r="M46" s="1404"/>
      <c r="N46" s="1404"/>
      <c r="O46" s="1404"/>
      <c r="P46" s="1404"/>
      <c r="Q46" s="729"/>
      <c r="R46" s="730"/>
      <c r="S46" s="730"/>
      <c r="T46" s="730"/>
      <c r="U46" s="730"/>
      <c r="V46" s="730"/>
      <c r="W46" s="730"/>
      <c r="X46" s="730"/>
      <c r="Y46" s="730"/>
      <c r="Z46" s="730"/>
      <c r="AA46" s="1394"/>
      <c r="AB46" s="1394"/>
      <c r="AC46" s="1394"/>
      <c r="AD46" s="1394"/>
      <c r="AE46" s="1394"/>
      <c r="AF46" s="1394"/>
      <c r="AG46" s="1394"/>
      <c r="AH46" s="1394"/>
      <c r="AI46" s="1394"/>
      <c r="AJ46" s="1394"/>
      <c r="AK46" s="1394"/>
      <c r="AL46" s="1394"/>
      <c r="AM46" s="1394"/>
      <c r="AN46" s="1395"/>
      <c r="AO46" s="720">
        <f t="shared" ref="AO46" si="22">D46*Q46/1000</f>
        <v>0</v>
      </c>
      <c r="AP46" s="720"/>
      <c r="AQ46" s="720"/>
      <c r="AR46" s="720"/>
      <c r="AS46" s="721"/>
    </row>
    <row r="47" spans="1:47">
      <c r="A47" s="1372"/>
      <c r="B47" s="683" t="str">
        <f>Assumption!B41</f>
        <v>Scrap for Billet Manufacturing</v>
      </c>
      <c r="C47" s="693" t="s">
        <v>520</v>
      </c>
      <c r="D47" s="717">
        <v>300000</v>
      </c>
      <c r="E47" s="1405"/>
      <c r="F47" s="1406"/>
      <c r="G47" s="1406"/>
      <c r="H47" s="1406"/>
      <c r="I47" s="1406"/>
      <c r="J47" s="1406"/>
      <c r="K47" s="1406"/>
      <c r="L47" s="1406"/>
      <c r="M47" s="1406"/>
      <c r="N47" s="1406"/>
      <c r="O47" s="1406"/>
      <c r="P47" s="1406"/>
      <c r="Q47" s="695">
        <v>0.14660000000000001</v>
      </c>
      <c r="R47" s="631"/>
      <c r="S47" s="631"/>
      <c r="T47" s="631"/>
      <c r="U47" s="716" t="s">
        <v>356</v>
      </c>
      <c r="V47" s="631"/>
      <c r="W47" s="631"/>
      <c r="X47" s="631"/>
      <c r="Y47" s="631"/>
      <c r="Z47" s="876" t="s">
        <v>613</v>
      </c>
      <c r="AA47" s="1409"/>
      <c r="AB47" s="1409"/>
      <c r="AC47" s="1409"/>
      <c r="AD47" s="1409"/>
      <c r="AE47" s="1409"/>
      <c r="AF47" s="1409"/>
      <c r="AG47" s="1409"/>
      <c r="AH47" s="1409"/>
      <c r="AI47" s="1409"/>
      <c r="AJ47" s="1409"/>
      <c r="AK47" s="1409"/>
      <c r="AL47" s="1409"/>
      <c r="AM47" s="1409"/>
      <c r="AN47" s="1397"/>
      <c r="AO47" s="632">
        <f>D47*Q47/1000</f>
        <v>43.98</v>
      </c>
      <c r="AP47" s="632">
        <f t="shared" ref="AP47:AP91" si="23">AO47/$AO$99</f>
        <v>9.2149373101216972E-2</v>
      </c>
      <c r="AQ47" s="632">
        <f t="shared" ref="AQ47:AQ91" si="24">AO47/$AO$100</f>
        <v>0.66377524454409509</v>
      </c>
      <c r="AR47" s="632">
        <f t="shared" ref="AR47:AR91" si="25">AO47/$AO$101</f>
        <v>8.0916100940564048E-2</v>
      </c>
      <c r="AS47" s="634"/>
    </row>
    <row r="48" spans="1:47">
      <c r="A48" s="1372"/>
      <c r="B48" s="683" t="str">
        <f>Assumption!B42</f>
        <v>Sodium Hypochlorite</v>
      </c>
      <c r="C48" s="693" t="s">
        <v>520</v>
      </c>
      <c r="D48" s="717">
        <v>60000</v>
      </c>
      <c r="E48" s="1405"/>
      <c r="F48" s="1406"/>
      <c r="G48" s="1406"/>
      <c r="H48" s="1406"/>
      <c r="I48" s="1406"/>
      <c r="J48" s="1406"/>
      <c r="K48" s="1406"/>
      <c r="L48" s="1406"/>
      <c r="M48" s="1406"/>
      <c r="N48" s="1406"/>
      <c r="O48" s="1406"/>
      <c r="P48" s="1406"/>
      <c r="Q48" s="695">
        <v>0.87119999999999997</v>
      </c>
      <c r="R48" s="631"/>
      <c r="S48" s="631"/>
      <c r="T48" s="631"/>
      <c r="U48" s="716" t="s">
        <v>356</v>
      </c>
      <c r="V48" s="631"/>
      <c r="W48" s="631"/>
      <c r="X48" s="631"/>
      <c r="Y48" s="631"/>
      <c r="Z48" s="876" t="s">
        <v>625</v>
      </c>
      <c r="AA48" s="1409"/>
      <c r="AB48" s="1409"/>
      <c r="AC48" s="1409"/>
      <c r="AD48" s="1409"/>
      <c r="AE48" s="1409"/>
      <c r="AF48" s="1409"/>
      <c r="AG48" s="1409"/>
      <c r="AH48" s="1409"/>
      <c r="AI48" s="1409"/>
      <c r="AJ48" s="1409"/>
      <c r="AK48" s="1409"/>
      <c r="AL48" s="1409"/>
      <c r="AM48" s="1409"/>
      <c r="AN48" s="1397"/>
      <c r="AO48" s="632">
        <f>D48*Q48/1000</f>
        <v>52.271999999999998</v>
      </c>
      <c r="AP48" s="632">
        <f t="shared" si="23"/>
        <v>0.10952323853448873</v>
      </c>
      <c r="AQ48" s="632">
        <f t="shared" si="24"/>
        <v>0.78892359215118091</v>
      </c>
      <c r="AR48" s="632">
        <f t="shared" si="25"/>
        <v>9.6172042482154704E-2</v>
      </c>
      <c r="AS48" s="634"/>
    </row>
    <row r="49" spans="1:45">
      <c r="A49" s="1372"/>
      <c r="B49" s="683" t="str">
        <f>Assumption!B43</f>
        <v>Calcium Sterate</v>
      </c>
      <c r="C49" s="693" t="s">
        <v>520</v>
      </c>
      <c r="D49" s="717">
        <v>15000</v>
      </c>
      <c r="E49" s="1405"/>
      <c r="F49" s="1406"/>
      <c r="G49" s="1406"/>
      <c r="H49" s="1406"/>
      <c r="I49" s="1406"/>
      <c r="J49" s="1406"/>
      <c r="K49" s="1406"/>
      <c r="L49" s="1406"/>
      <c r="M49" s="1406"/>
      <c r="N49" s="1406"/>
      <c r="O49" s="1406"/>
      <c r="P49" s="1406"/>
      <c r="Q49" s="695">
        <v>0.87290000000000001</v>
      </c>
      <c r="R49" s="631"/>
      <c r="S49" s="631"/>
      <c r="T49" s="631"/>
      <c r="U49" s="716" t="s">
        <v>356</v>
      </c>
      <c r="V49" s="631"/>
      <c r="W49" s="631"/>
      <c r="X49" s="631"/>
      <c r="Y49" s="716"/>
      <c r="Z49" s="876" t="s">
        <v>723</v>
      </c>
      <c r="AA49" s="1409"/>
      <c r="AB49" s="1409"/>
      <c r="AC49" s="1409"/>
      <c r="AD49" s="1409"/>
      <c r="AE49" s="1409"/>
      <c r="AF49" s="1409"/>
      <c r="AG49" s="1409"/>
      <c r="AH49" s="1409"/>
      <c r="AI49" s="1409"/>
      <c r="AJ49" s="1409"/>
      <c r="AK49" s="1409"/>
      <c r="AL49" s="1409"/>
      <c r="AM49" s="1409"/>
      <c r="AN49" s="1397"/>
      <c r="AO49" s="632">
        <f>D49*Q49/1000</f>
        <v>13.093500000000001</v>
      </c>
      <c r="AP49" s="632">
        <f t="shared" si="23"/>
        <v>2.7434238669867772E-2</v>
      </c>
      <c r="AQ49" s="632">
        <f t="shared" si="24"/>
        <v>0.19761576090127581</v>
      </c>
      <c r="AR49" s="632">
        <f t="shared" si="25"/>
        <v>2.4089926504440095E-2</v>
      </c>
      <c r="AS49" s="634"/>
    </row>
    <row r="50" spans="1:45">
      <c r="A50" s="1372"/>
      <c r="B50" s="683" t="str">
        <f>Assumption!B44</f>
        <v>Lubricants</v>
      </c>
      <c r="C50" s="693" t="s">
        <v>520</v>
      </c>
      <c r="D50" s="717">
        <v>32000</v>
      </c>
      <c r="E50" s="1405"/>
      <c r="F50" s="1406"/>
      <c r="G50" s="1406"/>
      <c r="H50" s="1406"/>
      <c r="I50" s="1406"/>
      <c r="J50" s="1406"/>
      <c r="K50" s="1406"/>
      <c r="L50" s="1406"/>
      <c r="M50" s="1406"/>
      <c r="N50" s="1406"/>
      <c r="O50" s="1406"/>
      <c r="P50" s="1406"/>
      <c r="Q50" s="695">
        <v>0.83189999999999997</v>
      </c>
      <c r="R50" s="631"/>
      <c r="S50" s="631"/>
      <c r="T50" s="631"/>
      <c r="U50" s="716" t="s">
        <v>356</v>
      </c>
      <c r="V50" s="631"/>
      <c r="W50" s="631"/>
      <c r="X50" s="716"/>
      <c r="Y50" s="631"/>
      <c r="Z50" s="876" t="s">
        <v>634</v>
      </c>
      <c r="AA50" s="1409"/>
      <c r="AB50" s="1409"/>
      <c r="AC50" s="1409"/>
      <c r="AD50" s="1409"/>
      <c r="AE50" s="1409"/>
      <c r="AF50" s="1409"/>
      <c r="AG50" s="1409"/>
      <c r="AH50" s="1409"/>
      <c r="AI50" s="1409"/>
      <c r="AJ50" s="1409"/>
      <c r="AK50" s="1409"/>
      <c r="AL50" s="1409"/>
      <c r="AM50" s="1409"/>
      <c r="AN50" s="1397"/>
      <c r="AO50" s="632">
        <f t="shared" ref="AO50:AO98" si="26">D50*Q50/1000</f>
        <v>26.620799999999999</v>
      </c>
      <c r="AP50" s="632">
        <f t="shared" si="23"/>
        <v>5.5777399532807567E-2</v>
      </c>
      <c r="AQ50" s="632">
        <f t="shared" si="24"/>
        <v>0.40177871828011474</v>
      </c>
      <c r="AR50" s="632">
        <f t="shared" si="25"/>
        <v>4.8977974986779617E-2</v>
      </c>
      <c r="AS50" s="634"/>
    </row>
    <row r="51" spans="1:45" s="873" customFormat="1">
      <c r="A51" s="1372"/>
      <c r="B51" s="683" t="str">
        <f>Assumption!B45</f>
        <v>Sticker</v>
      </c>
      <c r="C51" s="693" t="s">
        <v>520</v>
      </c>
      <c r="D51" s="717">
        <v>40000</v>
      </c>
      <c r="E51" s="1405"/>
      <c r="F51" s="1406"/>
      <c r="G51" s="1406"/>
      <c r="H51" s="1406"/>
      <c r="I51" s="1406"/>
      <c r="J51" s="1406"/>
      <c r="K51" s="1406"/>
      <c r="L51" s="1406"/>
      <c r="M51" s="1406"/>
      <c r="N51" s="1406"/>
      <c r="O51" s="1406"/>
      <c r="P51" s="1406"/>
      <c r="Q51" s="695">
        <v>0.51</v>
      </c>
      <c r="R51" s="631"/>
      <c r="S51" s="631"/>
      <c r="T51" s="631"/>
      <c r="U51" s="716" t="s">
        <v>356</v>
      </c>
      <c r="V51" s="631"/>
      <c r="W51" s="631"/>
      <c r="X51" s="631"/>
      <c r="Y51" s="716"/>
      <c r="Z51" s="877" t="s">
        <v>669</v>
      </c>
      <c r="AA51" s="1409"/>
      <c r="AB51" s="1409"/>
      <c r="AC51" s="1409"/>
      <c r="AD51" s="1409"/>
      <c r="AE51" s="1409"/>
      <c r="AF51" s="1409"/>
      <c r="AG51" s="1409"/>
      <c r="AH51" s="1409"/>
      <c r="AI51" s="1409"/>
      <c r="AJ51" s="1409"/>
      <c r="AK51" s="1409"/>
      <c r="AL51" s="1409"/>
      <c r="AM51" s="1409"/>
      <c r="AN51" s="1397"/>
      <c r="AO51" s="632">
        <f t="shared" si="26"/>
        <v>20.399999999999999</v>
      </c>
      <c r="AP51" s="632">
        <f t="shared" si="23"/>
        <v>4.2743228996471719E-2</v>
      </c>
      <c r="AQ51" s="632">
        <f t="shared" si="24"/>
        <v>0.30789029078443697</v>
      </c>
      <c r="AR51" s="632">
        <f t="shared" si="25"/>
        <v>3.7532707121134753E-2</v>
      </c>
      <c r="AS51" s="634"/>
    </row>
    <row r="52" spans="1:45" s="873" customFormat="1">
      <c r="A52" s="1372"/>
      <c r="B52" s="683" t="str">
        <f>Assumption!B46</f>
        <v>Carton Box</v>
      </c>
      <c r="C52" s="693" t="s">
        <v>520</v>
      </c>
      <c r="D52" s="717">
        <v>18000</v>
      </c>
      <c r="E52" s="1405"/>
      <c r="F52" s="1406"/>
      <c r="G52" s="1406"/>
      <c r="H52" s="1406"/>
      <c r="I52" s="1406"/>
      <c r="J52" s="1406"/>
      <c r="K52" s="1406"/>
      <c r="L52" s="1406"/>
      <c r="M52" s="1406"/>
      <c r="N52" s="1406"/>
      <c r="O52" s="1406"/>
      <c r="P52" s="1406"/>
      <c r="Q52" s="695">
        <v>1.8678999999999999</v>
      </c>
      <c r="R52" s="631"/>
      <c r="S52" s="631"/>
      <c r="T52" s="631"/>
      <c r="U52" s="716" t="s">
        <v>356</v>
      </c>
      <c r="V52" s="631"/>
      <c r="W52" s="631"/>
      <c r="X52" s="631"/>
      <c r="Y52" s="716"/>
      <c r="Z52" s="440" t="s">
        <v>670</v>
      </c>
      <c r="AA52" s="1409"/>
      <c r="AB52" s="1409"/>
      <c r="AC52" s="1409"/>
      <c r="AD52" s="1409"/>
      <c r="AE52" s="1409"/>
      <c r="AF52" s="1409"/>
      <c r="AG52" s="1409"/>
      <c r="AH52" s="1409"/>
      <c r="AI52" s="1409"/>
      <c r="AJ52" s="1409"/>
      <c r="AK52" s="1409"/>
      <c r="AL52" s="1409"/>
      <c r="AM52" s="1409"/>
      <c r="AN52" s="1397"/>
      <c r="AO52" s="632">
        <f t="shared" si="26"/>
        <v>33.622199999999999</v>
      </c>
      <c r="AP52" s="632">
        <f t="shared" si="23"/>
        <v>7.044712715515547E-2</v>
      </c>
      <c r="AQ52" s="632">
        <f t="shared" si="24"/>
        <v>0.50744847719669106</v>
      </c>
      <c r="AR52" s="632">
        <f t="shared" si="25"/>
        <v>6.1859420851383184E-2</v>
      </c>
      <c r="AS52" s="634"/>
    </row>
    <row r="53" spans="1:45" s="873" customFormat="1">
      <c r="A53" s="1372"/>
      <c r="B53" s="683" t="str">
        <f>Assumption!B47</f>
        <v>LDPE Wrapping Film</v>
      </c>
      <c r="C53" s="693" t="s">
        <v>520</v>
      </c>
      <c r="D53" s="717">
        <v>2500</v>
      </c>
      <c r="E53" s="1405"/>
      <c r="F53" s="1406"/>
      <c r="G53" s="1406"/>
      <c r="H53" s="1406"/>
      <c r="I53" s="1406"/>
      <c r="J53" s="1406"/>
      <c r="K53" s="1406"/>
      <c r="L53" s="1406"/>
      <c r="M53" s="1406"/>
      <c r="N53" s="1406"/>
      <c r="O53" s="1406"/>
      <c r="P53" s="1406"/>
      <c r="Q53" s="695">
        <v>3.2008999999999999</v>
      </c>
      <c r="R53" s="631"/>
      <c r="S53" s="631"/>
      <c r="T53" s="631"/>
      <c r="U53" s="716" t="s">
        <v>356</v>
      </c>
      <c r="V53" s="631"/>
      <c r="W53" s="631"/>
      <c r="X53" s="631"/>
      <c r="Y53" s="631"/>
      <c r="Z53" s="877" t="s">
        <v>321</v>
      </c>
      <c r="AA53" s="1409"/>
      <c r="AB53" s="1409"/>
      <c r="AC53" s="1409"/>
      <c r="AD53" s="1409"/>
      <c r="AE53" s="1409"/>
      <c r="AF53" s="1409"/>
      <c r="AG53" s="1409"/>
      <c r="AH53" s="1409"/>
      <c r="AI53" s="1409"/>
      <c r="AJ53" s="1409"/>
      <c r="AK53" s="1409"/>
      <c r="AL53" s="1409"/>
      <c r="AM53" s="1409"/>
      <c r="AN53" s="1397"/>
      <c r="AO53" s="632">
        <f t="shared" si="26"/>
        <v>8.0022500000000001</v>
      </c>
      <c r="AP53" s="632">
        <f t="shared" si="23"/>
        <v>1.6766764913579209E-2</v>
      </c>
      <c r="AQ53" s="632">
        <f t="shared" si="24"/>
        <v>0.12077524899165495</v>
      </c>
      <c r="AR53" s="632">
        <f t="shared" si="25"/>
        <v>1.4722848311769638E-2</v>
      </c>
      <c r="AS53" s="634"/>
    </row>
    <row r="54" spans="1:45">
      <c r="A54" s="1372"/>
      <c r="B54" s="732" t="s">
        <v>336</v>
      </c>
      <c r="C54" s="693"/>
      <c r="D54" s="717"/>
      <c r="E54" s="1405"/>
      <c r="F54" s="1406"/>
      <c r="G54" s="1406"/>
      <c r="H54" s="1406"/>
      <c r="I54" s="1406"/>
      <c r="J54" s="1406"/>
      <c r="K54" s="1406"/>
      <c r="L54" s="1406"/>
      <c r="M54" s="1406"/>
      <c r="N54" s="1406"/>
      <c r="O54" s="1406"/>
      <c r="P54" s="1406"/>
      <c r="Q54" s="695"/>
      <c r="R54" s="631"/>
      <c r="S54" s="631"/>
      <c r="T54" s="631"/>
      <c r="U54" s="631"/>
      <c r="V54" s="631"/>
      <c r="W54" s="631"/>
      <c r="X54" s="631"/>
      <c r="Y54" s="631"/>
      <c r="Z54" s="631"/>
      <c r="AA54" s="1409"/>
      <c r="AB54" s="1409"/>
      <c r="AC54" s="1409"/>
      <c r="AD54" s="1409"/>
      <c r="AE54" s="1409"/>
      <c r="AF54" s="1409"/>
      <c r="AG54" s="1409"/>
      <c r="AH54" s="1409"/>
      <c r="AI54" s="1409"/>
      <c r="AJ54" s="1409"/>
      <c r="AK54" s="1409"/>
      <c r="AL54" s="1409"/>
      <c r="AM54" s="1409"/>
      <c r="AN54" s="1397"/>
      <c r="AO54" s="632">
        <f t="shared" si="26"/>
        <v>0</v>
      </c>
      <c r="AP54" s="632">
        <f t="shared" si="23"/>
        <v>0</v>
      </c>
      <c r="AQ54" s="632">
        <f t="shared" si="24"/>
        <v>0</v>
      </c>
      <c r="AR54" s="632">
        <f t="shared" si="25"/>
        <v>0</v>
      </c>
      <c r="AS54" s="634"/>
    </row>
    <row r="55" spans="1:45">
      <c r="A55" s="1372"/>
      <c r="B55" s="683" t="str">
        <f>Assumption!B27</f>
        <v>R134a Refrigerant</v>
      </c>
      <c r="C55" s="693" t="s">
        <v>520</v>
      </c>
      <c r="D55" s="717">
        <v>12</v>
      </c>
      <c r="E55" s="1405"/>
      <c r="F55" s="1406"/>
      <c r="G55" s="1406"/>
      <c r="H55" s="1406"/>
      <c r="I55" s="1406"/>
      <c r="J55" s="1406"/>
      <c r="K55" s="1406"/>
      <c r="L55" s="1406"/>
      <c r="M55" s="1406"/>
      <c r="N55" s="1406"/>
      <c r="O55" s="1406"/>
      <c r="P55" s="1406"/>
      <c r="Q55" s="695">
        <v>103.33159999999999</v>
      </c>
      <c r="R55" s="631"/>
      <c r="S55" s="631"/>
      <c r="T55" s="631"/>
      <c r="U55" s="716" t="s">
        <v>356</v>
      </c>
      <c r="V55" s="631"/>
      <c r="W55" s="631"/>
      <c r="X55" s="631"/>
      <c r="Y55" s="631"/>
      <c r="Z55" s="753" t="s">
        <v>724</v>
      </c>
      <c r="AA55" s="1409"/>
      <c r="AB55" s="1409"/>
      <c r="AC55" s="1409"/>
      <c r="AD55" s="1409"/>
      <c r="AE55" s="1409"/>
      <c r="AF55" s="1409"/>
      <c r="AG55" s="1409"/>
      <c r="AH55" s="1409"/>
      <c r="AI55" s="1409"/>
      <c r="AJ55" s="1409"/>
      <c r="AK55" s="1409"/>
      <c r="AL55" s="1409"/>
      <c r="AM55" s="1409"/>
      <c r="AN55" s="1397"/>
      <c r="AO55" s="632">
        <f t="shared" si="26"/>
        <v>1.2399792000000001</v>
      </c>
      <c r="AP55" s="632">
        <f t="shared" si="23"/>
        <v>2.5980742596304809E-3</v>
      </c>
      <c r="AQ55" s="632">
        <f t="shared" si="24"/>
        <v>1.8714586100718314E-2</v>
      </c>
      <c r="AR55" s="632">
        <f t="shared" si="25"/>
        <v>2.2813615759754405E-3</v>
      </c>
      <c r="AS55" s="634"/>
    </row>
    <row r="56" spans="1:45">
      <c r="A56" s="1372"/>
      <c r="B56" s="750" t="s">
        <v>518</v>
      </c>
      <c r="C56" s="751" t="s">
        <v>520</v>
      </c>
      <c r="D56" s="752">
        <v>3.5</v>
      </c>
      <c r="E56" s="1405"/>
      <c r="F56" s="1406"/>
      <c r="G56" s="1406"/>
      <c r="H56" s="1406"/>
      <c r="I56" s="1406"/>
      <c r="J56" s="1406"/>
      <c r="K56" s="1406"/>
      <c r="L56" s="1406"/>
      <c r="M56" s="1406"/>
      <c r="N56" s="1406"/>
      <c r="O56" s="1406"/>
      <c r="P56" s="1406"/>
      <c r="Q56" s="695"/>
      <c r="R56" s="631"/>
      <c r="S56" s="631"/>
      <c r="T56" s="631"/>
      <c r="U56" s="631"/>
      <c r="V56" s="631"/>
      <c r="W56" s="631"/>
      <c r="X56" s="631"/>
      <c r="Y56" s="631"/>
      <c r="Z56" s="631"/>
      <c r="AA56" s="1409"/>
      <c r="AB56" s="1409"/>
      <c r="AC56" s="1409"/>
      <c r="AD56" s="1409"/>
      <c r="AE56" s="1409"/>
      <c r="AF56" s="1409"/>
      <c r="AG56" s="1409"/>
      <c r="AH56" s="1409"/>
      <c r="AI56" s="1409"/>
      <c r="AJ56" s="1409"/>
      <c r="AK56" s="1409"/>
      <c r="AL56" s="1409"/>
      <c r="AM56" s="1409"/>
      <c r="AN56" s="1397"/>
      <c r="AO56" s="632">
        <f t="shared" si="26"/>
        <v>0</v>
      </c>
      <c r="AP56" s="632">
        <f t="shared" si="23"/>
        <v>0</v>
      </c>
      <c r="AQ56" s="632">
        <f t="shared" si="24"/>
        <v>0</v>
      </c>
      <c r="AR56" s="632">
        <f t="shared" si="25"/>
        <v>0</v>
      </c>
      <c r="AS56" s="634"/>
    </row>
    <row r="57" spans="1:45">
      <c r="A57" s="1372"/>
      <c r="B57" s="683" t="s">
        <v>522</v>
      </c>
      <c r="C57" s="693" t="s">
        <v>174</v>
      </c>
      <c r="D57" s="717">
        <f>Assumption!D31+Assumption!D32</f>
        <v>80500</v>
      </c>
      <c r="E57" s="1405"/>
      <c r="F57" s="1406"/>
      <c r="G57" s="1406"/>
      <c r="H57" s="1406"/>
      <c r="I57" s="1406"/>
      <c r="J57" s="1406"/>
      <c r="K57" s="1406"/>
      <c r="L57" s="1406"/>
      <c r="M57" s="1406"/>
      <c r="N57" s="1406"/>
      <c r="O57" s="1406"/>
      <c r="P57" s="1406"/>
      <c r="Q57" s="695">
        <v>0.54100000000000004</v>
      </c>
      <c r="R57" s="631"/>
      <c r="S57" s="631"/>
      <c r="T57" s="631"/>
      <c r="U57" s="716" t="s">
        <v>356</v>
      </c>
      <c r="V57" s="631"/>
      <c r="W57" s="631"/>
      <c r="X57" s="631"/>
      <c r="Y57" s="631"/>
      <c r="Z57" s="753" t="s">
        <v>631</v>
      </c>
      <c r="AA57" s="1409"/>
      <c r="AB57" s="1409"/>
      <c r="AC57" s="1409"/>
      <c r="AD57" s="1409"/>
      <c r="AE57" s="1409"/>
      <c r="AF57" s="1409"/>
      <c r="AG57" s="1409"/>
      <c r="AH57" s="1409"/>
      <c r="AI57" s="1409"/>
      <c r="AJ57" s="1409"/>
      <c r="AK57" s="1409"/>
      <c r="AL57" s="1409"/>
      <c r="AM57" s="1409"/>
      <c r="AN57" s="1397"/>
      <c r="AO57" s="632">
        <f t="shared" si="26"/>
        <v>43.5505</v>
      </c>
      <c r="AP57" s="632">
        <f t="shared" si="23"/>
        <v>9.1249460510335376E-2</v>
      </c>
      <c r="AQ57" s="632">
        <f t="shared" si="24"/>
        <v>0.65729294651017767</v>
      </c>
      <c r="AR57" s="632">
        <f t="shared" si="25"/>
        <v>8.0125890268577415E-2</v>
      </c>
      <c r="AS57" s="634"/>
    </row>
    <row r="58" spans="1:45">
      <c r="A58" s="1372"/>
      <c r="B58" s="683" t="s">
        <v>697</v>
      </c>
      <c r="C58" s="693" t="s">
        <v>174</v>
      </c>
      <c r="D58" s="717">
        <f>Assumption!D33</f>
        <v>120000</v>
      </c>
      <c r="E58" s="1405"/>
      <c r="F58" s="1406"/>
      <c r="G58" s="1406"/>
      <c r="H58" s="1406"/>
      <c r="I58" s="1406"/>
      <c r="J58" s="1406"/>
      <c r="K58" s="1406"/>
      <c r="L58" s="1406"/>
      <c r="M58" s="1406"/>
      <c r="N58" s="1406"/>
      <c r="O58" s="1406"/>
      <c r="P58" s="1406"/>
      <c r="Q58" s="754">
        <v>0</v>
      </c>
      <c r="R58" s="716" t="s">
        <v>356</v>
      </c>
      <c r="S58" s="631"/>
      <c r="T58" s="631"/>
      <c r="U58" s="631"/>
      <c r="V58" s="631"/>
      <c r="W58" s="631"/>
      <c r="X58" s="631"/>
      <c r="Y58" s="631"/>
      <c r="Z58" s="631" t="s">
        <v>717</v>
      </c>
      <c r="AA58" s="1409"/>
      <c r="AB58" s="1409"/>
      <c r="AC58" s="1409"/>
      <c r="AD58" s="1409"/>
      <c r="AE58" s="1409"/>
      <c r="AF58" s="1409"/>
      <c r="AG58" s="1409"/>
      <c r="AH58" s="1409"/>
      <c r="AI58" s="1409"/>
      <c r="AJ58" s="1409"/>
      <c r="AK58" s="1409"/>
      <c r="AL58" s="1409"/>
      <c r="AM58" s="1409"/>
      <c r="AN58" s="1397"/>
      <c r="AO58" s="632">
        <f t="shared" si="26"/>
        <v>0</v>
      </c>
      <c r="AP58" s="632">
        <f t="shared" si="23"/>
        <v>0</v>
      </c>
      <c r="AQ58" s="632">
        <f t="shared" si="24"/>
        <v>0</v>
      </c>
      <c r="AR58" s="632">
        <f t="shared" si="25"/>
        <v>0</v>
      </c>
      <c r="AS58" s="634"/>
    </row>
    <row r="59" spans="1:45">
      <c r="A59" s="1372"/>
      <c r="B59" s="683"/>
      <c r="C59" s="693"/>
      <c r="D59" s="717"/>
      <c r="E59" s="1405"/>
      <c r="F59" s="1406"/>
      <c r="G59" s="1406"/>
      <c r="H59" s="1406"/>
      <c r="I59" s="1406"/>
      <c r="J59" s="1406"/>
      <c r="K59" s="1406"/>
      <c r="L59" s="1406"/>
      <c r="M59" s="1406"/>
      <c r="N59" s="1406"/>
      <c r="O59" s="1406"/>
      <c r="P59" s="1406"/>
      <c r="Q59" s="695"/>
      <c r="R59" s="631"/>
      <c r="S59" s="631"/>
      <c r="T59" s="631"/>
      <c r="U59" s="631"/>
      <c r="V59" s="631"/>
      <c r="W59" s="631"/>
      <c r="X59" s="631"/>
      <c r="Y59" s="631"/>
      <c r="Z59" s="631"/>
      <c r="AA59" s="1409"/>
      <c r="AB59" s="1409"/>
      <c r="AC59" s="1409"/>
      <c r="AD59" s="1409"/>
      <c r="AE59" s="1409"/>
      <c r="AF59" s="1409"/>
      <c r="AG59" s="1409"/>
      <c r="AH59" s="1409"/>
      <c r="AI59" s="1409"/>
      <c r="AJ59" s="1409"/>
      <c r="AK59" s="1409"/>
      <c r="AL59" s="1409"/>
      <c r="AM59" s="1409"/>
      <c r="AN59" s="1397"/>
      <c r="AO59" s="632">
        <f t="shared" si="26"/>
        <v>0</v>
      </c>
      <c r="AP59" s="632">
        <f t="shared" si="23"/>
        <v>0</v>
      </c>
      <c r="AQ59" s="632">
        <f t="shared" si="24"/>
        <v>0</v>
      </c>
      <c r="AR59" s="632">
        <f t="shared" si="25"/>
        <v>0</v>
      </c>
      <c r="AS59" s="634"/>
    </row>
    <row r="60" spans="1:45">
      <c r="A60" s="1372"/>
      <c r="B60" s="683"/>
      <c r="C60" s="693"/>
      <c r="D60" s="717"/>
      <c r="E60" s="1405"/>
      <c r="F60" s="1406"/>
      <c r="G60" s="1406"/>
      <c r="H60" s="1406"/>
      <c r="I60" s="1406"/>
      <c r="J60" s="1406"/>
      <c r="K60" s="1406"/>
      <c r="L60" s="1406"/>
      <c r="M60" s="1406"/>
      <c r="N60" s="1406"/>
      <c r="O60" s="1406"/>
      <c r="P60" s="1406"/>
      <c r="Q60" s="695"/>
      <c r="R60" s="631"/>
      <c r="S60" s="631"/>
      <c r="T60" s="631"/>
      <c r="U60" s="631"/>
      <c r="V60" s="631"/>
      <c r="W60" s="631"/>
      <c r="X60" s="631"/>
      <c r="Y60" s="631"/>
      <c r="Z60" s="631"/>
      <c r="AA60" s="1409"/>
      <c r="AB60" s="1409"/>
      <c r="AC60" s="1409"/>
      <c r="AD60" s="1409"/>
      <c r="AE60" s="1409"/>
      <c r="AF60" s="1409"/>
      <c r="AG60" s="1409"/>
      <c r="AH60" s="1409"/>
      <c r="AI60" s="1409"/>
      <c r="AJ60" s="1409"/>
      <c r="AK60" s="1409"/>
      <c r="AL60" s="1409"/>
      <c r="AM60" s="1409"/>
      <c r="AN60" s="1397"/>
      <c r="AO60" s="632">
        <f t="shared" si="26"/>
        <v>0</v>
      </c>
      <c r="AP60" s="632">
        <f t="shared" si="23"/>
        <v>0</v>
      </c>
      <c r="AQ60" s="632">
        <f t="shared" si="24"/>
        <v>0</v>
      </c>
      <c r="AR60" s="632">
        <f t="shared" si="25"/>
        <v>0</v>
      </c>
      <c r="AS60" s="634"/>
    </row>
    <row r="61" spans="1:45">
      <c r="A61" s="1372"/>
      <c r="B61" s="731" t="s">
        <v>698</v>
      </c>
      <c r="C61" s="724"/>
      <c r="D61" s="725"/>
      <c r="E61" s="1405"/>
      <c r="F61" s="1406"/>
      <c r="G61" s="1406"/>
      <c r="H61" s="1406"/>
      <c r="I61" s="1406"/>
      <c r="J61" s="1406"/>
      <c r="K61" s="1406"/>
      <c r="L61" s="1406"/>
      <c r="M61" s="1406"/>
      <c r="N61" s="1406"/>
      <c r="O61" s="1406"/>
      <c r="P61" s="1406"/>
      <c r="Q61" s="695"/>
      <c r="R61" s="631"/>
      <c r="S61" s="631"/>
      <c r="T61" s="631"/>
      <c r="U61" s="631"/>
      <c r="V61" s="631"/>
      <c r="W61" s="631"/>
      <c r="X61" s="631"/>
      <c r="Y61" s="631"/>
      <c r="Z61" s="631"/>
      <c r="AA61" s="1409"/>
      <c r="AB61" s="1409"/>
      <c r="AC61" s="1409"/>
      <c r="AD61" s="1409"/>
      <c r="AE61" s="1409"/>
      <c r="AF61" s="1409"/>
      <c r="AG61" s="1409"/>
      <c r="AH61" s="1409"/>
      <c r="AI61" s="1409"/>
      <c r="AJ61" s="1409"/>
      <c r="AK61" s="1409"/>
      <c r="AL61" s="1409"/>
      <c r="AM61" s="1409"/>
      <c r="AN61" s="1397"/>
      <c r="AO61" s="632">
        <f t="shared" si="26"/>
        <v>0</v>
      </c>
      <c r="AP61" s="632">
        <f t="shared" si="23"/>
        <v>0</v>
      </c>
      <c r="AQ61" s="632">
        <f t="shared" si="24"/>
        <v>0</v>
      </c>
      <c r="AR61" s="632">
        <f t="shared" si="25"/>
        <v>0</v>
      </c>
      <c r="AS61" s="634"/>
    </row>
    <row r="62" spans="1:45">
      <c r="A62" s="1372"/>
      <c r="B62" s="732" t="s">
        <v>690</v>
      </c>
      <c r="C62" s="693"/>
      <c r="D62" s="717"/>
      <c r="E62" s="1405"/>
      <c r="F62" s="1406"/>
      <c r="G62" s="1406"/>
      <c r="H62" s="1406"/>
      <c r="I62" s="1406"/>
      <c r="J62" s="1406"/>
      <c r="K62" s="1406"/>
      <c r="L62" s="1406"/>
      <c r="M62" s="1406"/>
      <c r="N62" s="1406"/>
      <c r="O62" s="1406"/>
      <c r="P62" s="1406"/>
      <c r="Q62" s="695"/>
      <c r="R62" s="631"/>
      <c r="S62" s="631"/>
      <c r="T62" s="631"/>
      <c r="U62" s="631"/>
      <c r="V62" s="631"/>
      <c r="W62" s="631"/>
      <c r="X62" s="631"/>
      <c r="Y62" s="631"/>
      <c r="Z62" s="631"/>
      <c r="AA62" s="1409"/>
      <c r="AB62" s="1409"/>
      <c r="AC62" s="1409"/>
      <c r="AD62" s="1409"/>
      <c r="AE62" s="1409"/>
      <c r="AF62" s="1409"/>
      <c r="AG62" s="1409"/>
      <c r="AH62" s="1409"/>
      <c r="AI62" s="1409"/>
      <c r="AJ62" s="1409"/>
      <c r="AK62" s="1409"/>
      <c r="AL62" s="1409"/>
      <c r="AM62" s="1409"/>
      <c r="AN62" s="1397"/>
      <c r="AO62" s="632">
        <f t="shared" si="26"/>
        <v>0</v>
      </c>
      <c r="AP62" s="632">
        <f t="shared" si="23"/>
        <v>0</v>
      </c>
      <c r="AQ62" s="632">
        <f t="shared" si="24"/>
        <v>0</v>
      </c>
      <c r="AR62" s="632">
        <f t="shared" si="25"/>
        <v>0</v>
      </c>
      <c r="AS62" s="634"/>
    </row>
    <row r="63" spans="1:45">
      <c r="A63" s="1372"/>
      <c r="B63" s="683" t="str">
        <f>B13</f>
        <v>Staff shuttle</v>
      </c>
      <c r="C63" s="693" t="s">
        <v>413</v>
      </c>
      <c r="D63" s="717">
        <f>D13</f>
        <v>4500</v>
      </c>
      <c r="E63" s="1405"/>
      <c r="F63" s="1406"/>
      <c r="G63" s="1406"/>
      <c r="H63" s="1406"/>
      <c r="I63" s="1406"/>
      <c r="J63" s="1406"/>
      <c r="K63" s="1406"/>
      <c r="L63" s="1406"/>
      <c r="M63" s="1406"/>
      <c r="N63" s="1406"/>
      <c r="O63" s="1406"/>
      <c r="P63" s="1406"/>
      <c r="Q63" s="695"/>
      <c r="R63" s="631"/>
      <c r="S63" s="631"/>
      <c r="T63" s="631"/>
      <c r="U63" s="631"/>
      <c r="V63" s="631"/>
      <c r="W63" s="631"/>
      <c r="X63" s="631"/>
      <c r="Y63" s="631"/>
      <c r="Z63" s="631"/>
      <c r="AA63" s="1409"/>
      <c r="AB63" s="1409"/>
      <c r="AC63" s="1409"/>
      <c r="AD63" s="1409"/>
      <c r="AE63" s="1409"/>
      <c r="AF63" s="1409"/>
      <c r="AG63" s="1409"/>
      <c r="AH63" s="1409"/>
      <c r="AI63" s="1409"/>
      <c r="AJ63" s="1409"/>
      <c r="AK63" s="1409"/>
      <c r="AL63" s="1409"/>
      <c r="AM63" s="1409"/>
      <c r="AN63" s="1397"/>
      <c r="AO63" s="632">
        <f t="shared" si="26"/>
        <v>0</v>
      </c>
      <c r="AP63" s="632">
        <f t="shared" si="23"/>
        <v>0</v>
      </c>
      <c r="AQ63" s="632">
        <f t="shared" si="24"/>
        <v>0</v>
      </c>
      <c r="AR63" s="632">
        <f t="shared" si="25"/>
        <v>0</v>
      </c>
      <c r="AS63" s="634"/>
    </row>
    <row r="64" spans="1:45">
      <c r="A64" s="1372"/>
      <c r="B64" s="683" t="str">
        <f>B15</f>
        <v>Forklift</v>
      </c>
      <c r="C64" s="693" t="s">
        <v>413</v>
      </c>
      <c r="D64" s="717">
        <f>D15</f>
        <v>700</v>
      </c>
      <c r="E64" s="1405"/>
      <c r="F64" s="1406"/>
      <c r="G64" s="1406"/>
      <c r="H64" s="1406"/>
      <c r="I64" s="1406"/>
      <c r="J64" s="1406"/>
      <c r="K64" s="1406"/>
      <c r="L64" s="1406"/>
      <c r="M64" s="1406"/>
      <c r="N64" s="1406"/>
      <c r="O64" s="1406"/>
      <c r="P64" s="1406"/>
      <c r="Q64" s="695"/>
      <c r="R64" s="631"/>
      <c r="S64" s="631"/>
      <c r="T64" s="631"/>
      <c r="U64" s="631"/>
      <c r="V64" s="631"/>
      <c r="W64" s="631"/>
      <c r="X64" s="631"/>
      <c r="Y64" s="631"/>
      <c r="Z64" s="631"/>
      <c r="AA64" s="1409"/>
      <c r="AB64" s="1409"/>
      <c r="AC64" s="1409"/>
      <c r="AD64" s="1409"/>
      <c r="AE64" s="1409"/>
      <c r="AF64" s="1409"/>
      <c r="AG64" s="1409"/>
      <c r="AH64" s="1409"/>
      <c r="AI64" s="1409"/>
      <c r="AJ64" s="1409"/>
      <c r="AK64" s="1409"/>
      <c r="AL64" s="1409"/>
      <c r="AM64" s="1409"/>
      <c r="AN64" s="1397"/>
      <c r="AO64" s="632">
        <f t="shared" si="26"/>
        <v>0</v>
      </c>
      <c r="AP64" s="632">
        <f t="shared" si="23"/>
        <v>0</v>
      </c>
      <c r="AQ64" s="632">
        <f t="shared" si="24"/>
        <v>0</v>
      </c>
      <c r="AR64" s="632">
        <f t="shared" si="25"/>
        <v>0</v>
      </c>
      <c r="AS64" s="634"/>
    </row>
    <row r="65" spans="1:45">
      <c r="A65" s="1372"/>
      <c r="B65" s="683" t="str">
        <f>B21</f>
        <v>Manufacturing Machinery</v>
      </c>
      <c r="C65" s="693" t="s">
        <v>413</v>
      </c>
      <c r="D65" s="717">
        <f>D21</f>
        <v>0</v>
      </c>
      <c r="E65" s="1405"/>
      <c r="F65" s="1406"/>
      <c r="G65" s="1406"/>
      <c r="H65" s="1406"/>
      <c r="I65" s="1406"/>
      <c r="J65" s="1406"/>
      <c r="K65" s="1406"/>
      <c r="L65" s="1406"/>
      <c r="M65" s="1406"/>
      <c r="N65" s="1406"/>
      <c r="O65" s="1406"/>
      <c r="P65" s="1406"/>
      <c r="Q65" s="695"/>
      <c r="R65" s="631"/>
      <c r="S65" s="631"/>
      <c r="T65" s="631"/>
      <c r="U65" s="631"/>
      <c r="V65" s="631"/>
      <c r="W65" s="631"/>
      <c r="X65" s="631"/>
      <c r="Y65" s="631"/>
      <c r="Z65" s="631"/>
      <c r="AA65" s="1409"/>
      <c r="AB65" s="1409"/>
      <c r="AC65" s="1409"/>
      <c r="AD65" s="1409"/>
      <c r="AE65" s="1409"/>
      <c r="AF65" s="1409"/>
      <c r="AG65" s="1409"/>
      <c r="AH65" s="1409"/>
      <c r="AI65" s="1409"/>
      <c r="AJ65" s="1409"/>
      <c r="AK65" s="1409"/>
      <c r="AL65" s="1409"/>
      <c r="AM65" s="1409"/>
      <c r="AN65" s="1397"/>
      <c r="AO65" s="632">
        <f t="shared" si="26"/>
        <v>0</v>
      </c>
      <c r="AP65" s="632">
        <f t="shared" si="23"/>
        <v>0</v>
      </c>
      <c r="AQ65" s="632">
        <f t="shared" si="24"/>
        <v>0</v>
      </c>
      <c r="AR65" s="632">
        <f t="shared" si="25"/>
        <v>0</v>
      </c>
      <c r="AS65" s="634"/>
    </row>
    <row r="66" spans="1:45">
      <c r="A66" s="1372"/>
      <c r="B66" s="755" t="s">
        <v>362</v>
      </c>
      <c r="C66" s="693" t="s">
        <v>413</v>
      </c>
      <c r="D66" s="745">
        <f>SUM(D63:D65)</f>
        <v>5200</v>
      </c>
      <c r="E66" s="1405"/>
      <c r="F66" s="1406"/>
      <c r="G66" s="1406"/>
      <c r="H66" s="1406"/>
      <c r="I66" s="1406"/>
      <c r="J66" s="1406"/>
      <c r="K66" s="1406"/>
      <c r="L66" s="1406"/>
      <c r="M66" s="1406"/>
      <c r="N66" s="1406"/>
      <c r="O66" s="1406"/>
      <c r="P66" s="1406"/>
      <c r="Q66" s="695"/>
      <c r="R66" s="631"/>
      <c r="S66" s="631"/>
      <c r="T66" s="631"/>
      <c r="U66" s="631"/>
      <c r="V66" s="631"/>
      <c r="W66" s="631"/>
      <c r="X66" s="631"/>
      <c r="Y66" s="631"/>
      <c r="Z66" s="631"/>
      <c r="AA66" s="1409"/>
      <c r="AB66" s="1409"/>
      <c r="AC66" s="1409"/>
      <c r="AD66" s="1409"/>
      <c r="AE66" s="1409"/>
      <c r="AF66" s="1409"/>
      <c r="AG66" s="1409"/>
      <c r="AH66" s="1409"/>
      <c r="AI66" s="1409"/>
      <c r="AJ66" s="1409"/>
      <c r="AK66" s="1409"/>
      <c r="AL66" s="1409"/>
      <c r="AM66" s="1409"/>
      <c r="AN66" s="1397"/>
      <c r="AO66" s="632">
        <f t="shared" si="26"/>
        <v>0</v>
      </c>
      <c r="AP66" s="632">
        <f t="shared" si="23"/>
        <v>0</v>
      </c>
      <c r="AQ66" s="632">
        <f t="shared" si="24"/>
        <v>0</v>
      </c>
      <c r="AR66" s="632">
        <f t="shared" si="25"/>
        <v>0</v>
      </c>
      <c r="AS66" s="634"/>
    </row>
    <row r="67" spans="1:45">
      <c r="A67" s="1372"/>
      <c r="B67" s="755" t="s">
        <v>363</v>
      </c>
      <c r="C67" s="749" t="s">
        <v>172</v>
      </c>
      <c r="D67" s="745">
        <f>D66*0.73</f>
        <v>3796</v>
      </c>
      <c r="E67" s="1405"/>
      <c r="F67" s="1406"/>
      <c r="G67" s="1406"/>
      <c r="H67" s="1406"/>
      <c r="I67" s="1406"/>
      <c r="J67" s="1406"/>
      <c r="K67" s="1406"/>
      <c r="L67" s="1406"/>
      <c r="M67" s="1406"/>
      <c r="N67" s="1406"/>
      <c r="O67" s="1406"/>
      <c r="P67" s="1406"/>
      <c r="Q67" s="695">
        <v>0.35220000000000001</v>
      </c>
      <c r="R67" s="631"/>
      <c r="S67" s="631"/>
      <c r="T67" s="631"/>
      <c r="U67" s="716" t="s">
        <v>356</v>
      </c>
      <c r="V67" s="631"/>
      <c r="W67" s="631"/>
      <c r="X67" s="631"/>
      <c r="Y67" s="631"/>
      <c r="Z67" s="631" t="s">
        <v>716</v>
      </c>
      <c r="AA67" s="1409"/>
      <c r="AB67" s="1409"/>
      <c r="AC67" s="1409"/>
      <c r="AD67" s="1409"/>
      <c r="AE67" s="1409"/>
      <c r="AF67" s="1409"/>
      <c r="AG67" s="1409"/>
      <c r="AH67" s="1409"/>
      <c r="AI67" s="1409"/>
      <c r="AJ67" s="1409"/>
      <c r="AK67" s="1409"/>
      <c r="AL67" s="1409"/>
      <c r="AM67" s="1409"/>
      <c r="AN67" s="1397"/>
      <c r="AO67" s="632">
        <f t="shared" si="26"/>
        <v>1.3369511999999999</v>
      </c>
      <c r="AP67" s="632">
        <f t="shared" si="23"/>
        <v>2.8012554558190031E-3</v>
      </c>
      <c r="AQ67" s="632">
        <f t="shared" si="24"/>
        <v>2.0178151653558921E-2</v>
      </c>
      <c r="AR67" s="632">
        <f t="shared" si="25"/>
        <v>2.4597744031789048E-3</v>
      </c>
      <c r="AS67" s="634"/>
    </row>
    <row r="68" spans="1:45">
      <c r="A68" s="1372"/>
      <c r="B68" s="732" t="s">
        <v>476</v>
      </c>
      <c r="C68" s="693"/>
      <c r="D68" s="717"/>
      <c r="E68" s="1405"/>
      <c r="F68" s="1406"/>
      <c r="G68" s="1406"/>
      <c r="H68" s="1406"/>
      <c r="I68" s="1406"/>
      <c r="J68" s="1406"/>
      <c r="K68" s="1406"/>
      <c r="L68" s="1406"/>
      <c r="M68" s="1406"/>
      <c r="N68" s="1406"/>
      <c r="O68" s="1406"/>
      <c r="P68" s="1406"/>
      <c r="Q68" s="695"/>
      <c r="R68" s="631"/>
      <c r="S68" s="631"/>
      <c r="T68" s="631"/>
      <c r="U68" s="631"/>
      <c r="V68" s="631"/>
      <c r="W68" s="631"/>
      <c r="X68" s="631"/>
      <c r="Y68" s="631"/>
      <c r="Z68" s="631"/>
      <c r="AA68" s="1409"/>
      <c r="AB68" s="1409"/>
      <c r="AC68" s="1409"/>
      <c r="AD68" s="1409"/>
      <c r="AE68" s="1409"/>
      <c r="AF68" s="1409"/>
      <c r="AG68" s="1409"/>
      <c r="AH68" s="1409"/>
      <c r="AI68" s="1409"/>
      <c r="AJ68" s="1409"/>
      <c r="AK68" s="1409"/>
      <c r="AL68" s="1409"/>
      <c r="AM68" s="1409"/>
      <c r="AN68" s="1397"/>
      <c r="AO68" s="632">
        <f t="shared" si="26"/>
        <v>0</v>
      </c>
      <c r="AP68" s="632">
        <f t="shared" si="23"/>
        <v>0</v>
      </c>
      <c r="AQ68" s="632">
        <f t="shared" si="24"/>
        <v>0</v>
      </c>
      <c r="AR68" s="632">
        <f t="shared" si="25"/>
        <v>0</v>
      </c>
      <c r="AS68" s="634"/>
    </row>
    <row r="69" spans="1:45">
      <c r="A69" s="1372"/>
      <c r="B69" s="683" t="str">
        <f>B18</f>
        <v>Registration car KAT 8888</v>
      </c>
      <c r="C69" s="693" t="s">
        <v>413</v>
      </c>
      <c r="D69" s="717">
        <f>D18</f>
        <v>0</v>
      </c>
      <c r="E69" s="1405"/>
      <c r="F69" s="1406"/>
      <c r="G69" s="1406"/>
      <c r="H69" s="1406"/>
      <c r="I69" s="1406"/>
      <c r="J69" s="1406"/>
      <c r="K69" s="1406"/>
      <c r="L69" s="1406"/>
      <c r="M69" s="1406"/>
      <c r="N69" s="1406"/>
      <c r="O69" s="1406"/>
      <c r="P69" s="1406"/>
      <c r="Q69" s="695"/>
      <c r="R69" s="631"/>
      <c r="S69" s="631"/>
      <c r="T69" s="631"/>
      <c r="U69" s="631"/>
      <c r="V69" s="631"/>
      <c r="W69" s="631"/>
      <c r="X69" s="631"/>
      <c r="Y69" s="631"/>
      <c r="Z69" s="631"/>
      <c r="AA69" s="1409"/>
      <c r="AB69" s="1409"/>
      <c r="AC69" s="1409"/>
      <c r="AD69" s="1409"/>
      <c r="AE69" s="1409"/>
      <c r="AF69" s="1409"/>
      <c r="AG69" s="1409"/>
      <c r="AH69" s="1409"/>
      <c r="AI69" s="1409"/>
      <c r="AJ69" s="1409"/>
      <c r="AK69" s="1409"/>
      <c r="AL69" s="1409"/>
      <c r="AM69" s="1409"/>
      <c r="AN69" s="1397"/>
      <c r="AO69" s="632">
        <f t="shared" si="26"/>
        <v>0</v>
      </c>
      <c r="AP69" s="632">
        <f t="shared" si="23"/>
        <v>0</v>
      </c>
      <c r="AQ69" s="632">
        <f t="shared" si="24"/>
        <v>0</v>
      </c>
      <c r="AR69" s="632">
        <f t="shared" si="25"/>
        <v>0</v>
      </c>
      <c r="AS69" s="634"/>
    </row>
    <row r="70" spans="1:45">
      <c r="A70" s="1372"/>
      <c r="B70" s="683" t="str">
        <f>B23</f>
        <v>Pumps</v>
      </c>
      <c r="C70" s="693" t="s">
        <v>413</v>
      </c>
      <c r="D70" s="717">
        <f>D23</f>
        <v>50</v>
      </c>
      <c r="E70" s="1405"/>
      <c r="F70" s="1406"/>
      <c r="G70" s="1406"/>
      <c r="H70" s="1406"/>
      <c r="I70" s="1406"/>
      <c r="J70" s="1406"/>
      <c r="K70" s="1406"/>
      <c r="L70" s="1406"/>
      <c r="M70" s="1406"/>
      <c r="N70" s="1406"/>
      <c r="O70" s="1406"/>
      <c r="P70" s="1406"/>
      <c r="Q70" s="695"/>
      <c r="R70" s="631"/>
      <c r="S70" s="631"/>
      <c r="T70" s="631"/>
      <c r="U70" s="631"/>
      <c r="V70" s="631"/>
      <c r="W70" s="631"/>
      <c r="X70" s="631"/>
      <c r="Y70" s="631"/>
      <c r="Z70" s="631"/>
      <c r="AA70" s="1409"/>
      <c r="AB70" s="1409"/>
      <c r="AC70" s="1409"/>
      <c r="AD70" s="1409"/>
      <c r="AE70" s="1409"/>
      <c r="AF70" s="1409"/>
      <c r="AG70" s="1409"/>
      <c r="AH70" s="1409"/>
      <c r="AI70" s="1409"/>
      <c r="AJ70" s="1409"/>
      <c r="AK70" s="1409"/>
      <c r="AL70" s="1409"/>
      <c r="AM70" s="1409"/>
      <c r="AN70" s="1397"/>
      <c r="AO70" s="632">
        <f t="shared" si="26"/>
        <v>0</v>
      </c>
      <c r="AP70" s="632">
        <f t="shared" si="23"/>
        <v>0</v>
      </c>
      <c r="AQ70" s="632">
        <f t="shared" si="24"/>
        <v>0</v>
      </c>
      <c r="AR70" s="632">
        <f t="shared" si="25"/>
        <v>0</v>
      </c>
      <c r="AS70" s="634"/>
    </row>
    <row r="71" spans="1:45">
      <c r="A71" s="1372"/>
      <c r="B71" s="683" t="str">
        <f>B24</f>
        <v>Fire drill</v>
      </c>
      <c r="C71" s="693" t="s">
        <v>413</v>
      </c>
      <c r="D71" s="717">
        <f>D24</f>
        <v>10</v>
      </c>
      <c r="E71" s="1405"/>
      <c r="F71" s="1406"/>
      <c r="G71" s="1406"/>
      <c r="H71" s="1406"/>
      <c r="I71" s="1406"/>
      <c r="J71" s="1406"/>
      <c r="K71" s="1406"/>
      <c r="L71" s="1406"/>
      <c r="M71" s="1406"/>
      <c r="N71" s="1406"/>
      <c r="O71" s="1406"/>
      <c r="P71" s="1406"/>
      <c r="Q71" s="695"/>
      <c r="R71" s="631"/>
      <c r="S71" s="631"/>
      <c r="T71" s="631"/>
      <c r="U71" s="631"/>
      <c r="V71" s="631"/>
      <c r="W71" s="631"/>
      <c r="X71" s="631"/>
      <c r="Y71" s="631"/>
      <c r="Z71" s="631"/>
      <c r="AA71" s="1409"/>
      <c r="AB71" s="1409"/>
      <c r="AC71" s="1409"/>
      <c r="AD71" s="1409"/>
      <c r="AE71" s="1409"/>
      <c r="AF71" s="1409"/>
      <c r="AG71" s="1409"/>
      <c r="AH71" s="1409"/>
      <c r="AI71" s="1409"/>
      <c r="AJ71" s="1409"/>
      <c r="AK71" s="1409"/>
      <c r="AL71" s="1409"/>
      <c r="AM71" s="1409"/>
      <c r="AN71" s="1397"/>
      <c r="AO71" s="632">
        <f t="shared" si="26"/>
        <v>0</v>
      </c>
      <c r="AP71" s="632">
        <f t="shared" si="23"/>
        <v>0</v>
      </c>
      <c r="AQ71" s="632">
        <f t="shared" si="24"/>
        <v>0</v>
      </c>
      <c r="AR71" s="632">
        <f t="shared" si="25"/>
        <v>0</v>
      </c>
      <c r="AS71" s="634"/>
    </row>
    <row r="72" spans="1:45">
      <c r="A72" s="1372"/>
      <c r="B72" s="755" t="s">
        <v>362</v>
      </c>
      <c r="C72" s="693" t="s">
        <v>413</v>
      </c>
      <c r="D72" s="745">
        <f>SUM(D69:D71)</f>
        <v>60</v>
      </c>
      <c r="E72" s="1405"/>
      <c r="F72" s="1406"/>
      <c r="G72" s="1406"/>
      <c r="H72" s="1406"/>
      <c r="I72" s="1406"/>
      <c r="J72" s="1406"/>
      <c r="K72" s="1406"/>
      <c r="L72" s="1406"/>
      <c r="M72" s="1406"/>
      <c r="N72" s="1406"/>
      <c r="O72" s="1406"/>
      <c r="P72" s="1406"/>
      <c r="Q72" s="695"/>
      <c r="R72" s="631"/>
      <c r="S72" s="631"/>
      <c r="T72" s="631"/>
      <c r="U72" s="631"/>
      <c r="V72" s="631"/>
      <c r="W72" s="631"/>
      <c r="X72" s="631"/>
      <c r="Y72" s="631"/>
      <c r="Z72" s="631"/>
      <c r="AA72" s="1409"/>
      <c r="AB72" s="1409"/>
      <c r="AC72" s="1409"/>
      <c r="AD72" s="1409"/>
      <c r="AE72" s="1409"/>
      <c r="AF72" s="1409"/>
      <c r="AG72" s="1409"/>
      <c r="AH72" s="1409"/>
      <c r="AI72" s="1409"/>
      <c r="AJ72" s="1409"/>
      <c r="AK72" s="1409"/>
      <c r="AL72" s="1409"/>
      <c r="AM72" s="1409"/>
      <c r="AN72" s="1397"/>
      <c r="AO72" s="632">
        <f t="shared" si="26"/>
        <v>0</v>
      </c>
      <c r="AP72" s="632">
        <f t="shared" si="23"/>
        <v>0</v>
      </c>
      <c r="AQ72" s="632">
        <f t="shared" si="24"/>
        <v>0</v>
      </c>
      <c r="AR72" s="632">
        <f t="shared" si="25"/>
        <v>0</v>
      </c>
      <c r="AS72" s="634"/>
    </row>
    <row r="73" spans="1:45">
      <c r="A73" s="1372"/>
      <c r="B73" s="755" t="s">
        <v>364</v>
      </c>
      <c r="C73" s="749" t="s">
        <v>172</v>
      </c>
      <c r="D73" s="745">
        <f>D72*0.85</f>
        <v>51</v>
      </c>
      <c r="E73" s="1405"/>
      <c r="F73" s="1406"/>
      <c r="G73" s="1406"/>
      <c r="H73" s="1406"/>
      <c r="I73" s="1406"/>
      <c r="J73" s="1406"/>
      <c r="K73" s="1406"/>
      <c r="L73" s="1406"/>
      <c r="M73" s="1406"/>
      <c r="N73" s="1406"/>
      <c r="O73" s="1406"/>
      <c r="P73" s="1406"/>
      <c r="Q73" s="695">
        <v>0.40239999999999998</v>
      </c>
      <c r="R73" s="631"/>
      <c r="S73" s="631"/>
      <c r="T73" s="631"/>
      <c r="U73" s="716" t="s">
        <v>356</v>
      </c>
      <c r="V73" s="631"/>
      <c r="W73" s="631"/>
      <c r="X73" s="631"/>
      <c r="Y73" s="631"/>
      <c r="Z73" s="631" t="s">
        <v>719</v>
      </c>
      <c r="AA73" s="1409"/>
      <c r="AB73" s="1409"/>
      <c r="AC73" s="1409"/>
      <c r="AD73" s="1409"/>
      <c r="AE73" s="1409"/>
      <c r="AF73" s="1409"/>
      <c r="AG73" s="1409"/>
      <c r="AH73" s="1409"/>
      <c r="AI73" s="1409"/>
      <c r="AJ73" s="1409"/>
      <c r="AK73" s="1409"/>
      <c r="AL73" s="1409"/>
      <c r="AM73" s="1409"/>
      <c r="AN73" s="1397"/>
      <c r="AO73" s="632">
        <f t="shared" si="26"/>
        <v>2.0522399999999996E-2</v>
      </c>
      <c r="AP73" s="632">
        <f t="shared" si="23"/>
        <v>4.2999688370450545E-5</v>
      </c>
      <c r="AQ73" s="632">
        <f t="shared" si="24"/>
        <v>3.0973763252914357E-4</v>
      </c>
      <c r="AR73" s="632">
        <f t="shared" si="25"/>
        <v>3.7757903363861557E-5</v>
      </c>
      <c r="AS73" s="634"/>
    </row>
    <row r="74" spans="1:45">
      <c r="A74" s="1372"/>
      <c r="B74" s="732" t="s">
        <v>336</v>
      </c>
      <c r="C74" s="693"/>
      <c r="D74" s="717"/>
      <c r="E74" s="1405"/>
      <c r="F74" s="1406"/>
      <c r="G74" s="1406"/>
      <c r="H74" s="1406"/>
      <c r="I74" s="1406"/>
      <c r="J74" s="1406"/>
      <c r="K74" s="1406"/>
      <c r="L74" s="1406"/>
      <c r="M74" s="1406"/>
      <c r="N74" s="1406"/>
      <c r="O74" s="1406"/>
      <c r="P74" s="1406"/>
      <c r="Q74" s="695"/>
      <c r="R74" s="631"/>
      <c r="S74" s="631"/>
      <c r="T74" s="631"/>
      <c r="U74" s="631"/>
      <c r="V74" s="631"/>
      <c r="W74" s="631"/>
      <c r="X74" s="631"/>
      <c r="Y74" s="631"/>
      <c r="Z74" s="631"/>
      <c r="AA74" s="1409"/>
      <c r="AB74" s="1409"/>
      <c r="AC74" s="1409"/>
      <c r="AD74" s="1409"/>
      <c r="AE74" s="1409"/>
      <c r="AF74" s="1409"/>
      <c r="AG74" s="1409"/>
      <c r="AH74" s="1409"/>
      <c r="AI74" s="1409"/>
      <c r="AJ74" s="1409"/>
      <c r="AK74" s="1409"/>
      <c r="AL74" s="1409"/>
      <c r="AM74" s="1409"/>
      <c r="AN74" s="1397"/>
      <c r="AO74" s="632">
        <f t="shared" si="26"/>
        <v>0</v>
      </c>
      <c r="AP74" s="632">
        <f t="shared" si="23"/>
        <v>0</v>
      </c>
      <c r="AQ74" s="632">
        <f t="shared" si="24"/>
        <v>0</v>
      </c>
      <c r="AR74" s="632">
        <f t="shared" si="25"/>
        <v>0</v>
      </c>
      <c r="AS74" s="634"/>
    </row>
    <row r="75" spans="1:45">
      <c r="A75" s="1372"/>
      <c r="B75" s="683" t="str">
        <f>B33</f>
        <v>LPG Canteen</v>
      </c>
      <c r="C75" s="693" t="s">
        <v>520</v>
      </c>
      <c r="D75" s="717">
        <f>D33</f>
        <v>0</v>
      </c>
      <c r="E75" s="1405"/>
      <c r="F75" s="1406"/>
      <c r="G75" s="1406"/>
      <c r="H75" s="1406"/>
      <c r="I75" s="1406"/>
      <c r="J75" s="1406"/>
      <c r="K75" s="1406"/>
      <c r="L75" s="1406"/>
      <c r="M75" s="1406"/>
      <c r="N75" s="1406"/>
      <c r="O75" s="1406"/>
      <c r="P75" s="1406"/>
      <c r="Q75" s="695">
        <v>0.85819999999999996</v>
      </c>
      <c r="R75" s="631"/>
      <c r="S75" s="631"/>
      <c r="T75" s="631"/>
      <c r="U75" s="716" t="s">
        <v>356</v>
      </c>
      <c r="V75" s="631"/>
      <c r="W75" s="631"/>
      <c r="X75" s="631"/>
      <c r="Y75" s="631"/>
      <c r="Z75" s="631" t="s">
        <v>718</v>
      </c>
      <c r="AA75" s="1409"/>
      <c r="AB75" s="1409"/>
      <c r="AC75" s="1409"/>
      <c r="AD75" s="1409"/>
      <c r="AE75" s="1409"/>
      <c r="AF75" s="1409"/>
      <c r="AG75" s="1409"/>
      <c r="AH75" s="1409"/>
      <c r="AI75" s="1409"/>
      <c r="AJ75" s="1409"/>
      <c r="AK75" s="1409"/>
      <c r="AL75" s="1409"/>
      <c r="AM75" s="1409"/>
      <c r="AN75" s="1397"/>
      <c r="AO75" s="632">
        <f t="shared" si="26"/>
        <v>0</v>
      </c>
      <c r="AP75" s="632">
        <f t="shared" si="23"/>
        <v>0</v>
      </c>
      <c r="AQ75" s="632">
        <f t="shared" si="24"/>
        <v>0</v>
      </c>
      <c r="AR75" s="632">
        <f t="shared" si="25"/>
        <v>0</v>
      </c>
      <c r="AS75" s="634"/>
    </row>
    <row r="76" spans="1:45" s="776" customFormat="1">
      <c r="A76" s="1372"/>
      <c r="B76" s="780" t="s">
        <v>506</v>
      </c>
      <c r="C76" s="782" t="s">
        <v>166</v>
      </c>
      <c r="D76" s="781">
        <f>D42+D43</f>
        <v>3000</v>
      </c>
      <c r="E76" s="1405"/>
      <c r="F76" s="1406"/>
      <c r="G76" s="1406"/>
      <c r="H76" s="1406"/>
      <c r="I76" s="1406"/>
      <c r="J76" s="1406"/>
      <c r="K76" s="1406"/>
      <c r="L76" s="1406"/>
      <c r="M76" s="1406"/>
      <c r="N76" s="1406"/>
      <c r="O76" s="1406"/>
      <c r="P76" s="1406"/>
      <c r="Q76" s="777">
        <f>0.5986-0.4999</f>
        <v>9.870000000000001E-2</v>
      </c>
      <c r="R76" s="778"/>
      <c r="S76" s="778"/>
      <c r="T76" s="778"/>
      <c r="U76" s="779" t="s">
        <v>356</v>
      </c>
      <c r="V76" s="778"/>
      <c r="W76" s="778"/>
      <c r="X76" s="778"/>
      <c r="Y76" s="778"/>
      <c r="Z76" s="780" t="s">
        <v>725</v>
      </c>
      <c r="AA76" s="1409"/>
      <c r="AB76" s="1409"/>
      <c r="AC76" s="1409"/>
      <c r="AD76" s="1409"/>
      <c r="AE76" s="1409"/>
      <c r="AF76" s="1409"/>
      <c r="AG76" s="1409"/>
      <c r="AH76" s="1409"/>
      <c r="AI76" s="1409"/>
      <c r="AJ76" s="1409"/>
      <c r="AK76" s="1409"/>
      <c r="AL76" s="1409"/>
      <c r="AM76" s="1409"/>
      <c r="AN76" s="1397"/>
      <c r="AO76" s="774">
        <f t="shared" si="26"/>
        <v>0.29610000000000003</v>
      </c>
      <c r="AP76" s="774">
        <f t="shared" si="23"/>
        <v>6.2040539734584696E-4</v>
      </c>
      <c r="AQ76" s="774">
        <f t="shared" si="24"/>
        <v>4.4689370147682258E-3</v>
      </c>
      <c r="AR76" s="774">
        <f t="shared" si="25"/>
        <v>5.4477620483176479E-4</v>
      </c>
      <c r="AS76" s="775"/>
    </row>
    <row r="77" spans="1:45">
      <c r="A77" s="1372"/>
      <c r="B77" s="734" t="s">
        <v>700</v>
      </c>
      <c r="C77" s="724"/>
      <c r="D77" s="725">
        <v>1</v>
      </c>
      <c r="E77" s="1405"/>
      <c r="F77" s="1406"/>
      <c r="G77" s="1406"/>
      <c r="H77" s="1406"/>
      <c r="I77" s="1406"/>
      <c r="J77" s="1406"/>
      <c r="K77" s="1406"/>
      <c r="L77" s="1406"/>
      <c r="M77" s="1406"/>
      <c r="N77" s="1406"/>
      <c r="O77" s="1406"/>
      <c r="P77" s="1406"/>
      <c r="Q77" s="695">
        <f>'Transport Sheet CFO'!AB23</f>
        <v>4.3205633359969537</v>
      </c>
      <c r="R77" s="716" t="s">
        <v>356</v>
      </c>
      <c r="S77" s="631"/>
      <c r="T77" s="631"/>
      <c r="U77" s="631"/>
      <c r="V77" s="631"/>
      <c r="W77" s="631"/>
      <c r="X77" s="631"/>
      <c r="Y77" s="631"/>
      <c r="Z77" s="631" t="s">
        <v>721</v>
      </c>
      <c r="AA77" s="1409"/>
      <c r="AB77" s="1409"/>
      <c r="AC77" s="1409"/>
      <c r="AD77" s="1409"/>
      <c r="AE77" s="1409"/>
      <c r="AF77" s="1409"/>
      <c r="AG77" s="1409"/>
      <c r="AH77" s="1409"/>
      <c r="AI77" s="1409"/>
      <c r="AJ77" s="1409"/>
      <c r="AK77" s="1409"/>
      <c r="AL77" s="1409"/>
      <c r="AM77" s="1409"/>
      <c r="AN77" s="1397"/>
      <c r="AO77" s="632">
        <f t="shared" si="26"/>
        <v>4.3205633359969537E-3</v>
      </c>
      <c r="AP77" s="632">
        <f t="shared" si="23"/>
        <v>9.0526876502096869E-6</v>
      </c>
      <c r="AQ77" s="632">
        <f t="shared" si="24"/>
        <v>6.5208799111405848E-5</v>
      </c>
      <c r="AR77" s="632">
        <f t="shared" si="25"/>
        <v>7.9491391317787549E-6</v>
      </c>
      <c r="AS77" s="634"/>
    </row>
    <row r="78" spans="1:45">
      <c r="A78" s="1372"/>
      <c r="B78" s="683"/>
      <c r="C78" s="693"/>
      <c r="D78" s="717"/>
      <c r="E78" s="1405"/>
      <c r="F78" s="1406"/>
      <c r="G78" s="1406"/>
      <c r="H78" s="1406"/>
      <c r="I78" s="1406"/>
      <c r="J78" s="1406"/>
      <c r="K78" s="1406"/>
      <c r="L78" s="1406"/>
      <c r="M78" s="1406"/>
      <c r="N78" s="1406"/>
      <c r="O78" s="1406"/>
      <c r="P78" s="1406"/>
      <c r="Q78" s="695"/>
      <c r="R78" s="631"/>
      <c r="S78" s="631"/>
      <c r="T78" s="631"/>
      <c r="U78" s="631"/>
      <c r="V78" s="631"/>
      <c r="W78" s="631"/>
      <c r="X78" s="631"/>
      <c r="Y78" s="631"/>
      <c r="Z78" s="631"/>
      <c r="AA78" s="1409"/>
      <c r="AB78" s="1409"/>
      <c r="AC78" s="1409"/>
      <c r="AD78" s="1409"/>
      <c r="AE78" s="1409"/>
      <c r="AF78" s="1409"/>
      <c r="AG78" s="1409"/>
      <c r="AH78" s="1409"/>
      <c r="AI78" s="1409"/>
      <c r="AJ78" s="1409"/>
      <c r="AK78" s="1409"/>
      <c r="AL78" s="1409"/>
      <c r="AM78" s="1409"/>
      <c r="AN78" s="1397"/>
      <c r="AO78" s="632">
        <f t="shared" si="26"/>
        <v>0</v>
      </c>
      <c r="AP78" s="632">
        <f t="shared" si="23"/>
        <v>0</v>
      </c>
      <c r="AQ78" s="632">
        <f t="shared" si="24"/>
        <v>0</v>
      </c>
      <c r="AR78" s="632">
        <f t="shared" si="25"/>
        <v>0</v>
      </c>
      <c r="AS78" s="634"/>
    </row>
    <row r="79" spans="1:45">
      <c r="A79" s="1372"/>
      <c r="B79" s="683"/>
      <c r="C79" s="693"/>
      <c r="D79" s="717"/>
      <c r="E79" s="1405"/>
      <c r="F79" s="1406"/>
      <c r="G79" s="1406"/>
      <c r="H79" s="1406"/>
      <c r="I79" s="1406"/>
      <c r="J79" s="1406"/>
      <c r="K79" s="1406"/>
      <c r="L79" s="1406"/>
      <c r="M79" s="1406"/>
      <c r="N79" s="1406"/>
      <c r="O79" s="1406"/>
      <c r="P79" s="1406"/>
      <c r="Q79" s="695"/>
      <c r="R79" s="631"/>
      <c r="S79" s="631"/>
      <c r="T79" s="631"/>
      <c r="U79" s="631"/>
      <c r="V79" s="631"/>
      <c r="W79" s="631"/>
      <c r="X79" s="631"/>
      <c r="Y79" s="631"/>
      <c r="Z79" s="631"/>
      <c r="AA79" s="1409"/>
      <c r="AB79" s="1409"/>
      <c r="AC79" s="1409"/>
      <c r="AD79" s="1409"/>
      <c r="AE79" s="1409"/>
      <c r="AF79" s="1409"/>
      <c r="AG79" s="1409"/>
      <c r="AH79" s="1409"/>
      <c r="AI79" s="1409"/>
      <c r="AJ79" s="1409"/>
      <c r="AK79" s="1409"/>
      <c r="AL79" s="1409"/>
      <c r="AM79" s="1409"/>
      <c r="AN79" s="1397"/>
      <c r="AO79" s="632">
        <f t="shared" si="26"/>
        <v>0</v>
      </c>
      <c r="AP79" s="632">
        <f t="shared" si="23"/>
        <v>0</v>
      </c>
      <c r="AQ79" s="632">
        <f t="shared" si="24"/>
        <v>0</v>
      </c>
      <c r="AR79" s="632">
        <f t="shared" si="25"/>
        <v>0</v>
      </c>
      <c r="AS79" s="634"/>
    </row>
    <row r="80" spans="1:45">
      <c r="A80" s="1372"/>
      <c r="B80" s="731" t="s">
        <v>701</v>
      </c>
      <c r="C80" s="724"/>
      <c r="D80" s="725"/>
      <c r="E80" s="1405"/>
      <c r="F80" s="1406"/>
      <c r="G80" s="1406"/>
      <c r="H80" s="1406"/>
      <c r="I80" s="1406"/>
      <c r="J80" s="1406"/>
      <c r="K80" s="1406"/>
      <c r="L80" s="1406"/>
      <c r="M80" s="1406"/>
      <c r="N80" s="1406"/>
      <c r="O80" s="1406"/>
      <c r="P80" s="1406"/>
      <c r="Q80" s="695"/>
      <c r="R80" s="631"/>
      <c r="S80" s="631"/>
      <c r="T80" s="631"/>
      <c r="U80" s="631"/>
      <c r="V80" s="631"/>
      <c r="W80" s="631"/>
      <c r="X80" s="631"/>
      <c r="Y80" s="631"/>
      <c r="Z80" s="631"/>
      <c r="AA80" s="1409"/>
      <c r="AB80" s="1409"/>
      <c r="AC80" s="1409"/>
      <c r="AD80" s="1409"/>
      <c r="AE80" s="1409"/>
      <c r="AF80" s="1409"/>
      <c r="AG80" s="1409"/>
      <c r="AH80" s="1409"/>
      <c r="AI80" s="1409"/>
      <c r="AJ80" s="1409"/>
      <c r="AK80" s="1409"/>
      <c r="AL80" s="1409"/>
      <c r="AM80" s="1409"/>
      <c r="AN80" s="1397"/>
      <c r="AO80" s="632">
        <f t="shared" si="26"/>
        <v>0</v>
      </c>
      <c r="AP80" s="632">
        <f t="shared" si="23"/>
        <v>0</v>
      </c>
      <c r="AQ80" s="632">
        <f t="shared" si="24"/>
        <v>0</v>
      </c>
      <c r="AR80" s="632">
        <f t="shared" si="25"/>
        <v>0</v>
      </c>
      <c r="AS80" s="634"/>
    </row>
    <row r="81" spans="1:45">
      <c r="A81" s="1372"/>
      <c r="B81" s="683" t="str">
        <f>Assumption!B35</f>
        <v>Scrap from production</v>
      </c>
      <c r="C81" s="693" t="s">
        <v>162</v>
      </c>
      <c r="D81" s="717">
        <f>Assumption!D35</f>
        <v>50000</v>
      </c>
      <c r="E81" s="1405"/>
      <c r="F81" s="1406"/>
      <c r="G81" s="1406"/>
      <c r="H81" s="1406"/>
      <c r="I81" s="1406"/>
      <c r="J81" s="1406"/>
      <c r="K81" s="1406"/>
      <c r="L81" s="1406"/>
      <c r="M81" s="1406"/>
      <c r="N81" s="1406"/>
      <c r="O81" s="1406"/>
      <c r="P81" s="1406"/>
      <c r="Q81" s="797">
        <v>0</v>
      </c>
      <c r="R81" s="631"/>
      <c r="S81" s="631"/>
      <c r="T81" s="631"/>
      <c r="U81" s="631"/>
      <c r="V81" s="631"/>
      <c r="W81" s="631"/>
      <c r="X81" s="631"/>
      <c r="Y81" s="631"/>
      <c r="Z81" s="631"/>
      <c r="AA81" s="1409"/>
      <c r="AB81" s="1409"/>
      <c r="AC81" s="1409"/>
      <c r="AD81" s="1409"/>
      <c r="AE81" s="1409"/>
      <c r="AF81" s="1409"/>
      <c r="AG81" s="1409"/>
      <c r="AH81" s="1409"/>
      <c r="AI81" s="1409"/>
      <c r="AJ81" s="1409"/>
      <c r="AK81" s="1409"/>
      <c r="AL81" s="1409"/>
      <c r="AM81" s="1409"/>
      <c r="AN81" s="1397"/>
      <c r="AO81" s="632">
        <f t="shared" si="26"/>
        <v>0</v>
      </c>
      <c r="AP81" s="632">
        <f t="shared" si="23"/>
        <v>0</v>
      </c>
      <c r="AQ81" s="632">
        <f t="shared" si="24"/>
        <v>0</v>
      </c>
      <c r="AR81" s="632">
        <f t="shared" si="25"/>
        <v>0</v>
      </c>
      <c r="AS81" s="634" t="s">
        <v>729</v>
      </c>
    </row>
    <row r="82" spans="1:45">
      <c r="A82" s="1372"/>
      <c r="B82" s="683" t="str">
        <f>Assumption!B36</f>
        <v>Sticker scraps and paper crates</v>
      </c>
      <c r="C82" s="693" t="s">
        <v>162</v>
      </c>
      <c r="D82" s="717">
        <f>Assumption!D36</f>
        <v>80</v>
      </c>
      <c r="E82" s="1405"/>
      <c r="F82" s="1406"/>
      <c r="G82" s="1406"/>
      <c r="H82" s="1406"/>
      <c r="I82" s="1406"/>
      <c r="J82" s="1406"/>
      <c r="K82" s="1406"/>
      <c r="L82" s="1406"/>
      <c r="M82" s="1406"/>
      <c r="N82" s="1406"/>
      <c r="O82" s="1406"/>
      <c r="P82" s="1406"/>
      <c r="Q82" s="797">
        <v>0</v>
      </c>
      <c r="R82" s="631"/>
      <c r="S82" s="631"/>
      <c r="T82" s="631"/>
      <c r="U82" s="631"/>
      <c r="V82" s="631"/>
      <c r="W82" s="631"/>
      <c r="X82" s="631"/>
      <c r="Y82" s="631"/>
      <c r="Z82" s="631"/>
      <c r="AA82" s="1409"/>
      <c r="AB82" s="1409"/>
      <c r="AC82" s="1409"/>
      <c r="AD82" s="1409"/>
      <c r="AE82" s="1409"/>
      <c r="AF82" s="1409"/>
      <c r="AG82" s="1409"/>
      <c r="AH82" s="1409"/>
      <c r="AI82" s="1409"/>
      <c r="AJ82" s="1409"/>
      <c r="AK82" s="1409"/>
      <c r="AL82" s="1409"/>
      <c r="AM82" s="1409"/>
      <c r="AN82" s="1397"/>
      <c r="AO82" s="632">
        <f t="shared" si="26"/>
        <v>0</v>
      </c>
      <c r="AP82" s="632">
        <f t="shared" si="23"/>
        <v>0</v>
      </c>
      <c r="AQ82" s="632">
        <f t="shared" si="24"/>
        <v>0</v>
      </c>
      <c r="AR82" s="632">
        <f t="shared" si="25"/>
        <v>0</v>
      </c>
      <c r="AS82" s="634" t="s">
        <v>532</v>
      </c>
    </row>
    <row r="83" spans="1:45">
      <c r="A83" s="1372"/>
      <c r="B83" s="683" t="str">
        <f>Assumption!B37</f>
        <v>Plastic Scrap</v>
      </c>
      <c r="C83" s="693" t="s">
        <v>162</v>
      </c>
      <c r="D83" s="717">
        <f>Assumption!D37</f>
        <v>30</v>
      </c>
      <c r="E83" s="1405"/>
      <c r="F83" s="1406"/>
      <c r="G83" s="1406"/>
      <c r="H83" s="1406"/>
      <c r="I83" s="1406"/>
      <c r="J83" s="1406"/>
      <c r="K83" s="1406"/>
      <c r="L83" s="1406"/>
      <c r="M83" s="1406"/>
      <c r="N83" s="1406"/>
      <c r="O83" s="1406"/>
      <c r="P83" s="1406"/>
      <c r="Q83" s="797">
        <f>(1-0.87)*(0.7933+2.32)</f>
        <v>0.40472900000000001</v>
      </c>
      <c r="R83" s="631"/>
      <c r="S83" s="631"/>
      <c r="T83" s="631"/>
      <c r="U83" s="716" t="s">
        <v>356</v>
      </c>
      <c r="V83" s="631"/>
      <c r="W83" s="631"/>
      <c r="X83" s="631"/>
      <c r="Y83" s="631"/>
      <c r="Z83" s="631" t="s">
        <v>636</v>
      </c>
      <c r="AA83" s="1409"/>
      <c r="AB83" s="1409"/>
      <c r="AC83" s="1409"/>
      <c r="AD83" s="1409"/>
      <c r="AE83" s="1409"/>
      <c r="AF83" s="1409"/>
      <c r="AG83" s="1409"/>
      <c r="AH83" s="1409"/>
      <c r="AI83" s="1409"/>
      <c r="AJ83" s="1409"/>
      <c r="AK83" s="1409"/>
      <c r="AL83" s="1409"/>
      <c r="AM83" s="1409"/>
      <c r="AN83" s="1397"/>
      <c r="AO83" s="785">
        <f t="shared" si="26"/>
        <v>1.2141870000000001E-2</v>
      </c>
      <c r="AP83" s="632">
        <f t="shared" si="23"/>
        <v>2.5440329894872067E-5</v>
      </c>
      <c r="AQ83" s="632">
        <f t="shared" si="24"/>
        <v>1.832531316160212E-4</v>
      </c>
      <c r="AR83" s="632">
        <f t="shared" si="25"/>
        <v>2.233908091239669E-5</v>
      </c>
      <c r="AS83" s="634" t="s">
        <v>533</v>
      </c>
    </row>
    <row r="84" spans="1:45" s="765" customFormat="1">
      <c r="A84" s="1372"/>
      <c r="B84" s="732" t="s">
        <v>702</v>
      </c>
      <c r="C84" s="788"/>
      <c r="D84" s="791">
        <v>1</v>
      </c>
      <c r="E84" s="1405"/>
      <c r="F84" s="1406"/>
      <c r="G84" s="1406"/>
      <c r="H84" s="1406"/>
      <c r="I84" s="1406"/>
      <c r="J84" s="1406"/>
      <c r="K84" s="1406"/>
      <c r="L84" s="1406"/>
      <c r="M84" s="1406"/>
      <c r="N84" s="1406"/>
      <c r="O84" s="1406"/>
      <c r="P84" s="1406"/>
      <c r="Q84" s="798">
        <f>'Transport Sheet CFO'!AB28</f>
        <v>1.256509090909091E-4</v>
      </c>
      <c r="R84" s="793" t="s">
        <v>356</v>
      </c>
      <c r="S84" s="793"/>
      <c r="T84" s="793"/>
      <c r="U84" s="793"/>
      <c r="V84" s="793"/>
      <c r="W84" s="793"/>
      <c r="X84" s="793"/>
      <c r="Y84" s="793"/>
      <c r="Z84" s="793" t="s">
        <v>721</v>
      </c>
      <c r="AA84" s="1409"/>
      <c r="AB84" s="1409"/>
      <c r="AC84" s="1409"/>
      <c r="AD84" s="1409"/>
      <c r="AE84" s="1409"/>
      <c r="AF84" s="1409"/>
      <c r="AG84" s="1409"/>
      <c r="AH84" s="1409"/>
      <c r="AI84" s="1409"/>
      <c r="AJ84" s="1409"/>
      <c r="AK84" s="1409"/>
      <c r="AL84" s="1409"/>
      <c r="AM84" s="1409"/>
      <c r="AN84" s="1397"/>
      <c r="AO84" s="787">
        <f>D84*Q84/1000</f>
        <v>1.2565090909090909E-7</v>
      </c>
      <c r="AP84" s="787">
        <f t="shared" si="23"/>
        <v>2.6327086180821461E-10</v>
      </c>
      <c r="AQ84" s="787">
        <f t="shared" si="24"/>
        <v>1.8964066145749441E-9</v>
      </c>
      <c r="AR84" s="787">
        <f t="shared" si="25"/>
        <v>2.3117739070654017E-10</v>
      </c>
      <c r="AS84" s="792"/>
    </row>
    <row r="85" spans="1:45">
      <c r="A85" s="1372"/>
      <c r="B85" s="683"/>
      <c r="C85" s="693"/>
      <c r="D85" s="717"/>
      <c r="E85" s="1405"/>
      <c r="F85" s="1406"/>
      <c r="G85" s="1406"/>
      <c r="H85" s="1406"/>
      <c r="I85" s="1406"/>
      <c r="J85" s="1406"/>
      <c r="K85" s="1406"/>
      <c r="L85" s="1406"/>
      <c r="M85" s="1406"/>
      <c r="N85" s="1406"/>
      <c r="O85" s="1406"/>
      <c r="P85" s="1406"/>
      <c r="Q85" s="695"/>
      <c r="R85" s="631"/>
      <c r="S85" s="631"/>
      <c r="T85" s="631"/>
      <c r="U85" s="631"/>
      <c r="V85" s="631"/>
      <c r="W85" s="631"/>
      <c r="X85" s="631"/>
      <c r="Y85" s="631"/>
      <c r="Z85" s="631"/>
      <c r="AA85" s="1409"/>
      <c r="AB85" s="1409"/>
      <c r="AC85" s="1409"/>
      <c r="AD85" s="1409"/>
      <c r="AE85" s="1409"/>
      <c r="AF85" s="1409"/>
      <c r="AG85" s="1409"/>
      <c r="AH85" s="1409"/>
      <c r="AI85" s="1409"/>
      <c r="AJ85" s="1409"/>
      <c r="AK85" s="1409"/>
      <c r="AL85" s="1409"/>
      <c r="AM85" s="1409"/>
      <c r="AN85" s="1397"/>
      <c r="AO85" s="632">
        <f t="shared" si="26"/>
        <v>0</v>
      </c>
      <c r="AP85" s="632">
        <f t="shared" si="23"/>
        <v>0</v>
      </c>
      <c r="AQ85" s="632">
        <f t="shared" si="24"/>
        <v>0</v>
      </c>
      <c r="AR85" s="632">
        <f t="shared" si="25"/>
        <v>0</v>
      </c>
      <c r="AS85" s="634"/>
    </row>
    <row r="86" spans="1:45">
      <c r="A86" s="1372"/>
      <c r="B86" s="734" t="s">
        <v>703</v>
      </c>
      <c r="C86" s="747"/>
      <c r="D86" s="748">
        <v>1</v>
      </c>
      <c r="E86" s="1405"/>
      <c r="F86" s="1406"/>
      <c r="G86" s="1406"/>
      <c r="H86" s="1406"/>
      <c r="I86" s="1406"/>
      <c r="J86" s="1406"/>
      <c r="K86" s="1406"/>
      <c r="L86" s="1406"/>
      <c r="M86" s="1406"/>
      <c r="N86" s="1406"/>
      <c r="O86" s="1406"/>
      <c r="P86" s="1406"/>
      <c r="Q86" s="695"/>
      <c r="R86" s="716" t="s">
        <v>356</v>
      </c>
      <c r="S86" s="631"/>
      <c r="T86" s="631"/>
      <c r="U86" s="631"/>
      <c r="V86" s="631"/>
      <c r="W86" s="631"/>
      <c r="X86" s="631"/>
      <c r="Y86" s="631"/>
      <c r="Z86" s="631" t="s">
        <v>721</v>
      </c>
      <c r="AA86" s="1409"/>
      <c r="AB86" s="1409"/>
      <c r="AC86" s="1409"/>
      <c r="AD86" s="1409"/>
      <c r="AE86" s="1409"/>
      <c r="AF86" s="1409"/>
      <c r="AG86" s="1409"/>
      <c r="AH86" s="1409"/>
      <c r="AI86" s="1409"/>
      <c r="AJ86" s="1409"/>
      <c r="AK86" s="1409"/>
      <c r="AL86" s="1409"/>
      <c r="AM86" s="1409"/>
      <c r="AN86" s="1397"/>
      <c r="AO86" s="632">
        <f t="shared" si="26"/>
        <v>0</v>
      </c>
      <c r="AP86" s="632">
        <f t="shared" si="23"/>
        <v>0</v>
      </c>
      <c r="AQ86" s="632">
        <f t="shared" si="24"/>
        <v>0</v>
      </c>
      <c r="AR86" s="632">
        <f t="shared" si="25"/>
        <v>0</v>
      </c>
      <c r="AS86" s="634"/>
    </row>
    <row r="87" spans="1:45">
      <c r="A87" s="1372"/>
      <c r="B87" s="683"/>
      <c r="C87" s="693"/>
      <c r="D87" s="717"/>
      <c r="E87" s="1405"/>
      <c r="F87" s="1406"/>
      <c r="G87" s="1406"/>
      <c r="H87" s="1406"/>
      <c r="I87" s="1406"/>
      <c r="J87" s="1406"/>
      <c r="K87" s="1406"/>
      <c r="L87" s="1406"/>
      <c r="M87" s="1406"/>
      <c r="N87" s="1406"/>
      <c r="O87" s="1406"/>
      <c r="P87" s="1406"/>
      <c r="Q87" s="695"/>
      <c r="R87" s="631"/>
      <c r="S87" s="631"/>
      <c r="T87" s="631"/>
      <c r="U87" s="631"/>
      <c r="V87" s="631"/>
      <c r="W87" s="631"/>
      <c r="X87" s="631"/>
      <c r="Y87" s="631"/>
      <c r="Z87" s="631"/>
      <c r="AA87" s="1409"/>
      <c r="AB87" s="1409"/>
      <c r="AC87" s="1409"/>
      <c r="AD87" s="1409"/>
      <c r="AE87" s="1409"/>
      <c r="AF87" s="1409"/>
      <c r="AG87" s="1409"/>
      <c r="AH87" s="1409"/>
      <c r="AI87" s="1409"/>
      <c r="AJ87" s="1409"/>
      <c r="AK87" s="1409"/>
      <c r="AL87" s="1409"/>
      <c r="AM87" s="1409"/>
      <c r="AN87" s="1397"/>
      <c r="AO87" s="632">
        <f t="shared" si="26"/>
        <v>0</v>
      </c>
      <c r="AP87" s="632">
        <f t="shared" si="23"/>
        <v>0</v>
      </c>
      <c r="AQ87" s="632">
        <f t="shared" si="24"/>
        <v>0</v>
      </c>
      <c r="AR87" s="632">
        <f t="shared" si="25"/>
        <v>0</v>
      </c>
      <c r="AS87" s="634"/>
    </row>
    <row r="88" spans="1:45">
      <c r="A88" s="1372"/>
      <c r="B88" s="734" t="s">
        <v>704</v>
      </c>
      <c r="C88" s="747"/>
      <c r="D88" s="748">
        <v>1</v>
      </c>
      <c r="E88" s="1405"/>
      <c r="F88" s="1406"/>
      <c r="G88" s="1406"/>
      <c r="H88" s="1406"/>
      <c r="I88" s="1406"/>
      <c r="J88" s="1406"/>
      <c r="K88" s="1406"/>
      <c r="L88" s="1406"/>
      <c r="M88" s="1406"/>
      <c r="N88" s="1406"/>
      <c r="O88" s="1406"/>
      <c r="P88" s="1406"/>
      <c r="Q88" s="695">
        <f>'Transport Sheet CFO'!AB38</f>
        <v>6.4771207031249993</v>
      </c>
      <c r="R88" s="716" t="s">
        <v>356</v>
      </c>
      <c r="S88" s="631"/>
      <c r="T88" s="631"/>
      <c r="U88" s="631"/>
      <c r="V88" s="631"/>
      <c r="W88" s="631"/>
      <c r="X88" s="631"/>
      <c r="Y88" s="631"/>
      <c r="Z88" s="631" t="s">
        <v>721</v>
      </c>
      <c r="AA88" s="1409"/>
      <c r="AB88" s="1409"/>
      <c r="AC88" s="1409"/>
      <c r="AD88" s="1409"/>
      <c r="AE88" s="1409"/>
      <c r="AF88" s="1409"/>
      <c r="AG88" s="1409"/>
      <c r="AH88" s="1409"/>
      <c r="AI88" s="1409"/>
      <c r="AJ88" s="1409"/>
      <c r="AK88" s="1409"/>
      <c r="AL88" s="1409"/>
      <c r="AM88" s="1409"/>
      <c r="AN88" s="1397"/>
      <c r="AO88" s="632">
        <f t="shared" si="26"/>
        <v>6.4771207031249995E-3</v>
      </c>
      <c r="AP88" s="632">
        <f t="shared" si="23"/>
        <v>1.3571228110365677E-5</v>
      </c>
      <c r="AQ88" s="632">
        <f t="shared" si="24"/>
        <v>9.7756989055443791E-5</v>
      </c>
      <c r="AR88" s="632">
        <f t="shared" si="25"/>
        <v>1.1916856585226914E-5</v>
      </c>
      <c r="AS88" s="634"/>
    </row>
    <row r="89" spans="1:45">
      <c r="A89" s="1372"/>
      <c r="B89" s="683"/>
      <c r="C89" s="693"/>
      <c r="D89" s="717"/>
      <c r="E89" s="1405"/>
      <c r="F89" s="1406"/>
      <c r="G89" s="1406"/>
      <c r="H89" s="1406"/>
      <c r="I89" s="1406"/>
      <c r="J89" s="1406"/>
      <c r="K89" s="1406"/>
      <c r="L89" s="1406"/>
      <c r="M89" s="1406"/>
      <c r="N89" s="1406"/>
      <c r="O89" s="1406"/>
      <c r="P89" s="1406"/>
      <c r="Q89" s="695"/>
      <c r="R89" s="631"/>
      <c r="S89" s="631"/>
      <c r="T89" s="631"/>
      <c r="U89" s="631"/>
      <c r="V89" s="631"/>
      <c r="W89" s="631"/>
      <c r="X89" s="631"/>
      <c r="Y89" s="631"/>
      <c r="Z89" s="631"/>
      <c r="AA89" s="1409"/>
      <c r="AB89" s="1409"/>
      <c r="AC89" s="1409"/>
      <c r="AD89" s="1409"/>
      <c r="AE89" s="1409"/>
      <c r="AF89" s="1409"/>
      <c r="AG89" s="1409"/>
      <c r="AH89" s="1409"/>
      <c r="AI89" s="1409"/>
      <c r="AJ89" s="1409"/>
      <c r="AK89" s="1409"/>
      <c r="AL89" s="1409"/>
      <c r="AM89" s="1409"/>
      <c r="AN89" s="1397"/>
      <c r="AO89" s="632">
        <f t="shared" si="26"/>
        <v>0</v>
      </c>
      <c r="AP89" s="632">
        <f t="shared" si="23"/>
        <v>0</v>
      </c>
      <c r="AQ89" s="632">
        <f t="shared" si="24"/>
        <v>0</v>
      </c>
      <c r="AR89" s="632">
        <f t="shared" si="25"/>
        <v>0</v>
      </c>
      <c r="AS89" s="634"/>
    </row>
    <row r="90" spans="1:45">
      <c r="A90" s="1372"/>
      <c r="B90" s="683"/>
      <c r="C90" s="693"/>
      <c r="D90" s="717"/>
      <c r="E90" s="1405"/>
      <c r="F90" s="1406"/>
      <c r="G90" s="1406"/>
      <c r="H90" s="1406"/>
      <c r="I90" s="1406"/>
      <c r="J90" s="1406"/>
      <c r="K90" s="1406"/>
      <c r="L90" s="1406"/>
      <c r="M90" s="1406"/>
      <c r="N90" s="1406"/>
      <c r="O90" s="1406"/>
      <c r="P90" s="1406"/>
      <c r="Q90" s="695"/>
      <c r="R90" s="631"/>
      <c r="S90" s="631"/>
      <c r="T90" s="631"/>
      <c r="U90" s="631"/>
      <c r="V90" s="631"/>
      <c r="W90" s="631"/>
      <c r="X90" s="631"/>
      <c r="Y90" s="631"/>
      <c r="Z90" s="631"/>
      <c r="AA90" s="1409"/>
      <c r="AB90" s="1409"/>
      <c r="AC90" s="1409"/>
      <c r="AD90" s="1409"/>
      <c r="AE90" s="1409"/>
      <c r="AF90" s="1409"/>
      <c r="AG90" s="1409"/>
      <c r="AH90" s="1409"/>
      <c r="AI90" s="1409"/>
      <c r="AJ90" s="1409"/>
      <c r="AK90" s="1409"/>
      <c r="AL90" s="1409"/>
      <c r="AM90" s="1409"/>
      <c r="AN90" s="1397"/>
      <c r="AO90" s="632">
        <f t="shared" si="26"/>
        <v>0</v>
      </c>
      <c r="AP90" s="632">
        <f t="shared" si="23"/>
        <v>0</v>
      </c>
      <c r="AQ90" s="632">
        <f t="shared" si="24"/>
        <v>0</v>
      </c>
      <c r="AR90" s="632">
        <f t="shared" si="25"/>
        <v>0</v>
      </c>
      <c r="AS90" s="634"/>
    </row>
    <row r="91" spans="1:45">
      <c r="A91" s="1372"/>
      <c r="B91" s="731" t="s">
        <v>705</v>
      </c>
      <c r="C91" s="724"/>
      <c r="D91" s="725"/>
      <c r="E91" s="1405"/>
      <c r="F91" s="1406"/>
      <c r="G91" s="1406"/>
      <c r="H91" s="1406"/>
      <c r="I91" s="1406"/>
      <c r="J91" s="1406"/>
      <c r="K91" s="1406"/>
      <c r="L91" s="1406"/>
      <c r="M91" s="1406"/>
      <c r="N91" s="1406"/>
      <c r="O91" s="1406"/>
      <c r="P91" s="1406"/>
      <c r="Q91" s="695"/>
      <c r="R91" s="631"/>
      <c r="S91" s="631"/>
      <c r="T91" s="631"/>
      <c r="U91" s="631"/>
      <c r="V91" s="631"/>
      <c r="W91" s="631"/>
      <c r="X91" s="631"/>
      <c r="Y91" s="631"/>
      <c r="Z91" s="631"/>
      <c r="AA91" s="1409"/>
      <c r="AB91" s="1409"/>
      <c r="AC91" s="1409"/>
      <c r="AD91" s="1409"/>
      <c r="AE91" s="1409"/>
      <c r="AF91" s="1409"/>
      <c r="AG91" s="1409"/>
      <c r="AH91" s="1409"/>
      <c r="AI91" s="1409"/>
      <c r="AJ91" s="1409"/>
      <c r="AK91" s="1409"/>
      <c r="AL91" s="1409"/>
      <c r="AM91" s="1409"/>
      <c r="AN91" s="1397"/>
      <c r="AO91" s="632">
        <f t="shared" si="26"/>
        <v>0</v>
      </c>
      <c r="AP91" s="632">
        <f t="shared" si="23"/>
        <v>0</v>
      </c>
      <c r="AQ91" s="632">
        <f t="shared" si="24"/>
        <v>0</v>
      </c>
      <c r="AR91" s="632">
        <f t="shared" si="25"/>
        <v>0</v>
      </c>
      <c r="AS91" s="634"/>
    </row>
    <row r="92" spans="1:45">
      <c r="A92" s="1372"/>
      <c r="B92" s="784" t="str">
        <f>Assumption!A60</f>
        <v>Product List</v>
      </c>
      <c r="C92" s="693" t="s">
        <v>162</v>
      </c>
      <c r="D92" s="717">
        <f>Assumption!D61+Assumption!D62</f>
        <v>450000</v>
      </c>
      <c r="E92" s="1405"/>
      <c r="F92" s="1406"/>
      <c r="G92" s="1406"/>
      <c r="H92" s="1406"/>
      <c r="I92" s="1406"/>
      <c r="J92" s="1406"/>
      <c r="K92" s="1406"/>
      <c r="L92" s="1406"/>
      <c r="M92" s="1406"/>
      <c r="N92" s="1406"/>
      <c r="O92" s="1406"/>
      <c r="P92" s="1406"/>
      <c r="Q92" s="695">
        <f>(1-0.87)*(0.7933+2.32)</f>
        <v>0.40472900000000001</v>
      </c>
      <c r="R92" s="631"/>
      <c r="S92" s="631"/>
      <c r="T92" s="631"/>
      <c r="U92" s="783" t="s">
        <v>322</v>
      </c>
      <c r="V92" s="631"/>
      <c r="W92" s="631"/>
      <c r="X92" s="631"/>
      <c r="Y92" s="631"/>
      <c r="Z92" s="631" t="s">
        <v>720</v>
      </c>
      <c r="AA92" s="1409"/>
      <c r="AB92" s="1409"/>
      <c r="AC92" s="1409"/>
      <c r="AD92" s="1409"/>
      <c r="AE92" s="1409"/>
      <c r="AF92" s="1409"/>
      <c r="AG92" s="1409"/>
      <c r="AH92" s="1409"/>
      <c r="AI92" s="1409"/>
      <c r="AJ92" s="1409"/>
      <c r="AK92" s="1409"/>
      <c r="AL92" s="1409"/>
      <c r="AM92" s="1409"/>
      <c r="AN92" s="1397"/>
      <c r="AO92" s="632">
        <f t="shared" si="26"/>
        <v>182.12805</v>
      </c>
      <c r="AP92" s="632">
        <f t="shared" ref="AP92:AP98" si="27">AO92/$AO$99</f>
        <v>0.38160494842308096</v>
      </c>
      <c r="AQ92" s="632">
        <f t="shared" ref="AQ92:AQ98" si="28">AO92/$AO$100</f>
        <v>2.7487969742403178</v>
      </c>
      <c r="AR92" s="632">
        <f t="shared" ref="AR92:AR98" si="29">AO92/$AO$101</f>
        <v>0.33508621368595037</v>
      </c>
      <c r="AS92" s="634"/>
    </row>
    <row r="93" spans="1:45">
      <c r="A93" s="1372"/>
      <c r="B93" s="732" t="s">
        <v>361</v>
      </c>
      <c r="C93" s="693"/>
      <c r="D93" s="737"/>
      <c r="E93" s="1405"/>
      <c r="F93" s="1406"/>
      <c r="G93" s="1406"/>
      <c r="H93" s="1406"/>
      <c r="I93" s="1406"/>
      <c r="J93" s="1406"/>
      <c r="K93" s="1406"/>
      <c r="L93" s="1406"/>
      <c r="M93" s="1406"/>
      <c r="N93" s="1406"/>
      <c r="O93" s="1406"/>
      <c r="P93" s="1406"/>
      <c r="Q93" s="695"/>
      <c r="R93" s="631"/>
      <c r="S93" s="631"/>
      <c r="T93" s="631"/>
      <c r="U93" s="631"/>
      <c r="V93" s="631"/>
      <c r="W93" s="631"/>
      <c r="X93" s="631"/>
      <c r="Y93" s="631"/>
      <c r="Z93" s="631"/>
      <c r="AA93" s="1409"/>
      <c r="AB93" s="1409"/>
      <c r="AC93" s="1409"/>
      <c r="AD93" s="1409"/>
      <c r="AE93" s="1409"/>
      <c r="AF93" s="1409"/>
      <c r="AG93" s="1409"/>
      <c r="AH93" s="1409"/>
      <c r="AI93" s="1409"/>
      <c r="AJ93" s="1409"/>
      <c r="AK93" s="1409"/>
      <c r="AL93" s="1409"/>
      <c r="AM93" s="1409"/>
      <c r="AN93" s="1397"/>
      <c r="AO93" s="632">
        <f t="shared" si="26"/>
        <v>0</v>
      </c>
      <c r="AP93" s="632">
        <f t="shared" si="27"/>
        <v>0</v>
      </c>
      <c r="AQ93" s="632">
        <f t="shared" si="28"/>
        <v>0</v>
      </c>
      <c r="AR93" s="632">
        <f t="shared" si="29"/>
        <v>0</v>
      </c>
      <c r="AS93" s="634"/>
    </row>
    <row r="94" spans="1:45">
      <c r="A94" s="1372"/>
      <c r="B94" s="683" t="str">
        <f>B51</f>
        <v>Sticker</v>
      </c>
      <c r="C94" s="693" t="str">
        <f>C51</f>
        <v>kg.</v>
      </c>
      <c r="D94" s="717">
        <f>D51</f>
        <v>40000</v>
      </c>
      <c r="E94" s="1405"/>
      <c r="F94" s="1406"/>
      <c r="G94" s="1406"/>
      <c r="H94" s="1406"/>
      <c r="I94" s="1406"/>
      <c r="J94" s="1406"/>
      <c r="K94" s="1406"/>
      <c r="L94" s="1406"/>
      <c r="M94" s="1406"/>
      <c r="N94" s="1406"/>
      <c r="O94" s="1406"/>
      <c r="P94" s="1406"/>
      <c r="Q94" s="695">
        <f>(1-0.77)*(2.93+0.7933)</f>
        <v>0.85635899999999998</v>
      </c>
      <c r="R94" s="631"/>
      <c r="S94" s="631"/>
      <c r="T94" s="631"/>
      <c r="U94" s="631" t="s">
        <v>322</v>
      </c>
      <c r="V94" s="631"/>
      <c r="W94" s="631"/>
      <c r="X94" s="631"/>
      <c r="Y94" s="631"/>
      <c r="Z94" s="631" t="s">
        <v>637</v>
      </c>
      <c r="AA94" s="1409"/>
      <c r="AB94" s="1409"/>
      <c r="AC94" s="1409"/>
      <c r="AD94" s="1409"/>
      <c r="AE94" s="1409"/>
      <c r="AF94" s="1409"/>
      <c r="AG94" s="1409"/>
      <c r="AH94" s="1409"/>
      <c r="AI94" s="1409"/>
      <c r="AJ94" s="1409"/>
      <c r="AK94" s="1409"/>
      <c r="AL94" s="1409"/>
      <c r="AM94" s="1409"/>
      <c r="AN94" s="1397"/>
      <c r="AO94" s="632">
        <f t="shared" si="26"/>
        <v>34.254359999999998</v>
      </c>
      <c r="AP94" s="632">
        <f t="shared" si="27"/>
        <v>7.1771664392528481E-2</v>
      </c>
      <c r="AQ94" s="632">
        <f t="shared" si="28"/>
        <v>0.51698945397229346</v>
      </c>
      <c r="AR94" s="632">
        <f t="shared" si="29"/>
        <v>6.3022493210878119E-2</v>
      </c>
      <c r="AS94" s="634"/>
    </row>
    <row r="95" spans="1:45">
      <c r="A95" s="1372"/>
      <c r="B95" s="683" t="str">
        <f t="shared" ref="B95:D96" si="30">B52</f>
        <v>Carton Box</v>
      </c>
      <c r="C95" s="693" t="str">
        <f t="shared" si="30"/>
        <v>kg.</v>
      </c>
      <c r="D95" s="717">
        <f t="shared" si="30"/>
        <v>18000</v>
      </c>
      <c r="E95" s="1405"/>
      <c r="F95" s="1406"/>
      <c r="G95" s="1406"/>
      <c r="H95" s="1406"/>
      <c r="I95" s="1406"/>
      <c r="J95" s="1406"/>
      <c r="K95" s="1406"/>
      <c r="L95" s="1406"/>
      <c r="M95" s="1406"/>
      <c r="N95" s="1406"/>
      <c r="O95" s="1406"/>
      <c r="P95" s="1406"/>
      <c r="Q95" s="695">
        <f>(1-0.77)*(2.93+0.7933)</f>
        <v>0.85635899999999998</v>
      </c>
      <c r="R95" s="631"/>
      <c r="S95" s="631"/>
      <c r="T95" s="631"/>
      <c r="U95" s="631" t="s">
        <v>322</v>
      </c>
      <c r="V95" s="631"/>
      <c r="W95" s="631"/>
      <c r="X95" s="631"/>
      <c r="Y95" s="631"/>
      <c r="Z95" s="631" t="s">
        <v>637</v>
      </c>
      <c r="AA95" s="1409"/>
      <c r="AB95" s="1409"/>
      <c r="AC95" s="1409"/>
      <c r="AD95" s="1409"/>
      <c r="AE95" s="1409"/>
      <c r="AF95" s="1409"/>
      <c r="AG95" s="1409"/>
      <c r="AH95" s="1409"/>
      <c r="AI95" s="1409"/>
      <c r="AJ95" s="1409"/>
      <c r="AK95" s="1409"/>
      <c r="AL95" s="1409"/>
      <c r="AM95" s="1409"/>
      <c r="AN95" s="1397"/>
      <c r="AO95" s="632">
        <f t="shared" si="26"/>
        <v>15.414462</v>
      </c>
      <c r="AP95" s="632">
        <f t="shared" si="27"/>
        <v>3.229724897663782E-2</v>
      </c>
      <c r="AQ95" s="632">
        <f t="shared" si="28"/>
        <v>0.23264525428753211</v>
      </c>
      <c r="AR95" s="632">
        <f t="shared" si="29"/>
        <v>2.8360121944895154E-2</v>
      </c>
      <c r="AS95" s="634"/>
    </row>
    <row r="96" spans="1:45">
      <c r="A96" s="1372"/>
      <c r="B96" s="683" t="str">
        <f t="shared" si="30"/>
        <v>LDPE Wrapping Film</v>
      </c>
      <c r="C96" s="693" t="str">
        <f t="shared" si="30"/>
        <v>kg.</v>
      </c>
      <c r="D96" s="717">
        <f t="shared" si="30"/>
        <v>2500</v>
      </c>
      <c r="E96" s="1405"/>
      <c r="F96" s="1406"/>
      <c r="G96" s="1406"/>
      <c r="H96" s="1406"/>
      <c r="I96" s="1406"/>
      <c r="J96" s="1406"/>
      <c r="K96" s="1406"/>
      <c r="L96" s="1406"/>
      <c r="M96" s="1406"/>
      <c r="N96" s="1406"/>
      <c r="O96" s="1406"/>
      <c r="P96" s="1406"/>
      <c r="Q96" s="695">
        <f>(1-0.87)*(2.32+0.7933)</f>
        <v>0.40472900000000001</v>
      </c>
      <c r="R96" s="631"/>
      <c r="S96" s="631"/>
      <c r="T96" s="631"/>
      <c r="U96" s="631" t="s">
        <v>322</v>
      </c>
      <c r="V96" s="631"/>
      <c r="W96" s="631"/>
      <c r="X96" s="631"/>
      <c r="Y96" s="631"/>
      <c r="Z96" s="631" t="s">
        <v>636</v>
      </c>
      <c r="AA96" s="1409"/>
      <c r="AB96" s="1409"/>
      <c r="AC96" s="1409"/>
      <c r="AD96" s="1409"/>
      <c r="AE96" s="1409"/>
      <c r="AF96" s="1409"/>
      <c r="AG96" s="1409"/>
      <c r="AH96" s="1409"/>
      <c r="AI96" s="1409"/>
      <c r="AJ96" s="1409"/>
      <c r="AK96" s="1409"/>
      <c r="AL96" s="1409"/>
      <c r="AM96" s="1409"/>
      <c r="AN96" s="1397"/>
      <c r="AO96" s="632">
        <f t="shared" si="26"/>
        <v>1.0118225000000001</v>
      </c>
      <c r="AP96" s="632">
        <f t="shared" si="27"/>
        <v>2.1200274912393387E-3</v>
      </c>
      <c r="AQ96" s="632">
        <f t="shared" si="28"/>
        <v>1.52710943013351E-2</v>
      </c>
      <c r="AR96" s="632">
        <f t="shared" si="29"/>
        <v>1.8615900760330577E-3</v>
      </c>
      <c r="AS96" s="634"/>
    </row>
    <row r="97" spans="1:46" s="765" customFormat="1">
      <c r="A97" s="1372"/>
      <c r="B97" s="732" t="s">
        <v>706</v>
      </c>
      <c r="C97" s="788"/>
      <c r="D97" s="791">
        <v>1</v>
      </c>
      <c r="E97" s="1405"/>
      <c r="F97" s="1406"/>
      <c r="G97" s="1406"/>
      <c r="H97" s="1406"/>
      <c r="I97" s="1406"/>
      <c r="J97" s="1406"/>
      <c r="K97" s="1406"/>
      <c r="L97" s="1406"/>
      <c r="M97" s="1406"/>
      <c r="N97" s="1406"/>
      <c r="O97" s="1406"/>
      <c r="P97" s="1406"/>
      <c r="Q97" s="790">
        <f>'Transport Sheet CFO'!AB42</f>
        <v>2.1381596363636364</v>
      </c>
      <c r="R97" s="793" t="s">
        <v>356</v>
      </c>
      <c r="S97" s="793"/>
      <c r="T97" s="793"/>
      <c r="U97" s="793"/>
      <c r="V97" s="793"/>
      <c r="W97" s="793"/>
      <c r="X97" s="793"/>
      <c r="Y97" s="793"/>
      <c r="Z97" s="793" t="s">
        <v>721</v>
      </c>
      <c r="AA97" s="1409"/>
      <c r="AB97" s="1409"/>
      <c r="AC97" s="1409"/>
      <c r="AD97" s="1409"/>
      <c r="AE97" s="1409"/>
      <c r="AF97" s="1409"/>
      <c r="AG97" s="1409"/>
      <c r="AH97" s="1409"/>
      <c r="AI97" s="1409"/>
      <c r="AJ97" s="1409"/>
      <c r="AK97" s="1409"/>
      <c r="AL97" s="1409"/>
      <c r="AM97" s="1409"/>
      <c r="AN97" s="1397"/>
      <c r="AO97" s="789">
        <f t="shared" si="26"/>
        <v>2.1381596363636364E-3</v>
      </c>
      <c r="AP97" s="789">
        <f t="shared" si="27"/>
        <v>4.4799924984364523E-6</v>
      </c>
      <c r="AQ97" s="789">
        <f t="shared" si="28"/>
        <v>3.2270519224683635E-5</v>
      </c>
      <c r="AR97" s="789">
        <f t="shared" si="29"/>
        <v>3.9338685985229585E-6</v>
      </c>
      <c r="AS97" s="792"/>
    </row>
    <row r="98" spans="1:46">
      <c r="A98" s="1372"/>
      <c r="B98" s="697"/>
      <c r="C98" s="693"/>
      <c r="D98" s="689"/>
      <c r="E98" s="1407"/>
      <c r="F98" s="1408"/>
      <c r="G98" s="1408"/>
      <c r="H98" s="1408"/>
      <c r="I98" s="1408"/>
      <c r="J98" s="1408"/>
      <c r="K98" s="1408"/>
      <c r="L98" s="1408"/>
      <c r="M98" s="1408"/>
      <c r="N98" s="1408"/>
      <c r="O98" s="1408"/>
      <c r="P98" s="1408"/>
      <c r="Q98" s="644"/>
      <c r="R98" s="631"/>
      <c r="S98" s="631"/>
      <c r="T98" s="631"/>
      <c r="U98" s="631"/>
      <c r="V98" s="631"/>
      <c r="W98" s="631"/>
      <c r="X98" s="631"/>
      <c r="Y98" s="631"/>
      <c r="Z98" s="631"/>
      <c r="AA98" s="1398"/>
      <c r="AB98" s="1398"/>
      <c r="AC98" s="1398"/>
      <c r="AD98" s="1398"/>
      <c r="AE98" s="1398"/>
      <c r="AF98" s="1398"/>
      <c r="AG98" s="1398"/>
      <c r="AH98" s="1398"/>
      <c r="AI98" s="1398"/>
      <c r="AJ98" s="1398"/>
      <c r="AK98" s="1398"/>
      <c r="AL98" s="1398"/>
      <c r="AM98" s="1398"/>
      <c r="AN98" s="1399"/>
      <c r="AO98" s="632">
        <f t="shared" si="26"/>
        <v>0</v>
      </c>
      <c r="AP98" s="632">
        <f t="shared" si="27"/>
        <v>0</v>
      </c>
      <c r="AQ98" s="632">
        <f t="shared" si="28"/>
        <v>0</v>
      </c>
      <c r="AR98" s="632">
        <f t="shared" si="29"/>
        <v>0</v>
      </c>
      <c r="AS98" s="634"/>
    </row>
    <row r="99" spans="1:46">
      <c r="A99" s="723"/>
      <c r="B99" s="1400"/>
      <c r="C99" s="1401"/>
      <c r="D99" s="1401"/>
      <c r="E99" s="1401"/>
      <c r="F99" s="1401"/>
      <c r="G99" s="1401"/>
      <c r="H99" s="1401"/>
      <c r="I99" s="1401"/>
      <c r="J99" s="1401"/>
      <c r="K99" s="1401"/>
      <c r="L99" s="1401"/>
      <c r="M99" s="1401"/>
      <c r="N99" s="1401"/>
      <c r="O99" s="1401"/>
      <c r="P99" s="1401"/>
      <c r="Q99" s="1402"/>
      <c r="R99" s="492"/>
      <c r="S99" s="492"/>
      <c r="T99" s="492"/>
      <c r="U99" s="492"/>
      <c r="V99" s="492"/>
      <c r="W99" s="492"/>
      <c r="X99" s="492"/>
      <c r="Y99" s="492"/>
      <c r="Z99" s="492"/>
      <c r="AA99" s="679"/>
      <c r="AB99" s="679"/>
      <c r="AC99" s="679"/>
      <c r="AD99" s="679"/>
      <c r="AE99" s="679"/>
      <c r="AF99" s="679"/>
      <c r="AG99" s="679"/>
      <c r="AH99" s="679"/>
      <c r="AI99" s="679"/>
      <c r="AJ99" s="679"/>
      <c r="AK99" s="679"/>
      <c r="AL99" s="679"/>
      <c r="AM99" s="679"/>
      <c r="AN99" s="679"/>
      <c r="AO99" s="679">
        <f>SUM(AO46:AO98)</f>
        <v>477.2685751393264</v>
      </c>
      <c r="AP99" s="681">
        <f>SUM(AP46:AP98)</f>
        <v>0.99999999999999967</v>
      </c>
      <c r="AQ99" s="681"/>
      <c r="AR99" s="681"/>
      <c r="AS99" s="682"/>
    </row>
    <row r="100" spans="1:46">
      <c r="A100" s="698"/>
      <c r="B100" s="696"/>
      <c r="C100" s="699"/>
      <c r="D100" s="694"/>
      <c r="E100" s="683"/>
      <c r="F100" s="683"/>
      <c r="G100" s="683"/>
      <c r="H100" s="683"/>
      <c r="I100" s="683"/>
      <c r="J100" s="683"/>
      <c r="K100" s="683"/>
      <c r="L100" s="683"/>
      <c r="M100" s="683"/>
      <c r="N100" s="683"/>
      <c r="O100" s="683"/>
      <c r="P100" s="683"/>
      <c r="Q100" s="683"/>
      <c r="R100" s="683"/>
      <c r="S100" s="683"/>
      <c r="T100" s="683"/>
      <c r="U100" s="683"/>
      <c r="V100" s="683"/>
      <c r="W100" s="683"/>
      <c r="X100" s="683"/>
      <c r="Y100" s="683"/>
      <c r="Z100" s="756" t="s">
        <v>365</v>
      </c>
      <c r="AA100" s="700">
        <f>AA35+AA45</f>
        <v>14.164248240000001</v>
      </c>
      <c r="AB100" s="700">
        <f>AB35+AB45</f>
        <v>7.5063750000000002E-4</v>
      </c>
      <c r="AC100" s="700"/>
      <c r="AD100" s="700">
        <f>AD35+AD45</f>
        <v>1.3694326800000002E-3</v>
      </c>
      <c r="AE100" s="700">
        <f>AE35+AE45</f>
        <v>0</v>
      </c>
      <c r="AF100" s="700">
        <f>AF35+AF45</f>
        <v>0</v>
      </c>
      <c r="AG100" s="700">
        <f>AG35+AG45</f>
        <v>2.2519125000000001E-2</v>
      </c>
      <c r="AH100" s="700"/>
      <c r="AI100" s="700">
        <f t="shared" ref="AI100:AO100" si="31">AI35+AI45</f>
        <v>0.36289966020000008</v>
      </c>
      <c r="AJ100" s="700">
        <f t="shared" si="31"/>
        <v>0</v>
      </c>
      <c r="AK100" s="700">
        <f t="shared" si="31"/>
        <v>0</v>
      </c>
      <c r="AL100" s="700">
        <f t="shared" si="31"/>
        <v>15.6</v>
      </c>
      <c r="AM100" s="700">
        <f t="shared" si="31"/>
        <v>0</v>
      </c>
      <c r="AN100" s="700">
        <f t="shared" si="31"/>
        <v>0</v>
      </c>
      <c r="AO100" s="700">
        <f t="shared" si="31"/>
        <v>66.257367025200011</v>
      </c>
      <c r="AP100" s="700"/>
      <c r="AQ100" s="700">
        <f>SUM(AQ10:AQ34)+SUM(AQ42:AQ44)</f>
        <v>0.99999999999999989</v>
      </c>
      <c r="AR100" s="700"/>
      <c r="AS100" s="701"/>
      <c r="AT100" s="671"/>
    </row>
    <row r="101" spans="1:46">
      <c r="A101" s="698"/>
      <c r="B101" s="696"/>
      <c r="C101" s="699"/>
      <c r="D101" s="694"/>
      <c r="E101" s="683"/>
      <c r="F101" s="683"/>
      <c r="G101" s="683"/>
      <c r="H101" s="683"/>
      <c r="I101" s="683"/>
      <c r="J101" s="683"/>
      <c r="K101" s="683"/>
      <c r="L101" s="683"/>
      <c r="M101" s="683"/>
      <c r="N101" s="683"/>
      <c r="O101" s="683"/>
      <c r="P101" s="683"/>
      <c r="Q101" s="683"/>
      <c r="R101" s="683"/>
      <c r="S101" s="683"/>
      <c r="T101" s="683"/>
      <c r="U101" s="683"/>
      <c r="V101" s="683"/>
      <c r="W101" s="683"/>
      <c r="X101" s="683"/>
      <c r="Y101" s="683"/>
      <c r="Z101" s="756" t="s">
        <v>366</v>
      </c>
      <c r="AA101" s="700">
        <f>AA35+AA45+AA99</f>
        <v>14.164248240000001</v>
      </c>
      <c r="AB101" s="700">
        <f>AB35+AB45+AB99</f>
        <v>7.5063750000000002E-4</v>
      </c>
      <c r="AC101" s="700"/>
      <c r="AD101" s="700">
        <f>AD35+AD45+AD99</f>
        <v>1.3694326800000002E-3</v>
      </c>
      <c r="AE101" s="700">
        <f>AE35+AE45+AE99</f>
        <v>0</v>
      </c>
      <c r="AF101" s="700">
        <f>AF35+AF45+AF99</f>
        <v>0</v>
      </c>
      <c r="AG101" s="700">
        <f>AG35+AG45+AG99</f>
        <v>2.2519125000000001E-2</v>
      </c>
      <c r="AH101" s="700"/>
      <c r="AI101" s="700">
        <f t="shared" ref="AI101:AN101" si="32">AI35+AI45+AI99</f>
        <v>0.36289966020000008</v>
      </c>
      <c r="AJ101" s="700">
        <f t="shared" si="32"/>
        <v>0</v>
      </c>
      <c r="AK101" s="700">
        <f t="shared" si="32"/>
        <v>0</v>
      </c>
      <c r="AL101" s="700">
        <f t="shared" si="32"/>
        <v>15.6</v>
      </c>
      <c r="AM101" s="700">
        <f t="shared" si="32"/>
        <v>0</v>
      </c>
      <c r="AN101" s="700">
        <f t="shared" si="32"/>
        <v>0</v>
      </c>
      <c r="AO101" s="700">
        <f>AO99+AO100</f>
        <v>543.52594216452644</v>
      </c>
      <c r="AP101" s="700"/>
      <c r="AQ101" s="700"/>
      <c r="AR101" s="700">
        <f>SUM(AR10:AR34)+SUM(AR42:AR44)+SUM(AR46:AR98)</f>
        <v>0.99999999999999989</v>
      </c>
      <c r="AS101" s="701"/>
      <c r="AT101" s="671"/>
    </row>
    <row r="102" spans="1:46">
      <c r="A102" s="895" t="s">
        <v>624</v>
      </c>
      <c r="B102" s="1392"/>
      <c r="C102" s="1393"/>
      <c r="D102" s="1393"/>
      <c r="E102" s="1393"/>
      <c r="F102" s="1393"/>
      <c r="G102" s="1393"/>
      <c r="H102" s="1393"/>
      <c r="I102" s="1393"/>
      <c r="J102" s="1393"/>
      <c r="K102" s="1393"/>
      <c r="L102" s="1393"/>
      <c r="M102" s="1393"/>
      <c r="N102" s="1393"/>
      <c r="O102" s="1393"/>
      <c r="P102" s="1393"/>
      <c r="Q102" s="1393"/>
      <c r="R102" s="553"/>
      <c r="S102" s="553"/>
      <c r="T102" s="553"/>
      <c r="U102" s="553"/>
      <c r="V102" s="553"/>
      <c r="W102" s="553"/>
      <c r="X102" s="553"/>
      <c r="Y102" s="553"/>
      <c r="Z102" s="553"/>
      <c r="AA102" s="702"/>
      <c r="AB102" s="702"/>
      <c r="AC102" s="702"/>
      <c r="AD102" s="702"/>
      <c r="AE102" s="702"/>
      <c r="AF102" s="702"/>
      <c r="AG102" s="702"/>
      <c r="AH102" s="702"/>
      <c r="AI102" s="702"/>
      <c r="AJ102" s="702"/>
      <c r="AK102" s="702"/>
      <c r="AL102" s="702"/>
      <c r="AM102" s="702"/>
      <c r="AN102" s="702"/>
      <c r="AO102" s="702"/>
      <c r="AP102" s="702"/>
      <c r="AQ102" s="702"/>
      <c r="AR102" s="702"/>
      <c r="AS102" s="703"/>
    </row>
    <row r="103" spans="1:46">
      <c r="A103" s="696"/>
      <c r="B103" s="696"/>
      <c r="C103" s="704"/>
      <c r="D103" s="705"/>
      <c r="E103" s="696"/>
      <c r="F103" s="696"/>
      <c r="G103" s="696"/>
      <c r="H103" s="696"/>
      <c r="I103" s="696"/>
      <c r="J103" s="696"/>
      <c r="K103" s="696"/>
      <c r="L103" s="696"/>
      <c r="M103" s="696"/>
      <c r="N103" s="696"/>
      <c r="O103" s="696"/>
      <c r="P103" s="696"/>
      <c r="Q103" s="696"/>
      <c r="R103" s="696"/>
      <c r="S103" s="696"/>
      <c r="T103" s="696"/>
      <c r="U103" s="696"/>
      <c r="V103" s="696"/>
      <c r="W103" s="696"/>
      <c r="X103" s="696"/>
      <c r="Y103" s="696"/>
      <c r="Z103" s="696"/>
      <c r="AA103" s="696"/>
      <c r="AB103" s="696"/>
      <c r="AC103" s="696"/>
      <c r="AD103" s="696"/>
      <c r="AE103" s="696"/>
      <c r="AF103" s="696"/>
      <c r="AG103" s="696"/>
      <c r="AH103" s="696"/>
      <c r="AI103" s="696"/>
      <c r="AJ103" s="696"/>
      <c r="AK103" s="696"/>
      <c r="AL103" s="696"/>
      <c r="AM103" s="696"/>
      <c r="AN103" s="696"/>
      <c r="AO103" s="696"/>
      <c r="AP103" s="696"/>
      <c r="AQ103" s="696"/>
      <c r="AR103" s="696"/>
      <c r="AS103" s="696"/>
      <c r="AT103" s="706"/>
    </row>
    <row r="104" spans="1:46">
      <c r="B104" s="696"/>
    </row>
    <row r="105" spans="1:46" ht="19.2">
      <c r="B105" s="707"/>
    </row>
    <row r="106" spans="1:46" ht="19.2">
      <c r="B106" s="707"/>
    </row>
    <row r="107" spans="1:46" ht="19.2">
      <c r="B107" s="707"/>
    </row>
  </sheetData>
  <sheetProtection selectLockedCells="1" selectUnlockedCells="1"/>
  <mergeCells count="57">
    <mergeCell ref="B102:Q102"/>
    <mergeCell ref="AA42:AN44"/>
    <mergeCell ref="B45:Q45"/>
    <mergeCell ref="A46:A98"/>
    <mergeCell ref="E46:P98"/>
    <mergeCell ref="AA46:AN98"/>
    <mergeCell ref="B99:Q99"/>
    <mergeCell ref="A10:A35"/>
    <mergeCell ref="E35:Q35"/>
    <mergeCell ref="A36:A41"/>
    <mergeCell ref="B41:Q41"/>
    <mergeCell ref="A42:A45"/>
    <mergeCell ref="E42:P44"/>
    <mergeCell ref="AU6:AV6"/>
    <mergeCell ref="R7:S7"/>
    <mergeCell ref="T7:W7"/>
    <mergeCell ref="X7:X9"/>
    <mergeCell ref="T8:T9"/>
    <mergeCell ref="U8:U9"/>
    <mergeCell ref="R6:X6"/>
    <mergeCell ref="Y6:Y9"/>
    <mergeCell ref="Z6:Z9"/>
    <mergeCell ref="AA6:AF8"/>
    <mergeCell ref="AG6:AN8"/>
    <mergeCell ref="AO6:AO7"/>
    <mergeCell ref="V8:V9"/>
    <mergeCell ref="W8:W9"/>
    <mergeCell ref="S8:S9"/>
    <mergeCell ref="AP6:AP9"/>
    <mergeCell ref="A1:A4"/>
    <mergeCell ref="B1:AN2"/>
    <mergeCell ref="AO1:AS2"/>
    <mergeCell ref="C3:F3"/>
    <mergeCell ref="I3:AA3"/>
    <mergeCell ref="AB3:AD3"/>
    <mergeCell ref="AE3:AN3"/>
    <mergeCell ref="AO3:AQ3"/>
    <mergeCell ref="AR3:AS3"/>
    <mergeCell ref="C4:F4"/>
    <mergeCell ref="I4:AA4"/>
    <mergeCell ref="AO4:AQ4"/>
    <mergeCell ref="AR4:AS4"/>
    <mergeCell ref="A5:AS5"/>
    <mergeCell ref="A6:A9"/>
    <mergeCell ref="B6:B9"/>
    <mergeCell ref="C6:D8"/>
    <mergeCell ref="E6:N7"/>
    <mergeCell ref="O6:P7"/>
    <mergeCell ref="Q6:Q9"/>
    <mergeCell ref="AQ6:AQ9"/>
    <mergeCell ref="AR6:AR9"/>
    <mergeCell ref="AS6:AS9"/>
    <mergeCell ref="E8:L8"/>
    <mergeCell ref="M8:N8"/>
    <mergeCell ref="O8:O9"/>
    <mergeCell ref="P8:P9"/>
    <mergeCell ref="R8:R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8"/>
  <sheetViews>
    <sheetView topLeftCell="A105" workbookViewId="0">
      <selection activeCell="D109" sqref="D109:E109"/>
    </sheetView>
  </sheetViews>
  <sheetFormatPr defaultColWidth="8.77734375" defaultRowHeight="13.2"/>
  <cols>
    <col min="1" max="1" width="5.5546875" style="413" bestFit="1" customWidth="1"/>
    <col min="2" max="2" width="32.21875" style="413" bestFit="1" customWidth="1"/>
    <col min="3" max="3" width="5.5546875" style="413" bestFit="1" customWidth="1"/>
    <col min="4" max="4" width="6.21875" style="413" customWidth="1"/>
    <col min="5" max="5" width="84.44140625" style="413" bestFit="1" customWidth="1"/>
    <col min="6" max="6" width="21.21875" style="413" customWidth="1"/>
    <col min="7" max="16384" width="8.77734375" style="413"/>
  </cols>
  <sheetData>
    <row r="1" spans="1:6" ht="13.8">
      <c r="A1" s="411" t="s">
        <v>159</v>
      </c>
      <c r="B1" s="411" t="s">
        <v>17</v>
      </c>
      <c r="C1" s="411" t="s">
        <v>16</v>
      </c>
      <c r="D1" s="412" t="s">
        <v>70</v>
      </c>
      <c r="E1" s="411" t="s">
        <v>177</v>
      </c>
      <c r="F1" s="411" t="s">
        <v>178</v>
      </c>
    </row>
    <row r="2" spans="1:6" ht="13.8">
      <c r="A2" s="1412" t="s">
        <v>179</v>
      </c>
      <c r="B2" s="1413"/>
      <c r="C2" s="1413"/>
      <c r="D2" s="1413"/>
      <c r="E2" s="1413"/>
      <c r="F2" s="1414"/>
    </row>
    <row r="3" spans="1:6" ht="15">
      <c r="A3" s="414">
        <v>1</v>
      </c>
      <c r="B3" s="415" t="s">
        <v>180</v>
      </c>
      <c r="C3" s="416" t="s">
        <v>172</v>
      </c>
      <c r="D3" s="417">
        <f>0.0863</f>
        <v>8.6300000000000002E-2</v>
      </c>
      <c r="E3" s="418" t="s">
        <v>181</v>
      </c>
      <c r="F3" s="417" t="s">
        <v>182</v>
      </c>
    </row>
    <row r="4" spans="1:6" ht="15">
      <c r="A4" s="414">
        <v>2</v>
      </c>
      <c r="B4" s="415" t="s">
        <v>183</v>
      </c>
      <c r="C4" s="416" t="s">
        <v>176</v>
      </c>
      <c r="D4" s="419">
        <v>2.7078000000000002</v>
      </c>
      <c r="E4" s="418" t="s">
        <v>184</v>
      </c>
      <c r="F4" s="419" t="s">
        <v>185</v>
      </c>
    </row>
    <row r="5" spans="1:6" ht="15">
      <c r="A5" s="414"/>
      <c r="B5" s="415"/>
      <c r="C5" s="416" t="s">
        <v>172</v>
      </c>
      <c r="D5" s="419">
        <v>0.35220000000000001</v>
      </c>
      <c r="E5" s="418" t="s">
        <v>186</v>
      </c>
      <c r="F5" s="419" t="s">
        <v>187</v>
      </c>
    </row>
    <row r="6" spans="1:6" ht="15">
      <c r="A6" s="414">
        <v>3</v>
      </c>
      <c r="B6" s="415" t="s">
        <v>188</v>
      </c>
      <c r="C6" s="416" t="s">
        <v>176</v>
      </c>
      <c r="D6" s="419">
        <v>2.2719</v>
      </c>
      <c r="E6" s="418" t="s">
        <v>189</v>
      </c>
      <c r="F6" s="419" t="s">
        <v>185</v>
      </c>
    </row>
    <row r="7" spans="1:6" ht="15">
      <c r="A7" s="414"/>
      <c r="B7" s="415"/>
      <c r="C7" s="416" t="s">
        <v>172</v>
      </c>
      <c r="D7" s="419">
        <v>0.40239999999999998</v>
      </c>
      <c r="E7" s="418" t="s">
        <v>190</v>
      </c>
      <c r="F7" s="419" t="s">
        <v>187</v>
      </c>
    </row>
    <row r="8" spans="1:6" ht="15">
      <c r="A8" s="414">
        <v>4</v>
      </c>
      <c r="B8" s="415" t="s">
        <v>191</v>
      </c>
      <c r="C8" s="416" t="s">
        <v>172</v>
      </c>
      <c r="D8" s="419">
        <v>3.2048999999999999</v>
      </c>
      <c r="E8" s="418" t="s">
        <v>192</v>
      </c>
      <c r="F8" s="419" t="s">
        <v>185</v>
      </c>
    </row>
    <row r="9" spans="1:6" ht="15">
      <c r="A9" s="414"/>
      <c r="B9" s="415"/>
      <c r="C9" s="416" t="s">
        <v>172</v>
      </c>
      <c r="D9" s="419">
        <v>0.42670000000000002</v>
      </c>
      <c r="E9" s="418" t="s">
        <v>193</v>
      </c>
      <c r="F9" s="419" t="s">
        <v>187</v>
      </c>
    </row>
    <row r="10" spans="1:6" ht="15">
      <c r="A10" s="414">
        <v>5</v>
      </c>
      <c r="B10" s="415" t="s">
        <v>194</v>
      </c>
      <c r="C10" s="416" t="s">
        <v>172</v>
      </c>
      <c r="D10" s="417">
        <v>1.8875999999999999</v>
      </c>
      <c r="E10" s="418" t="s">
        <v>195</v>
      </c>
      <c r="F10" s="417"/>
    </row>
    <row r="11" spans="1:6" ht="13.8">
      <c r="A11" s="1412" t="s">
        <v>196</v>
      </c>
      <c r="B11" s="1413"/>
      <c r="C11" s="1413"/>
      <c r="D11" s="1413"/>
      <c r="E11" s="1413"/>
      <c r="F11" s="1414"/>
    </row>
    <row r="12" spans="1:6" ht="15">
      <c r="A12" s="414">
        <v>1</v>
      </c>
      <c r="B12" s="415" t="s">
        <v>197</v>
      </c>
      <c r="C12" s="416" t="s">
        <v>166</v>
      </c>
      <c r="D12" s="419">
        <v>0.59860000000000002</v>
      </c>
      <c r="E12" s="418" t="s">
        <v>198</v>
      </c>
      <c r="F12" s="419"/>
    </row>
    <row r="13" spans="1:6" ht="15">
      <c r="A13" s="414">
        <v>2</v>
      </c>
      <c r="B13" s="420" t="s">
        <v>199</v>
      </c>
      <c r="C13" s="416" t="s">
        <v>176</v>
      </c>
      <c r="D13" s="419">
        <v>2.7078000000000002</v>
      </c>
      <c r="E13" s="418" t="s">
        <v>184</v>
      </c>
      <c r="F13" s="419" t="s">
        <v>185</v>
      </c>
    </row>
    <row r="14" spans="1:6" ht="15">
      <c r="A14" s="414"/>
      <c r="B14" s="420" t="s">
        <v>199</v>
      </c>
      <c r="C14" s="416" t="s">
        <v>172</v>
      </c>
      <c r="D14" s="419">
        <v>0.35220000000000001</v>
      </c>
      <c r="E14" s="418" t="s">
        <v>186</v>
      </c>
      <c r="F14" s="419" t="s">
        <v>187</v>
      </c>
    </row>
    <row r="15" spans="1:6" ht="15">
      <c r="A15" s="414">
        <v>3</v>
      </c>
      <c r="B15" s="420" t="s">
        <v>200</v>
      </c>
      <c r="C15" s="416" t="s">
        <v>174</v>
      </c>
      <c r="D15" s="419">
        <v>0</v>
      </c>
      <c r="E15" s="418" t="s">
        <v>201</v>
      </c>
      <c r="F15" s="419"/>
    </row>
    <row r="16" spans="1:6" ht="15">
      <c r="A16" s="414">
        <v>4</v>
      </c>
      <c r="B16" s="420" t="s">
        <v>188</v>
      </c>
      <c r="C16" s="416" t="s">
        <v>176</v>
      </c>
      <c r="D16" s="419">
        <v>2.2719</v>
      </c>
      <c r="E16" s="418" t="s">
        <v>189</v>
      </c>
      <c r="F16" s="419" t="s">
        <v>185</v>
      </c>
    </row>
    <row r="17" spans="1:6" ht="15">
      <c r="A17" s="414"/>
      <c r="B17" s="420"/>
      <c r="C17" s="416" t="s">
        <v>172</v>
      </c>
      <c r="D17" s="419">
        <v>0.40239999999999998</v>
      </c>
      <c r="E17" s="418" t="s">
        <v>190</v>
      </c>
      <c r="F17" s="419" t="s">
        <v>187</v>
      </c>
    </row>
    <row r="18" spans="1:6" ht="15">
      <c r="A18" s="414">
        <v>5</v>
      </c>
      <c r="B18" s="420" t="s">
        <v>191</v>
      </c>
      <c r="C18" s="416" t="s">
        <v>172</v>
      </c>
      <c r="D18" s="419">
        <v>3.2048999999999999</v>
      </c>
      <c r="E18" s="418" t="s">
        <v>192</v>
      </c>
      <c r="F18" s="419" t="s">
        <v>185</v>
      </c>
    </row>
    <row r="19" spans="1:6" ht="15">
      <c r="A19" s="414"/>
      <c r="B19" s="420"/>
      <c r="C19" s="416" t="s">
        <v>172</v>
      </c>
      <c r="D19" s="419">
        <v>0.42670000000000002</v>
      </c>
      <c r="E19" s="418" t="s">
        <v>193</v>
      </c>
      <c r="F19" s="419" t="s">
        <v>187</v>
      </c>
    </row>
    <row r="20" spans="1:6" ht="15">
      <c r="A20" s="414">
        <v>6</v>
      </c>
      <c r="B20" s="420" t="s">
        <v>202</v>
      </c>
      <c r="C20" s="416" t="s">
        <v>172</v>
      </c>
      <c r="D20" s="419">
        <v>2.5000000000000001E-3</v>
      </c>
      <c r="E20" s="418" t="s">
        <v>203</v>
      </c>
      <c r="F20" s="419" t="s">
        <v>204</v>
      </c>
    </row>
    <row r="21" spans="1:6" ht="15">
      <c r="A21" s="414"/>
      <c r="B21" s="420" t="s">
        <v>205</v>
      </c>
      <c r="C21" s="416" t="s">
        <v>176</v>
      </c>
      <c r="D21" s="419">
        <v>2.7078000000000002</v>
      </c>
      <c r="E21" s="418" t="s">
        <v>184</v>
      </c>
      <c r="F21" s="419" t="s">
        <v>185</v>
      </c>
    </row>
    <row r="22" spans="1:6" ht="15">
      <c r="A22" s="414"/>
      <c r="B22" s="420"/>
      <c r="C22" s="416" t="s">
        <v>172</v>
      </c>
      <c r="D22" s="419">
        <v>0.35220000000000001</v>
      </c>
      <c r="E22" s="418" t="s">
        <v>186</v>
      </c>
      <c r="F22" s="419" t="s">
        <v>187</v>
      </c>
    </row>
    <row r="23" spans="1:6" ht="15">
      <c r="A23" s="414">
        <v>7</v>
      </c>
      <c r="B23" s="420" t="s">
        <v>173</v>
      </c>
      <c r="C23" s="416" t="s">
        <v>174</v>
      </c>
      <c r="D23" s="419">
        <f>'[32]Fr-04.3'!AI32</f>
        <v>0.75362947524303003</v>
      </c>
      <c r="E23" s="418" t="s">
        <v>206</v>
      </c>
      <c r="F23" s="419"/>
    </row>
    <row r="24" spans="1:6" ht="13.8">
      <c r="A24" s="1412" t="s">
        <v>207</v>
      </c>
      <c r="B24" s="1413"/>
      <c r="C24" s="1413"/>
      <c r="D24" s="1413"/>
      <c r="E24" s="1413"/>
      <c r="F24" s="1414"/>
    </row>
    <row r="25" spans="1:6" ht="15">
      <c r="A25" s="414">
        <v>1</v>
      </c>
      <c r="B25" s="415" t="s">
        <v>208</v>
      </c>
      <c r="C25" s="416" t="s">
        <v>166</v>
      </c>
      <c r="D25" s="419">
        <v>0.59860000000000002</v>
      </c>
      <c r="E25" s="418" t="s">
        <v>198</v>
      </c>
      <c r="F25" s="419"/>
    </row>
    <row r="26" spans="1:6" ht="15">
      <c r="A26" s="414">
        <v>2</v>
      </c>
      <c r="B26" s="415" t="s">
        <v>183</v>
      </c>
      <c r="C26" s="416" t="s">
        <v>176</v>
      </c>
      <c r="D26" s="419">
        <v>2.7078000000000002</v>
      </c>
      <c r="E26" s="418" t="s">
        <v>184</v>
      </c>
      <c r="F26" s="419" t="s">
        <v>185</v>
      </c>
    </row>
    <row r="27" spans="1:6" ht="15">
      <c r="A27" s="414"/>
      <c r="B27" s="415"/>
      <c r="C27" s="416" t="s">
        <v>172</v>
      </c>
      <c r="D27" s="419">
        <v>0.35220000000000001</v>
      </c>
      <c r="E27" s="418" t="s">
        <v>186</v>
      </c>
      <c r="F27" s="419" t="s">
        <v>187</v>
      </c>
    </row>
    <row r="28" spans="1:6" ht="15">
      <c r="A28" s="414">
        <v>3</v>
      </c>
      <c r="B28" s="415" t="s">
        <v>200</v>
      </c>
      <c r="C28" s="416" t="s">
        <v>174</v>
      </c>
      <c r="D28" s="419">
        <v>0</v>
      </c>
      <c r="E28" s="418" t="s">
        <v>201</v>
      </c>
      <c r="F28" s="419"/>
    </row>
    <row r="29" spans="1:6" ht="15">
      <c r="A29" s="414">
        <v>4</v>
      </c>
      <c r="B29" s="415" t="s">
        <v>209</v>
      </c>
      <c r="C29" s="416" t="s">
        <v>172</v>
      </c>
      <c r="D29" s="419">
        <v>1.6382000000000001</v>
      </c>
      <c r="E29" s="418" t="s">
        <v>210</v>
      </c>
      <c r="F29" s="419"/>
    </row>
    <row r="30" spans="1:6" ht="15">
      <c r="A30" s="414">
        <v>5</v>
      </c>
      <c r="B30" s="415" t="s">
        <v>188</v>
      </c>
      <c r="C30" s="416" t="s">
        <v>176</v>
      </c>
      <c r="D30" s="419">
        <v>2.2719</v>
      </c>
      <c r="E30" s="418" t="s">
        <v>189</v>
      </c>
      <c r="F30" s="419" t="s">
        <v>185</v>
      </c>
    </row>
    <row r="31" spans="1:6" ht="15">
      <c r="A31" s="414"/>
      <c r="B31" s="415"/>
      <c r="C31" s="416" t="s">
        <v>172</v>
      </c>
      <c r="D31" s="419">
        <v>0.40239999999999998</v>
      </c>
      <c r="E31" s="418" t="s">
        <v>190</v>
      </c>
      <c r="F31" s="419" t="s">
        <v>187</v>
      </c>
    </row>
    <row r="32" spans="1:6" ht="15">
      <c r="A32" s="414">
        <v>6</v>
      </c>
      <c r="B32" s="415" t="s">
        <v>191</v>
      </c>
      <c r="C32" s="416" t="s">
        <v>172</v>
      </c>
      <c r="D32" s="419">
        <v>3.2048999999999999</v>
      </c>
      <c r="E32" s="418" t="s">
        <v>192</v>
      </c>
      <c r="F32" s="419" t="s">
        <v>185</v>
      </c>
    </row>
    <row r="33" spans="1:6" ht="15">
      <c r="A33" s="414"/>
      <c r="B33" s="415"/>
      <c r="C33" s="416" t="s">
        <v>172</v>
      </c>
      <c r="D33" s="419">
        <v>0.42670000000000002</v>
      </c>
      <c r="E33" s="418" t="s">
        <v>193</v>
      </c>
      <c r="F33" s="419" t="s">
        <v>187</v>
      </c>
    </row>
    <row r="34" spans="1:6" ht="15">
      <c r="A34" s="414">
        <v>7</v>
      </c>
      <c r="B34" s="415" t="s">
        <v>202</v>
      </c>
      <c r="C34" s="416" t="s">
        <v>172</v>
      </c>
      <c r="D34" s="419">
        <v>2.5000000000000001E-3</v>
      </c>
      <c r="E34" s="418" t="s">
        <v>203</v>
      </c>
      <c r="F34" s="419" t="s">
        <v>204</v>
      </c>
    </row>
    <row r="35" spans="1:6" ht="15">
      <c r="A35" s="414">
        <v>8</v>
      </c>
      <c r="B35" s="415" t="s">
        <v>211</v>
      </c>
      <c r="C35" s="416" t="s">
        <v>172</v>
      </c>
      <c r="D35" s="419">
        <f>0.8709*35%/30%</f>
        <v>1.0160500000000001</v>
      </c>
      <c r="E35" s="418" t="s">
        <v>212</v>
      </c>
      <c r="F35" s="419"/>
    </row>
    <row r="36" spans="1:6" ht="15">
      <c r="A36" s="414">
        <v>9</v>
      </c>
      <c r="B36" s="415" t="s">
        <v>213</v>
      </c>
      <c r="C36" s="416" t="s">
        <v>172</v>
      </c>
      <c r="D36" s="419">
        <v>1.1148</v>
      </c>
      <c r="E36" s="418" t="s">
        <v>214</v>
      </c>
      <c r="F36" s="419"/>
    </row>
    <row r="37" spans="1:6" ht="15">
      <c r="A37" s="414">
        <v>10</v>
      </c>
      <c r="B37" s="415" t="s">
        <v>215</v>
      </c>
      <c r="C37" s="416" t="s">
        <v>172</v>
      </c>
      <c r="D37" s="419">
        <v>0</v>
      </c>
      <c r="E37" s="418" t="s">
        <v>216</v>
      </c>
      <c r="F37" s="419"/>
    </row>
    <row r="38" spans="1:6" ht="15">
      <c r="A38" s="414">
        <v>11</v>
      </c>
      <c r="B38" s="415" t="s">
        <v>173</v>
      </c>
      <c r="C38" s="416" t="s">
        <v>174</v>
      </c>
      <c r="D38" s="419">
        <f>'[32]Fr-04.3'!AI32</f>
        <v>0.75362947524303003</v>
      </c>
      <c r="E38" s="418" t="s">
        <v>206</v>
      </c>
      <c r="F38" s="419"/>
    </row>
    <row r="39" spans="1:6" ht="13.8">
      <c r="A39" s="1412" t="s">
        <v>217</v>
      </c>
      <c r="B39" s="1413"/>
      <c r="C39" s="1413"/>
      <c r="D39" s="1413"/>
      <c r="E39" s="1413"/>
      <c r="F39" s="1414"/>
    </row>
    <row r="40" spans="1:6" ht="15">
      <c r="A40" s="414">
        <v>1</v>
      </c>
      <c r="B40" s="420" t="s">
        <v>218</v>
      </c>
      <c r="C40" s="416" t="s">
        <v>166</v>
      </c>
      <c r="D40" s="419">
        <v>0.59860000000000002</v>
      </c>
      <c r="E40" s="418" t="s">
        <v>198</v>
      </c>
      <c r="F40" s="419"/>
    </row>
    <row r="41" spans="1:6" ht="15">
      <c r="A41" s="414">
        <v>2</v>
      </c>
      <c r="B41" s="420" t="s">
        <v>219</v>
      </c>
      <c r="C41" s="416" t="s">
        <v>172</v>
      </c>
      <c r="D41" s="419">
        <v>3.04E-2</v>
      </c>
      <c r="E41" s="418" t="s">
        <v>220</v>
      </c>
      <c r="F41" s="419" t="s">
        <v>185</v>
      </c>
    </row>
    <row r="42" spans="1:6" ht="15">
      <c r="A42" s="414">
        <v>3</v>
      </c>
      <c r="B42" s="420" t="s">
        <v>221</v>
      </c>
      <c r="C42" s="416" t="s">
        <v>172</v>
      </c>
      <c r="D42" s="419">
        <v>1.1148</v>
      </c>
      <c r="E42" s="418" t="s">
        <v>214</v>
      </c>
      <c r="F42" s="419"/>
    </row>
    <row r="43" spans="1:6" ht="15">
      <c r="A43" s="414">
        <v>4</v>
      </c>
      <c r="B43" s="420" t="s">
        <v>191</v>
      </c>
      <c r="C43" s="416" t="s">
        <v>172</v>
      </c>
      <c r="D43" s="419">
        <v>3.2048999999999999</v>
      </c>
      <c r="E43" s="418" t="s">
        <v>192</v>
      </c>
      <c r="F43" s="419" t="s">
        <v>185</v>
      </c>
    </row>
    <row r="44" spans="1:6" ht="15">
      <c r="A44" s="414"/>
      <c r="B44" s="420"/>
      <c r="C44" s="416" t="s">
        <v>172</v>
      </c>
      <c r="D44" s="419">
        <v>0.42670000000000002</v>
      </c>
      <c r="E44" s="418" t="s">
        <v>193</v>
      </c>
      <c r="F44" s="419" t="s">
        <v>187</v>
      </c>
    </row>
    <row r="45" spans="1:6" ht="15">
      <c r="A45" s="414">
        <v>5</v>
      </c>
      <c r="B45" s="420" t="s">
        <v>222</v>
      </c>
      <c r="C45" s="416" t="s">
        <v>172</v>
      </c>
      <c r="D45" s="419">
        <v>3.1133999999999999</v>
      </c>
      <c r="E45" s="418" t="s">
        <v>223</v>
      </c>
      <c r="F45" s="419" t="s">
        <v>185</v>
      </c>
    </row>
    <row r="46" spans="1:6" ht="15">
      <c r="A46" s="414"/>
      <c r="B46" s="420"/>
      <c r="C46" s="416" t="s">
        <v>172</v>
      </c>
      <c r="D46" s="419">
        <v>0.42670000000000002</v>
      </c>
      <c r="E46" s="418" t="s">
        <v>193</v>
      </c>
      <c r="F46" s="419" t="s">
        <v>187</v>
      </c>
    </row>
    <row r="47" spans="1:6" ht="15">
      <c r="A47" s="414">
        <v>6</v>
      </c>
      <c r="B47" s="420" t="s">
        <v>224</v>
      </c>
      <c r="C47" s="416" t="s">
        <v>176</v>
      </c>
      <c r="D47" s="419">
        <v>2.2454999999999998</v>
      </c>
      <c r="E47" s="418" t="s">
        <v>225</v>
      </c>
      <c r="F47" s="419" t="s">
        <v>185</v>
      </c>
    </row>
    <row r="48" spans="1:6" ht="15">
      <c r="A48" s="414"/>
      <c r="B48" s="420"/>
      <c r="C48" s="416" t="s">
        <v>172</v>
      </c>
      <c r="D48" s="419">
        <v>0.40239999999999998</v>
      </c>
      <c r="E48" s="418" t="s">
        <v>190</v>
      </c>
      <c r="F48" s="419" t="s">
        <v>187</v>
      </c>
    </row>
    <row r="49" spans="1:6" ht="15">
      <c r="A49" s="414">
        <v>7</v>
      </c>
      <c r="B49" s="420" t="s">
        <v>226</v>
      </c>
      <c r="C49" s="416" t="s">
        <v>176</v>
      </c>
      <c r="D49" s="419">
        <v>2.7078000000000002</v>
      </c>
      <c r="E49" s="418" t="s">
        <v>184</v>
      </c>
      <c r="F49" s="419" t="s">
        <v>185</v>
      </c>
    </row>
    <row r="50" spans="1:6" ht="15">
      <c r="A50" s="414"/>
      <c r="B50" s="420"/>
      <c r="C50" s="416" t="s">
        <v>172</v>
      </c>
      <c r="D50" s="419">
        <v>0.35220000000000001</v>
      </c>
      <c r="E50" s="418" t="s">
        <v>186</v>
      </c>
      <c r="F50" s="419" t="s">
        <v>187</v>
      </c>
    </row>
    <row r="51" spans="1:6" ht="15">
      <c r="A51" s="414">
        <v>8</v>
      </c>
      <c r="B51" s="420" t="s">
        <v>227</v>
      </c>
      <c r="C51" s="416" t="s">
        <v>172</v>
      </c>
      <c r="D51" s="419">
        <v>0</v>
      </c>
      <c r="E51" s="418" t="s">
        <v>228</v>
      </c>
      <c r="F51" s="419"/>
    </row>
    <row r="52" spans="1:6" ht="13.8">
      <c r="A52" s="1412" t="s">
        <v>229</v>
      </c>
      <c r="B52" s="1413"/>
      <c r="C52" s="1413"/>
      <c r="D52" s="1413"/>
      <c r="E52" s="1413"/>
      <c r="F52" s="1414"/>
    </row>
    <row r="53" spans="1:6" ht="15">
      <c r="A53" s="414">
        <v>1</v>
      </c>
      <c r="B53" s="420" t="s">
        <v>230</v>
      </c>
      <c r="C53" s="416" t="s">
        <v>172</v>
      </c>
      <c r="D53" s="419">
        <f>2.6258+0.5751</f>
        <v>3.2008999999999999</v>
      </c>
      <c r="E53" s="418" t="s">
        <v>231</v>
      </c>
      <c r="F53" s="419"/>
    </row>
    <row r="54" spans="1:6" ht="15">
      <c r="A54" s="414">
        <v>2</v>
      </c>
      <c r="B54" s="420" t="s">
        <v>232</v>
      </c>
      <c r="C54" s="416" t="s">
        <v>166</v>
      </c>
      <c r="D54" s="419">
        <v>0.59860000000000002</v>
      </c>
      <c r="E54" s="418" t="s">
        <v>198</v>
      </c>
      <c r="F54" s="419"/>
    </row>
    <row r="55" spans="1:6" ht="15">
      <c r="A55" s="414">
        <v>3</v>
      </c>
      <c r="B55" s="420" t="s">
        <v>224</v>
      </c>
      <c r="C55" s="416" t="s">
        <v>176</v>
      </c>
      <c r="D55" s="419">
        <v>2.2454999999999998</v>
      </c>
      <c r="E55" s="418" t="s">
        <v>225</v>
      </c>
      <c r="F55" s="419" t="s">
        <v>185</v>
      </c>
    </row>
    <row r="56" spans="1:6" ht="15">
      <c r="A56" s="414"/>
      <c r="B56" s="420"/>
      <c r="C56" s="416" t="s">
        <v>172</v>
      </c>
      <c r="D56" s="419">
        <v>0.40239999999999998</v>
      </c>
      <c r="E56" s="418" t="s">
        <v>190</v>
      </c>
      <c r="F56" s="419" t="s">
        <v>187</v>
      </c>
    </row>
    <row r="57" spans="1:6" ht="15">
      <c r="A57" s="414">
        <v>4</v>
      </c>
      <c r="B57" s="420" t="s">
        <v>191</v>
      </c>
      <c r="C57" s="416" t="s">
        <v>172</v>
      </c>
      <c r="D57" s="419">
        <v>3.2048999999999999</v>
      </c>
      <c r="E57" s="418" t="s">
        <v>192</v>
      </c>
      <c r="F57" s="419" t="s">
        <v>185</v>
      </c>
    </row>
    <row r="58" spans="1:6" ht="15">
      <c r="A58" s="414"/>
      <c r="B58" s="420"/>
      <c r="C58" s="416" t="s">
        <v>172</v>
      </c>
      <c r="D58" s="419">
        <v>0.42670000000000002</v>
      </c>
      <c r="E58" s="418" t="s">
        <v>193</v>
      </c>
      <c r="F58" s="419" t="s">
        <v>187</v>
      </c>
    </row>
    <row r="59" spans="1:6" ht="15">
      <c r="A59" s="414">
        <v>5</v>
      </c>
      <c r="B59" s="420" t="s">
        <v>233</v>
      </c>
      <c r="C59" s="416" t="s">
        <v>172</v>
      </c>
      <c r="D59" s="419">
        <v>3.1133999999999999</v>
      </c>
      <c r="E59" s="418" t="s">
        <v>223</v>
      </c>
      <c r="F59" s="419" t="s">
        <v>185</v>
      </c>
    </row>
    <row r="60" spans="1:6" ht="15">
      <c r="A60" s="414"/>
      <c r="B60" s="420"/>
      <c r="C60" s="416" t="s">
        <v>172</v>
      </c>
      <c r="D60" s="419">
        <v>0.42670000000000002</v>
      </c>
      <c r="E60" s="418" t="s">
        <v>193</v>
      </c>
      <c r="F60" s="419" t="s">
        <v>187</v>
      </c>
    </row>
    <row r="61" spans="1:6" ht="15">
      <c r="A61" s="414">
        <v>6</v>
      </c>
      <c r="B61" s="420" t="s">
        <v>234</v>
      </c>
      <c r="C61" s="416" t="s">
        <v>176</v>
      </c>
      <c r="D61" s="419">
        <v>2.9792999999999998</v>
      </c>
      <c r="E61" s="418" t="s">
        <v>235</v>
      </c>
      <c r="F61" s="419" t="s">
        <v>185</v>
      </c>
    </row>
    <row r="62" spans="1:6" ht="15">
      <c r="A62" s="414"/>
      <c r="B62" s="420"/>
      <c r="C62" s="416" t="s">
        <v>172</v>
      </c>
      <c r="D62" s="419">
        <v>0.35220000000000001</v>
      </c>
      <c r="E62" s="418" t="s">
        <v>186</v>
      </c>
      <c r="F62" s="419" t="s">
        <v>187</v>
      </c>
    </row>
    <row r="63" spans="1:6" ht="15">
      <c r="A63" s="414">
        <v>7</v>
      </c>
      <c r="B63" s="420" t="s">
        <v>236</v>
      </c>
      <c r="C63" s="416" t="s">
        <v>172</v>
      </c>
      <c r="D63" s="421">
        <v>0</v>
      </c>
      <c r="E63" s="422" t="s">
        <v>237</v>
      </c>
      <c r="F63" s="419"/>
    </row>
    <row r="64" spans="1:6" ht="13.8">
      <c r="A64" s="1412" t="s">
        <v>238</v>
      </c>
      <c r="B64" s="1413"/>
      <c r="C64" s="1413"/>
      <c r="D64" s="1413"/>
      <c r="E64" s="1413"/>
      <c r="F64" s="1414"/>
    </row>
    <row r="65" spans="1:6" ht="15">
      <c r="A65" s="414">
        <v>1</v>
      </c>
      <c r="B65" s="423" t="s">
        <v>239</v>
      </c>
      <c r="C65" s="416" t="s">
        <v>176</v>
      </c>
      <c r="D65" s="419">
        <v>2.9792999999999998</v>
      </c>
      <c r="E65" s="418" t="s">
        <v>235</v>
      </c>
      <c r="F65" s="419" t="s">
        <v>185</v>
      </c>
    </row>
    <row r="66" spans="1:6" ht="15">
      <c r="A66" s="414"/>
      <c r="B66" s="423"/>
      <c r="C66" s="416" t="s">
        <v>172</v>
      </c>
      <c r="D66" s="419">
        <v>0.35220000000000001</v>
      </c>
      <c r="E66" s="418" t="s">
        <v>186</v>
      </c>
      <c r="F66" s="419" t="s">
        <v>187</v>
      </c>
    </row>
    <row r="67" spans="1:6" ht="15">
      <c r="A67" s="414">
        <v>2</v>
      </c>
      <c r="B67" s="423" t="s">
        <v>240</v>
      </c>
      <c r="C67" s="416" t="s">
        <v>172</v>
      </c>
      <c r="D67" s="419">
        <v>1.0547</v>
      </c>
      <c r="E67" s="418" t="s">
        <v>241</v>
      </c>
      <c r="F67" s="419"/>
    </row>
    <row r="68" spans="1:6" ht="15">
      <c r="A68" s="414">
        <v>3</v>
      </c>
      <c r="B68" s="423" t="s">
        <v>169</v>
      </c>
      <c r="C68" s="416" t="s">
        <v>176</v>
      </c>
      <c r="D68" s="419">
        <v>0.83189999999999997</v>
      </c>
      <c r="E68" s="418" t="s">
        <v>242</v>
      </c>
      <c r="F68" s="419"/>
    </row>
    <row r="69" spans="1:6" ht="15">
      <c r="A69" s="414">
        <v>4</v>
      </c>
      <c r="B69" s="423" t="s">
        <v>243</v>
      </c>
      <c r="C69" s="416" t="s">
        <v>176</v>
      </c>
      <c r="D69" s="419">
        <v>0.83189999999999997</v>
      </c>
      <c r="E69" s="418" t="s">
        <v>242</v>
      </c>
      <c r="F69" s="419"/>
    </row>
    <row r="70" spans="1:6" ht="15">
      <c r="A70" s="414">
        <v>5</v>
      </c>
      <c r="B70" s="423" t="s">
        <v>244</v>
      </c>
      <c r="C70" s="416" t="s">
        <v>174</v>
      </c>
      <c r="D70" s="419">
        <v>0</v>
      </c>
      <c r="E70" s="418" t="s">
        <v>201</v>
      </c>
      <c r="F70" s="419"/>
    </row>
    <row r="71" spans="1:6" ht="15">
      <c r="A71" s="414">
        <v>6</v>
      </c>
      <c r="B71" s="423" t="s">
        <v>245</v>
      </c>
      <c r="C71" s="416" t="s">
        <v>176</v>
      </c>
      <c r="D71" s="419">
        <v>2.2454999999999998</v>
      </c>
      <c r="E71" s="418" t="s">
        <v>225</v>
      </c>
      <c r="F71" s="419" t="s">
        <v>185</v>
      </c>
    </row>
    <row r="72" spans="1:6" ht="15">
      <c r="A72" s="414"/>
      <c r="B72" s="423"/>
      <c r="C72" s="416" t="s">
        <v>172</v>
      </c>
      <c r="D72" s="419">
        <v>0.40239999999999998</v>
      </c>
      <c r="E72" s="418" t="s">
        <v>190</v>
      </c>
      <c r="F72" s="419" t="s">
        <v>187</v>
      </c>
    </row>
    <row r="73" spans="1:6" ht="15">
      <c r="A73" s="414">
        <v>7</v>
      </c>
      <c r="B73" s="423" t="s">
        <v>246</v>
      </c>
      <c r="C73" s="416" t="s">
        <v>172</v>
      </c>
      <c r="D73" s="419">
        <v>3.2048999999999999</v>
      </c>
      <c r="E73" s="418" t="s">
        <v>192</v>
      </c>
      <c r="F73" s="419" t="s">
        <v>185</v>
      </c>
    </row>
    <row r="74" spans="1:6" ht="15">
      <c r="A74" s="414"/>
      <c r="B74" s="423"/>
      <c r="C74" s="416" t="s">
        <v>172</v>
      </c>
      <c r="D74" s="419">
        <v>0.42670000000000002</v>
      </c>
      <c r="E74" s="418" t="s">
        <v>193</v>
      </c>
      <c r="F74" s="419" t="s">
        <v>187</v>
      </c>
    </row>
    <row r="75" spans="1:6" ht="15">
      <c r="A75" s="414">
        <v>8</v>
      </c>
      <c r="B75" s="423" t="s">
        <v>247</v>
      </c>
      <c r="C75" s="416" t="s">
        <v>172</v>
      </c>
      <c r="D75" s="419">
        <v>0.51</v>
      </c>
      <c r="E75" s="418" t="s">
        <v>248</v>
      </c>
      <c r="F75" s="419"/>
    </row>
    <row r="76" spans="1:6" ht="15">
      <c r="A76" s="414">
        <v>9</v>
      </c>
      <c r="B76" s="423" t="s">
        <v>249</v>
      </c>
      <c r="C76" s="416" t="s">
        <v>172</v>
      </c>
      <c r="D76" s="419">
        <f>1.6382+0.5751</f>
        <v>2.2133000000000003</v>
      </c>
      <c r="E76" s="418" t="s">
        <v>250</v>
      </c>
      <c r="F76" s="419"/>
    </row>
    <row r="77" spans="1:6" ht="15">
      <c r="A77" s="414">
        <v>10</v>
      </c>
      <c r="B77" s="423" t="s">
        <v>251</v>
      </c>
      <c r="C77" s="416" t="s">
        <v>172</v>
      </c>
      <c r="D77" s="419">
        <v>9.2999999999999999E-2</v>
      </c>
      <c r="E77" s="418" t="s">
        <v>252</v>
      </c>
      <c r="F77" s="419"/>
    </row>
    <row r="78" spans="1:6" ht="15">
      <c r="A78" s="414">
        <v>11</v>
      </c>
      <c r="B78" s="423" t="s">
        <v>253</v>
      </c>
      <c r="C78" s="416" t="s">
        <v>172</v>
      </c>
      <c r="D78" s="419">
        <f>1.6382+1.4162</f>
        <v>3.0544000000000002</v>
      </c>
      <c r="E78" s="418" t="s">
        <v>254</v>
      </c>
      <c r="F78" s="419"/>
    </row>
    <row r="79" spans="1:6" ht="15">
      <c r="A79" s="414">
        <v>12</v>
      </c>
      <c r="B79" s="423" t="s">
        <v>255</v>
      </c>
      <c r="C79" s="416" t="s">
        <v>172</v>
      </c>
      <c r="D79" s="419">
        <v>1.6324000000000001</v>
      </c>
      <c r="E79" s="418" t="s">
        <v>256</v>
      </c>
      <c r="F79" s="419"/>
    </row>
    <row r="80" spans="1:6" ht="15">
      <c r="A80" s="414">
        <v>13</v>
      </c>
      <c r="B80" s="423" t="s">
        <v>257</v>
      </c>
      <c r="C80" s="416" t="s">
        <v>172</v>
      </c>
      <c r="D80" s="419">
        <f>2.6258+1.2077</f>
        <v>3.8334999999999999</v>
      </c>
      <c r="E80" s="418" t="s">
        <v>258</v>
      </c>
      <c r="F80" s="419"/>
    </row>
    <row r="81" spans="1:6" ht="13.8">
      <c r="A81" s="1410" t="s">
        <v>259</v>
      </c>
      <c r="B81" s="1410"/>
      <c r="C81" s="1410"/>
      <c r="D81" s="1410"/>
      <c r="E81" s="1410"/>
      <c r="F81" s="1410"/>
    </row>
    <row r="82" spans="1:6" ht="15">
      <c r="A82" s="424">
        <v>1</v>
      </c>
      <c r="B82" s="425" t="s">
        <v>260</v>
      </c>
      <c r="C82" s="416" t="s">
        <v>261</v>
      </c>
      <c r="D82" s="426">
        <v>77</v>
      </c>
      <c r="E82" s="422" t="s">
        <v>262</v>
      </c>
      <c r="F82" s="422"/>
    </row>
    <row r="83" spans="1:6" ht="15">
      <c r="A83" s="424">
        <v>2</v>
      </c>
      <c r="B83" s="427" t="s">
        <v>263</v>
      </c>
      <c r="C83" s="416" t="s">
        <v>261</v>
      </c>
      <c r="D83" s="428">
        <v>87</v>
      </c>
      <c r="E83" s="422" t="s">
        <v>262</v>
      </c>
      <c r="F83" s="422"/>
    </row>
    <row r="84" spans="1:6" ht="13.8">
      <c r="A84" s="1411" t="s">
        <v>264</v>
      </c>
      <c r="B84" s="1411"/>
      <c r="C84" s="1411"/>
      <c r="D84" s="1411"/>
      <c r="E84" s="1411"/>
      <c r="F84" s="1411"/>
    </row>
    <row r="85" spans="1:6" ht="15">
      <c r="A85" s="424">
        <v>1</v>
      </c>
      <c r="B85" s="425" t="s">
        <v>265</v>
      </c>
      <c r="C85" s="416" t="s">
        <v>172</v>
      </c>
      <c r="D85" s="429">
        <v>0.79330000000000001</v>
      </c>
      <c r="E85" s="422" t="s">
        <v>266</v>
      </c>
      <c r="F85" s="422"/>
    </row>
    <row r="86" spans="1:6" ht="15">
      <c r="A86" s="424">
        <v>2</v>
      </c>
      <c r="B86" s="430" t="s">
        <v>267</v>
      </c>
      <c r="C86" s="416" t="s">
        <v>172</v>
      </c>
      <c r="D86" s="421">
        <v>2.93</v>
      </c>
      <c r="E86" s="422" t="s">
        <v>268</v>
      </c>
      <c r="F86" s="422"/>
    </row>
    <row r="87" spans="1:6" ht="15">
      <c r="A87" s="424">
        <v>3</v>
      </c>
      <c r="B87" s="430" t="s">
        <v>269</v>
      </c>
      <c r="C87" s="416" t="s">
        <v>172</v>
      </c>
      <c r="D87" s="421">
        <v>2.3199999999999998</v>
      </c>
      <c r="E87" s="422" t="s">
        <v>270</v>
      </c>
      <c r="F87" s="422"/>
    </row>
    <row r="88" spans="1:6" ht="15">
      <c r="A88" s="424"/>
      <c r="B88" s="431"/>
      <c r="C88" s="432"/>
      <c r="D88" s="433"/>
      <c r="E88" s="434"/>
      <c r="F88" s="434"/>
    </row>
    <row r="89" spans="1:6" ht="13.8">
      <c r="A89" s="411" t="s">
        <v>159</v>
      </c>
      <c r="B89" s="411" t="s">
        <v>17</v>
      </c>
      <c r="C89" s="411" t="s">
        <v>16</v>
      </c>
      <c r="D89" s="412" t="s">
        <v>70</v>
      </c>
      <c r="E89" s="411" t="s">
        <v>177</v>
      </c>
      <c r="F89" s="411" t="s">
        <v>178</v>
      </c>
    </row>
    <row r="90" spans="1:6" ht="13.8">
      <c r="A90" s="1412" t="s">
        <v>160</v>
      </c>
      <c r="B90" s="1413"/>
      <c r="C90" s="1413"/>
      <c r="D90" s="1413"/>
      <c r="E90" s="1413"/>
      <c r="F90" s="1414"/>
    </row>
    <row r="91" spans="1:6" ht="15">
      <c r="A91" s="414">
        <v>1</v>
      </c>
      <c r="B91" s="415" t="s">
        <v>271</v>
      </c>
      <c r="C91" s="416"/>
      <c r="D91" s="417"/>
      <c r="E91" s="418"/>
      <c r="F91" s="417"/>
    </row>
    <row r="92" spans="1:6" ht="15">
      <c r="A92" s="414"/>
      <c r="B92" s="415" t="s">
        <v>272</v>
      </c>
      <c r="C92" s="416" t="s">
        <v>273</v>
      </c>
      <c r="D92" s="417">
        <v>0.31309999999999999</v>
      </c>
      <c r="E92" s="418" t="s">
        <v>274</v>
      </c>
      <c r="F92" s="417"/>
    </row>
    <row r="93" spans="1:6" ht="15">
      <c r="A93" s="414"/>
      <c r="B93" s="415" t="s">
        <v>275</v>
      </c>
      <c r="C93" s="416" t="s">
        <v>276</v>
      </c>
      <c r="D93" s="417">
        <v>0.1411</v>
      </c>
      <c r="E93" s="418" t="s">
        <v>277</v>
      </c>
      <c r="F93" s="417"/>
    </row>
    <row r="94" spans="1:6" ht="15">
      <c r="A94" s="414">
        <v>2</v>
      </c>
      <c r="B94" s="415" t="s">
        <v>161</v>
      </c>
      <c r="C94" s="416"/>
      <c r="D94" s="419"/>
      <c r="E94" s="418"/>
      <c r="F94" s="419"/>
    </row>
    <row r="95" spans="1:6" ht="15">
      <c r="A95" s="414"/>
      <c r="B95" s="415" t="s">
        <v>278</v>
      </c>
      <c r="C95" s="416" t="s">
        <v>273</v>
      </c>
      <c r="D95" s="419">
        <v>0.59</v>
      </c>
      <c r="E95" s="418" t="s">
        <v>279</v>
      </c>
      <c r="F95" s="419"/>
    </row>
    <row r="96" spans="1:6" ht="15">
      <c r="A96" s="414"/>
      <c r="B96" s="415" t="s">
        <v>280</v>
      </c>
      <c r="C96" s="416" t="s">
        <v>276</v>
      </c>
      <c r="D96" s="419">
        <v>5.33E-2</v>
      </c>
      <c r="E96" s="418" t="s">
        <v>281</v>
      </c>
      <c r="F96" s="419"/>
    </row>
    <row r="97" spans="1:6" ht="15">
      <c r="A97" s="414">
        <v>3</v>
      </c>
      <c r="B97" s="415" t="s">
        <v>282</v>
      </c>
      <c r="C97" s="416"/>
      <c r="D97" s="419"/>
      <c r="E97" s="418"/>
      <c r="F97" s="419"/>
    </row>
    <row r="98" spans="1:6" ht="15">
      <c r="A98" s="414"/>
      <c r="B98" s="415" t="s">
        <v>283</v>
      </c>
      <c r="C98" s="416" t="s">
        <v>273</v>
      </c>
      <c r="D98" s="419">
        <v>0.33450000000000002</v>
      </c>
      <c r="E98" s="418" t="s">
        <v>284</v>
      </c>
      <c r="F98" s="419"/>
    </row>
    <row r="99" spans="1:6" ht="15">
      <c r="A99" s="414"/>
      <c r="B99" s="415" t="s">
        <v>285</v>
      </c>
      <c r="C99" s="416" t="s">
        <v>276</v>
      </c>
      <c r="D99" s="419">
        <v>0.1835</v>
      </c>
      <c r="E99" s="418" t="s">
        <v>286</v>
      </c>
      <c r="F99" s="419"/>
    </row>
    <row r="100" spans="1:6" ht="15">
      <c r="A100" s="414">
        <v>4</v>
      </c>
      <c r="B100" s="415" t="s">
        <v>287</v>
      </c>
      <c r="C100" s="416"/>
      <c r="D100" s="419"/>
      <c r="E100" s="435"/>
      <c r="F100" s="419"/>
    </row>
    <row r="101" spans="1:6" ht="15">
      <c r="A101" s="414"/>
      <c r="B101" s="415" t="s">
        <v>288</v>
      </c>
      <c r="C101" s="416" t="s">
        <v>273</v>
      </c>
      <c r="D101" s="419">
        <v>0.49230000000000002</v>
      </c>
      <c r="E101" s="418" t="s">
        <v>289</v>
      </c>
      <c r="F101" s="419"/>
    </row>
    <row r="102" spans="1:6" ht="15">
      <c r="A102" s="414"/>
      <c r="B102" s="415" t="s">
        <v>290</v>
      </c>
      <c r="C102" s="416" t="s">
        <v>276</v>
      </c>
      <c r="D102" s="419">
        <v>6.13E-2</v>
      </c>
      <c r="E102" s="418" t="s">
        <v>291</v>
      </c>
      <c r="F102" s="419"/>
    </row>
    <row r="103" spans="1:6" ht="15">
      <c r="A103" s="414">
        <v>5</v>
      </c>
      <c r="B103" s="415" t="s">
        <v>292</v>
      </c>
      <c r="C103" s="416"/>
      <c r="D103" s="419"/>
      <c r="E103" s="419"/>
      <c r="F103" s="419"/>
    </row>
    <row r="104" spans="1:6" ht="15">
      <c r="A104" s="414"/>
      <c r="B104" s="415" t="s">
        <v>293</v>
      </c>
      <c r="C104" s="416" t="s">
        <v>273</v>
      </c>
      <c r="D104" s="419">
        <v>1.0206</v>
      </c>
      <c r="E104" s="418" t="s">
        <v>294</v>
      </c>
      <c r="F104" s="419"/>
    </row>
    <row r="105" spans="1:6" ht="15">
      <c r="A105" s="414"/>
      <c r="B105" s="415" t="s">
        <v>295</v>
      </c>
      <c r="C105" s="416" t="s">
        <v>276</v>
      </c>
      <c r="D105" s="419">
        <v>4.5900000000000003E-2</v>
      </c>
      <c r="E105" s="418" t="s">
        <v>296</v>
      </c>
      <c r="F105" s="419"/>
    </row>
    <row r="106" spans="1:6" ht="15">
      <c r="A106" s="414">
        <v>6</v>
      </c>
      <c r="B106" s="415" t="s">
        <v>297</v>
      </c>
      <c r="C106" s="416"/>
      <c r="D106" s="419"/>
      <c r="E106" s="435"/>
      <c r="F106" s="419"/>
    </row>
    <row r="107" spans="1:6" ht="15">
      <c r="A107" s="414"/>
      <c r="B107" s="415" t="s">
        <v>298</v>
      </c>
      <c r="C107" s="416" t="s">
        <v>273</v>
      </c>
      <c r="D107" s="419">
        <v>0.54459999999999997</v>
      </c>
      <c r="E107" s="418" t="s">
        <v>299</v>
      </c>
      <c r="F107" s="419"/>
    </row>
    <row r="108" spans="1:6" ht="15">
      <c r="A108" s="414"/>
      <c r="B108" s="415" t="s">
        <v>300</v>
      </c>
      <c r="C108" s="416" t="s">
        <v>276</v>
      </c>
      <c r="D108" s="419">
        <v>5.5199999999999999E-2</v>
      </c>
      <c r="E108" s="418" t="s">
        <v>301</v>
      </c>
      <c r="F108" s="419"/>
    </row>
    <row r="109" spans="1:6" ht="15.6">
      <c r="A109" s="414">
        <v>7</v>
      </c>
      <c r="B109" s="415" t="s">
        <v>302</v>
      </c>
      <c r="C109" s="416" t="s">
        <v>276</v>
      </c>
      <c r="D109" s="419">
        <v>1.0699999999999999E-2</v>
      </c>
      <c r="E109" s="418" t="s">
        <v>303</v>
      </c>
      <c r="F109" s="436" t="s">
        <v>304</v>
      </c>
    </row>
    <row r="110" spans="1:6" ht="15.6">
      <c r="A110" s="414">
        <v>8</v>
      </c>
      <c r="B110" s="415" t="s">
        <v>305</v>
      </c>
      <c r="C110" s="416"/>
      <c r="D110" s="419"/>
      <c r="E110" s="418"/>
      <c r="F110" s="436"/>
    </row>
    <row r="111" spans="1:6" ht="15.6">
      <c r="A111" s="414"/>
      <c r="B111" s="415" t="s">
        <v>306</v>
      </c>
      <c r="C111" s="416" t="s">
        <v>273</v>
      </c>
      <c r="D111" s="419">
        <v>0.86839999999999995</v>
      </c>
      <c r="E111" s="418" t="s">
        <v>307</v>
      </c>
      <c r="F111" s="436"/>
    </row>
    <row r="112" spans="1:6" ht="15.6">
      <c r="A112" s="414"/>
      <c r="B112" s="415" t="s">
        <v>308</v>
      </c>
      <c r="C112" s="416" t="s">
        <v>276</v>
      </c>
      <c r="D112" s="419">
        <v>4.4299999999999999E-2</v>
      </c>
      <c r="E112" s="418" t="s">
        <v>309</v>
      </c>
      <c r="F112" s="436"/>
    </row>
    <row r="113" spans="1:6" ht="15.6">
      <c r="A113" s="414">
        <v>9</v>
      </c>
      <c r="B113" s="415" t="s">
        <v>310</v>
      </c>
      <c r="C113" s="416"/>
      <c r="D113" s="419"/>
      <c r="E113" s="418"/>
      <c r="F113" s="436"/>
    </row>
    <row r="114" spans="1:6" ht="15.6">
      <c r="A114" s="414"/>
      <c r="B114" s="415" t="s">
        <v>311</v>
      </c>
      <c r="C114" s="416" t="s">
        <v>273</v>
      </c>
      <c r="D114" s="419">
        <v>0.84040000000000004</v>
      </c>
      <c r="E114" s="418" t="s">
        <v>312</v>
      </c>
      <c r="F114" s="436"/>
    </row>
    <row r="115" spans="1:6" ht="15.6">
      <c r="A115" s="414"/>
      <c r="B115" s="415" t="s">
        <v>313</v>
      </c>
      <c r="C115" s="416" t="s">
        <v>276</v>
      </c>
      <c r="D115" s="419">
        <v>4.48E-2</v>
      </c>
      <c r="E115" s="418" t="s">
        <v>314</v>
      </c>
      <c r="F115" s="436"/>
    </row>
    <row r="116" spans="1:6" ht="15.6">
      <c r="A116" s="414">
        <v>10</v>
      </c>
      <c r="B116" s="415" t="s">
        <v>170</v>
      </c>
      <c r="C116" s="416"/>
      <c r="D116" s="419"/>
      <c r="E116" s="418"/>
      <c r="F116" s="436"/>
    </row>
    <row r="117" spans="1:6" ht="15.6">
      <c r="A117" s="414"/>
      <c r="B117" s="415" t="s">
        <v>315</v>
      </c>
      <c r="C117" s="416" t="s">
        <v>273</v>
      </c>
      <c r="D117" s="419">
        <v>0.42730000000000001</v>
      </c>
      <c r="E117" s="418" t="s">
        <v>316</v>
      </c>
      <c r="F117" s="436"/>
    </row>
    <row r="118" spans="1:6" ht="15.6">
      <c r="A118" s="414"/>
      <c r="B118" s="415" t="s">
        <v>317</v>
      </c>
      <c r="C118" s="416" t="s">
        <v>276</v>
      </c>
      <c r="D118" s="419">
        <v>6.7699999999999996E-2</v>
      </c>
      <c r="E118" s="418" t="s">
        <v>318</v>
      </c>
      <c r="F118" s="436"/>
    </row>
  </sheetData>
  <mergeCells count="9">
    <mergeCell ref="A81:F81"/>
    <mergeCell ref="A84:F84"/>
    <mergeCell ref="A90:F90"/>
    <mergeCell ref="A2:F2"/>
    <mergeCell ref="A11:F11"/>
    <mergeCell ref="A24:F24"/>
    <mergeCell ref="A39:F39"/>
    <mergeCell ref="A52:F52"/>
    <mergeCell ref="A64:F64"/>
  </mergeCells>
  <hyperlinks>
    <hyperlink ref="F109" r:id="rId1" xr:uid="{00000000-0004-0000-06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Fr-01</vt:lpstr>
      <vt:lpstr>Fr-02</vt:lpstr>
      <vt:lpstr>Assumption</vt:lpstr>
      <vt:lpstr>Flow Diagram</vt:lpstr>
      <vt:lpstr>Calculate Sheet CFP</vt:lpstr>
      <vt:lpstr>Transport Sheet CFP</vt:lpstr>
      <vt:lpstr>EF_CFP</vt:lpstr>
      <vt:lpstr>Calculate Sheet CFO</vt:lpstr>
      <vt:lpstr>EF</vt:lpstr>
      <vt:lpstr>Transport Sheet CFO</vt:lpstr>
      <vt:lpstr>Utility Sheet</vt:lpstr>
      <vt:lpstr>Fr-04.4</vt:lpstr>
      <vt:lpstr>CFP</vt:lpstr>
      <vt:lpstr>CFO</vt:lpstr>
      <vt:lpstr>CH4 Septic Tank</vt:lpstr>
      <vt:lpstr>CH4 WWT</vt:lpstr>
      <vt:lpstr>EF_CFO</vt:lpstr>
      <vt:lpstr>Fr-06.1</vt:lpstr>
      <vt:lpstr>Fr-06.2</vt:lpstr>
      <vt:lpstr>Ref-01_LUC Factor</vt:lpstr>
      <vt:lpstr>Version</vt:lpstr>
      <vt:lpstr>หน่วยผลิตภัณฑ์</vt:lpstr>
    </vt:vector>
  </TitlesOfParts>
  <Company>Thailand Environment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Naruetep</dc:creator>
  <cp:keywords>CFP, Verfication Sheet</cp:keywords>
  <cp:lastModifiedBy>Stefan Hermes</cp:lastModifiedBy>
  <cp:lastPrinted>2012-09-27T08:50:47Z</cp:lastPrinted>
  <dcterms:created xsi:type="dcterms:W3CDTF">2010-05-17T09:33:41Z</dcterms:created>
  <dcterms:modified xsi:type="dcterms:W3CDTF">2024-10-08T01:55:24Z</dcterms:modified>
</cp:coreProperties>
</file>