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Documenten/Bedrijven/HTC/EcoFoam Solutions/Research/"/>
    </mc:Choice>
  </mc:AlternateContent>
  <xr:revisionPtr revIDLastSave="336" documentId="8_{EB20BCBF-7007-42A3-983D-463F86306FAA}" xr6:coauthVersionLast="47" xr6:coauthVersionMax="47" xr10:uidLastSave="{AC2F216A-B258-43AA-B3D9-5909B2567859}"/>
  <bookViews>
    <workbookView xWindow="-108" yWindow="-108" windowWidth="23256" windowHeight="12456" xr2:uid="{EE26D53E-14A5-4E1E-9FBB-3BA8F4853EC3}"/>
  </bookViews>
  <sheets>
    <sheet name="Calculations" sheetId="1" r:id="rId1"/>
    <sheet name="Electricity" sheetId="3" r:id="rId2"/>
    <sheet name="Footwear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2" i="1" s="1"/>
  <c r="K37" i="1"/>
  <c r="C6" i="1"/>
  <c r="D6" i="1" s="1"/>
  <c r="C28" i="1"/>
  <c r="D21" i="1"/>
  <c r="Q26" i="3"/>
  <c r="Q28" i="3" s="1"/>
  <c r="C13" i="1" s="1"/>
  <c r="D13" i="1" s="1"/>
  <c r="C11" i="1"/>
  <c r="D11" i="1" s="1"/>
  <c r="C23" i="1"/>
  <c r="P10" i="1"/>
  <c r="P13" i="1" s="1"/>
  <c r="P9" i="1"/>
  <c r="N9" i="1"/>
  <c r="J7" i="1"/>
  <c r="J9" i="1" s="1"/>
  <c r="D5" i="1"/>
  <c r="D4" i="1"/>
  <c r="Q24" i="3"/>
  <c r="Q22" i="3"/>
  <c r="Q14" i="3"/>
  <c r="P12" i="1" l="1"/>
  <c r="C15" i="1"/>
  <c r="J16" i="1"/>
  <c r="J21" i="1" s="1"/>
  <c r="J29" i="1" s="1"/>
  <c r="J30" i="1" s="1"/>
  <c r="J15" i="1"/>
  <c r="J20" i="1" s="1"/>
  <c r="O18" i="1"/>
  <c r="O19" i="1" s="1"/>
  <c r="C17" i="1" l="1"/>
  <c r="C26" i="1" s="1"/>
  <c r="C30" i="1" s="1"/>
  <c r="K35" i="1" s="1"/>
  <c r="L35" i="1" s="1"/>
  <c r="D15" i="1"/>
  <c r="K21" i="1"/>
  <c r="K20" i="1"/>
  <c r="J26" i="1"/>
  <c r="J27" i="1" s="1"/>
  <c r="D17" i="1" l="1"/>
  <c r="E30" i="1"/>
  <c r="D30" i="1"/>
  <c r="E26" i="1"/>
  <c r="D26" i="1"/>
  <c r="D28" i="1"/>
  <c r="K34" i="1" s="1"/>
  <c r="L34" i="1" s="1"/>
</calcChain>
</file>

<file path=xl/sharedStrings.xml><?xml version="1.0" encoding="utf-8"?>
<sst xmlns="http://schemas.openxmlformats.org/spreadsheetml/2006/main" count="264" uniqueCount="172">
  <si>
    <t>TPU Sole Manufacturers</t>
  </si>
  <si>
    <t xml:space="preserve">www.huadongsoles.com </t>
  </si>
  <si>
    <t>www.thaisungshin.com</t>
  </si>
  <si>
    <t>Not sure they use TPU</t>
  </si>
  <si>
    <t>http://www.simon.co.th/</t>
  </si>
  <si>
    <t>https://5455-th.all.biz/</t>
  </si>
  <si>
    <t>Summit Footwear</t>
  </si>
  <si>
    <t>Showing 1-50 of 501</t>
  </si>
  <si>
    <t>LOCATION</t>
  </si>
  <si>
    <t>SALES REVENUE ($M)</t>
  </si>
  <si>
    <t>JASPAL PUBLIC COMPANY LIMITED</t>
  </si>
  <si>
    <t>Thailand</t>
  </si>
  <si>
    <t>ECCO (THAILAND) COMPANY LIMITED</t>
  </si>
  <si>
    <t>Nakhon Luang, Phra Nakhon Si Ayutthaya</t>
  </si>
  <si>
    <t>CK SHOES (THAILAND) COMPANY LIMITED</t>
  </si>
  <si>
    <t>Mueang Khon Kaen, Khon Kaen</t>
  </si>
  <si>
    <t>PAN ASIA FOOTWEAR PUBLIC COMPANY LIMITED</t>
  </si>
  <si>
    <t>Si Racha, Chon Buri</t>
  </si>
  <si>
    <t>$81.25M</t>
  </si>
  <si>
    <t>BANGKOK RUBBER DEVELOPMENT CENTER COMPANY LIMITED</t>
  </si>
  <si>
    <t>Bang Kho Laem, Bangkok</t>
  </si>
  <si>
    <t>BATA (THAILAND) LIMITED</t>
  </si>
  <si>
    <t>Bang Na, Bangkok</t>
  </si>
  <si>
    <t>CPL GROUP PUBLIC COMPANY LIMITED</t>
  </si>
  <si>
    <t>Mueang Samut Prakan, Samut Prakan</t>
  </si>
  <si>
    <t>$52.24M</t>
  </si>
  <si>
    <t>SUNGSHIN BANGKOK RUBBER COMPANY LIMITED</t>
  </si>
  <si>
    <t>BIG STAR COMPANY LIMITED</t>
  </si>
  <si>
    <t>Bang Khun Thian, Bangkok</t>
  </si>
  <si>
    <t>THE NANYANG INDUSTRY LIMITED</t>
  </si>
  <si>
    <t>Bang Rak, Bangkok</t>
  </si>
  <si>
    <t>KITO (THAILAND) COMPANY LIMITED</t>
  </si>
  <si>
    <t>POINTE RUSSE LIMITED</t>
  </si>
  <si>
    <t>Lat Krabang, Bangkok</t>
  </si>
  <si>
    <t>S.C.S. SPORTSWEAR COMPANY LIMITED</t>
  </si>
  <si>
    <t>Sapphaya, Chai Nat</t>
  </si>
  <si>
    <t>SUMMIT FOOTWEAR COMPANY LIMITED</t>
  </si>
  <si>
    <t>Bang Phli, Samut Prakan</t>
  </si>
  <si>
    <t>H&amp;F SHOES (THAILAND) COMPANY LIMITED</t>
  </si>
  <si>
    <t>Vadhana, Bangkok</t>
  </si>
  <si>
    <t>ORIENTAL SPORTS INDUSTRIAL COMPANY LIMITED</t>
  </si>
  <si>
    <t>UTHAI BANGKOK RUBBER COMPANY LIMITED</t>
  </si>
  <si>
    <t>INNOVATION FOOTWEAR COMPANY LIMITED</t>
  </si>
  <si>
    <t>SITTHINON TRADING (1995) COMPANY LIMITED</t>
  </si>
  <si>
    <t>Ban Pho, Chachoengsao</t>
  </si>
  <si>
    <t>MINONE ENTERPRISES COMPANY LIMITED</t>
  </si>
  <si>
    <t>MANOROM FOOTWEAR COMPANY LIMITED</t>
  </si>
  <si>
    <t>Manorom, Chai Nat</t>
  </si>
  <si>
    <t>S.C.S. SHOES COMPANY LIMITED</t>
  </si>
  <si>
    <t>Prawet, Bangkok</t>
  </si>
  <si>
    <t>RUBBER SOUL COMPANY LIMITED</t>
  </si>
  <si>
    <t>Krathum Baen, Samut Sakhon</t>
  </si>
  <si>
    <t>S.C.S. FOOTWEAR COMPANY LIMITED</t>
  </si>
  <si>
    <t>Suan Luang, Bangkok</t>
  </si>
  <si>
    <t>CHANG HITECH COMPANY LIMITED</t>
  </si>
  <si>
    <t>Bang Sai, Phra Nakhon Si Ayutthaya</t>
  </si>
  <si>
    <t>JIXIN INDUSTRIAL (THAILAND) COMPANY LIMITED</t>
  </si>
  <si>
    <t>Ban Bueng, Chon Buri</t>
  </si>
  <si>
    <t>MED-CON (THAILAND) COMPANY LIMITED</t>
  </si>
  <si>
    <t>Phaya Thai, Bangkok</t>
  </si>
  <si>
    <t>CARIBBEAN INTERNATIONAL INDUSTRIAL COMPANY LIMITED</t>
  </si>
  <si>
    <t>NAVATHAI INDUSTRY COMPANY LIMITED</t>
  </si>
  <si>
    <t>Bang Kruai, Nonthaburi</t>
  </si>
  <si>
    <t>INTERNATIONAL LEATHER FASHION CORP.,LIMITED</t>
  </si>
  <si>
    <t>Yan Nawa, Bangkok</t>
  </si>
  <si>
    <t>WBLP COMPANY LIMITED</t>
  </si>
  <si>
    <t>THAI AREE MANUFACTURE COMPANY LIMITED</t>
  </si>
  <si>
    <t>Nakhon Chai Si, Nakhon Pathom</t>
  </si>
  <si>
    <t>YOOJIN TECHNOLOGY COMPANY LIMITED</t>
  </si>
  <si>
    <t>Mueang Chon Buri, Chon Buri</t>
  </si>
  <si>
    <t>SENSO CORPORATION LIMITED</t>
  </si>
  <si>
    <t>Bang Phlat, Bangkok</t>
  </si>
  <si>
    <t>SRI SAM ANK SUPPLIER COMPANY LIMITED</t>
  </si>
  <si>
    <t>THANAKOM INJECTION COMPANY LIMITED</t>
  </si>
  <si>
    <t>FAMILY SHOES 2009 LIMITED PARTNERSHIP</t>
  </si>
  <si>
    <t>AMITY BOHAN COMPANY LIMITED</t>
  </si>
  <si>
    <t>Bang Khae, Bangkok</t>
  </si>
  <si>
    <t>AMITY ADVANCE COMPANY LIMITED</t>
  </si>
  <si>
    <t>CHAROEN PHATARA PANICH COMPANY LIMITED</t>
  </si>
  <si>
    <t>Mueang Samut Sakhon, Samut Sakhon</t>
  </si>
  <si>
    <t>BOOL CHAI COMPANY LIMITED</t>
  </si>
  <si>
    <t>T&amp;W FOOT WEAR COMPANY LIMITED</t>
  </si>
  <si>
    <t>DGN ENTERPRISES COMPANY LIMITED</t>
  </si>
  <si>
    <t>CHAI BOOL RAT COMPANY LIMITED</t>
  </si>
  <si>
    <t>K. T. HI TECH COMPANY LIMITED</t>
  </si>
  <si>
    <t>Bang Ban, Phra Nakhon Si Ayutthaya</t>
  </si>
  <si>
    <t>WATANA FOOTWEAR COMPANY LIMITED</t>
  </si>
  <si>
    <t>NANTHANON COMPANY LIMITED</t>
  </si>
  <si>
    <t>A.S.MAHARAJA COMPANY LIMITED</t>
  </si>
  <si>
    <t>SUB PRODUCT COMPANY LIMITED</t>
  </si>
  <si>
    <t>THREE CLASS (THAILAND) COMPANY LIMITED</t>
  </si>
  <si>
    <t>USD / lb</t>
  </si>
  <si>
    <t>USD/ kg</t>
  </si>
  <si>
    <t>THB/KG</t>
  </si>
  <si>
    <t>To calculate the electricity usage of a machine, follow these steps:</t>
  </si>
  <si>
    <t>1. **Find the power rating** of the machine:</t>
  </si>
  <si>
    <t xml:space="preserve">   - This is usually given in kilowatts (kW) or watts (W) on the machine’s specification label. If it's in watts, divide by 1,000 to convert to kilowatts (kW).</t>
  </si>
  <si>
    <t xml:space="preserve">   - For example, a machine with a power rating of 2,000 W = 2 kW.</t>
  </si>
  <si>
    <t>2. **Estimate the operating time**:</t>
  </si>
  <si>
    <t xml:space="preserve">   - Determine how many hours the machine operates. For example, if it runs for 5 hours, this is the operating time.</t>
  </si>
  <si>
    <t>3. **Use the formula**:</t>
  </si>
  <si>
    <t xml:space="preserve">   \[</t>
  </si>
  <si>
    <t xml:space="preserve">   \text{Energy Consumption (kWh)} = \text{Power (kW)} \times \text{Time (hours)}</t>
  </si>
  <si>
    <t xml:space="preserve">   \]</t>
  </si>
  <si>
    <t xml:space="preserve">   - For example, a 2 kW machine running for 5 hours consumes:</t>
  </si>
  <si>
    <t xml:space="preserve">   2 \, \text{kW} \times 5 \, \text{hours} = 10 \, \text{kWh}</t>
  </si>
  <si>
    <t>4. **Consider efficiency or idle time** (optional):</t>
  </si>
  <si>
    <t xml:space="preserve">   - If the machine has varying efficiency levels or operates at partial load, adjust the power usage accordingly.</t>
  </si>
  <si>
    <t>5. **Total cost of electricity** (optional):</t>
  </si>
  <si>
    <t xml:space="preserve">   - Multiply the energy consumption by the cost per kWh charged by the electricity provider to find the total cost of running the machine.</t>
  </si>
  <si>
    <t>For example, if the machine consumes 10 kWh and the electricity rate is $0.15 per kWh, the total cost will be:</t>
  </si>
  <si>
    <t>\[</t>
  </si>
  <si>
    <t>10 \, \text{kWh} \times 0.15 \, \text{USD/kWh} = 1.5 \, \text{USD}</t>
  </si>
  <si>
    <t>\]</t>
  </si>
  <si>
    <t>Operating Cost</t>
  </si>
  <si>
    <t>Add. Electricity Cost</t>
  </si>
  <si>
    <t>US Sales Price</t>
  </si>
  <si>
    <t>kW</t>
  </si>
  <si>
    <t>hours</t>
  </si>
  <si>
    <t>kWh</t>
  </si>
  <si>
    <t>Elec cost</t>
  </si>
  <si>
    <t>THB/kWh</t>
  </si>
  <si>
    <t>4.2 Thai Baht per kWh</t>
  </si>
  <si>
    <t>Electricity Prices in Thailand: Insights and Tips [2024] (thailandsimple.com)</t>
  </si>
  <si>
    <t>Machine Elec Cost</t>
  </si>
  <si>
    <t>THB/day</t>
  </si>
  <si>
    <t>Operating Days</t>
  </si>
  <si>
    <t>Kg/Day</t>
  </si>
  <si>
    <t>150 to 220 THB per kg</t>
  </si>
  <si>
    <t>Price of TPU in Thailand</t>
  </si>
  <si>
    <t xml:space="preserve">Elec for TPU </t>
  </si>
  <si>
    <t>THB/kg</t>
  </si>
  <si>
    <t>FX</t>
  </si>
  <si>
    <t>THB</t>
  </si>
  <si>
    <t>USD</t>
  </si>
  <si>
    <t>Total COGS</t>
  </si>
  <si>
    <t>kg/sole</t>
  </si>
  <si>
    <t>TPU</t>
  </si>
  <si>
    <t>kg/pair of shoes</t>
  </si>
  <si>
    <t>Cost of soles</t>
  </si>
  <si>
    <t>THB/pair of shoes</t>
  </si>
  <si>
    <t>Percentage of cost of soles in shoe</t>
  </si>
  <si>
    <t>Cost of a shoe</t>
  </si>
  <si>
    <t>at 10%</t>
  </si>
  <si>
    <t>at 25%</t>
  </si>
  <si>
    <t>Footwear Revenue in TH</t>
  </si>
  <si>
    <t>Number of pairs of shoes produced</t>
  </si>
  <si>
    <t>TPU used in shoe soles</t>
  </si>
  <si>
    <t>Number of pairs of shoes produced with TPU</t>
  </si>
  <si>
    <t>Conservative</t>
  </si>
  <si>
    <t>Number of kg TPU used</t>
  </si>
  <si>
    <t>kg</t>
  </si>
  <si>
    <t>Optimistic</t>
  </si>
  <si>
    <t>FORECAST 2 OF TPU used</t>
  </si>
  <si>
    <t>Shoes sold in Thailand</t>
  </si>
  <si>
    <t>Mio</t>
  </si>
  <si>
    <t>Gross Margin (realistic)</t>
  </si>
  <si>
    <t>.</t>
  </si>
  <si>
    <t>Net Margin</t>
  </si>
  <si>
    <t>Revenue Share 15%</t>
  </si>
  <si>
    <t>Sales Price Recycled TPU</t>
  </si>
  <si>
    <t>Cost Reduction for customer</t>
  </si>
  <si>
    <t>TH Sales price Virgin TPU low</t>
  </si>
  <si>
    <t>TH Sales price Virgin TPU high</t>
  </si>
  <si>
    <t>per KG</t>
  </si>
  <si>
    <t>PU Foam buying</t>
  </si>
  <si>
    <t>Material Cost at Ratio 75% / 25%</t>
  </si>
  <si>
    <t>KEEN</t>
  </si>
  <si>
    <t>USD/month</t>
  </si>
  <si>
    <t>USD/year</t>
  </si>
  <si>
    <t>Investment</t>
  </si>
  <si>
    <t>FORECAST OF TPU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</si>
</sst>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3"/>
    <xf numFmtId="2" fontId="0" fillId="0" borderId="0" xfId="0" applyNumberFormat="1"/>
    <xf numFmtId="43" fontId="0" fillId="0" borderId="0" xfId="0" applyNumberFormat="1"/>
    <xf numFmtId="43" fontId="0" fillId="0" borderId="0" xfId="1" applyFont="1"/>
    <xf numFmtId="9" fontId="0" fillId="0" borderId="0" xfId="2" applyFon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43" fontId="3" fillId="0" borderId="0" xfId="0" applyNumberFormat="1" applyFont="1"/>
    <xf numFmtId="2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2" borderId="0" xfId="0" applyNumberFormat="1" applyFill="1"/>
    <xf numFmtId="0" fontId="0" fillId="2" borderId="5" xfId="0" applyFill="1" applyBorder="1"/>
    <xf numFmtId="0" fontId="0" fillId="2" borderId="0" xfId="0" applyFill="1"/>
    <xf numFmtId="9" fontId="0" fillId="2" borderId="0" xfId="2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right"/>
    </xf>
    <xf numFmtId="43" fontId="0" fillId="2" borderId="7" xfId="0" applyNumberFormat="1" applyFill="1" applyBorder="1"/>
    <xf numFmtId="2" fontId="0" fillId="2" borderId="7" xfId="0" applyNumberFormat="1" applyFill="1" applyBorder="1"/>
    <xf numFmtId="0" fontId="0" fillId="0" borderId="7" xfId="0" applyBorder="1"/>
    <xf numFmtId="43" fontId="0" fillId="0" borderId="7" xfId="0" applyNumberFormat="1" applyBorder="1"/>
    <xf numFmtId="2" fontId="0" fillId="0" borderId="7" xfId="0" applyNumberFormat="1" applyBorder="1"/>
    <xf numFmtId="9" fontId="3" fillId="0" borderId="0" xfId="2" applyFont="1"/>
    <xf numFmtId="2" fontId="3" fillId="2" borderId="0" xfId="0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stefan_hermes_shermes99_onmicrosoft_com/Documents/Documenten/Bedrijven/HTC/Recycling%20Mattresses%20in%20Asia/EFS%20Business%20Plan/Business%20Model%20EcoFoam%20Solutions%20Final%20Oktober%202024.xlsx?05AA7D69" TargetMode="External"/><Relationship Id="rId1" Type="http://schemas.openxmlformats.org/officeDocument/2006/relationships/externalLinkPath" Target="file:///\\05AA7D69\Business%20Model%20EcoFoam%20Solutions%20Final%20Oktober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plus Ramp Up"/>
      <sheetName val="Scenario's"/>
      <sheetName val="Scenario Comparison"/>
      <sheetName val="Volume"/>
      <sheetName val="Market Price Information"/>
      <sheetName val="Break Even Analysis"/>
      <sheetName val="Product Dims"/>
      <sheetName val="Implementation Plan"/>
      <sheetName val="Investments"/>
      <sheetName val="Lay out"/>
      <sheetName val="Collection Cost"/>
      <sheetName val="Operations Cost"/>
      <sheetName val="Overhead &amp; Sales"/>
      <sheetName val="SC 4_5 Year Overview)"/>
      <sheetName val="SC 1_5 Year Overview"/>
      <sheetName val="SC 2_5 Year Overview (2)"/>
      <sheetName val="SC 3_5 Year Overview (2)"/>
      <sheetName val="SC 5_5 Year Overview"/>
      <sheetName val="Mattress RM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C16">
            <v>2770162.5</v>
          </cell>
        </row>
        <row r="17">
          <cell r="I17">
            <v>10.54444377385099</v>
          </cell>
        </row>
        <row r="48">
          <cell r="R48">
            <v>13.077959939205661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hailandsimple.com/electricity-prices-in-thailand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uadongsol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AB39-8AE4-4F82-9108-CC918425F397}">
  <dimension ref="B1:Q37"/>
  <sheetViews>
    <sheetView tabSelected="1" topLeftCell="A16" workbookViewId="0">
      <selection activeCell="C22" sqref="C22"/>
    </sheetView>
  </sheetViews>
  <sheetFormatPr defaultRowHeight="14.4" x14ac:dyDescent="0.3"/>
  <cols>
    <col min="2" max="2" width="26.77734375" customWidth="1"/>
    <col min="3" max="3" width="9.5546875" bestFit="1" customWidth="1"/>
    <col min="9" max="9" width="28.77734375" bestFit="1" customWidth="1"/>
    <col min="10" max="10" width="14.109375" bestFit="1" customWidth="1"/>
    <col min="11" max="11" width="11.5546875" bestFit="1" customWidth="1"/>
    <col min="12" max="12" width="13.109375" bestFit="1" customWidth="1"/>
    <col min="14" max="14" width="21.77734375" bestFit="1" customWidth="1"/>
    <col min="16" max="16" width="14.109375" bestFit="1" customWidth="1"/>
  </cols>
  <sheetData>
    <row r="1" spans="2:17" x14ac:dyDescent="0.3">
      <c r="B1" s="11" t="s">
        <v>132</v>
      </c>
      <c r="C1" s="12" t="s">
        <v>134</v>
      </c>
      <c r="D1" s="11">
        <v>36</v>
      </c>
      <c r="E1" s="11" t="s">
        <v>133</v>
      </c>
    </row>
    <row r="3" spans="2:17" x14ac:dyDescent="0.3">
      <c r="B3" s="15"/>
      <c r="C3" s="26" t="s">
        <v>133</v>
      </c>
      <c r="D3" s="26" t="s">
        <v>134</v>
      </c>
      <c r="E3" s="17"/>
      <c r="I3" t="s">
        <v>171</v>
      </c>
      <c r="N3" t="s">
        <v>153</v>
      </c>
    </row>
    <row r="4" spans="2:17" x14ac:dyDescent="0.3">
      <c r="B4" s="18" t="s">
        <v>162</v>
      </c>
      <c r="C4" s="21">
        <v>130</v>
      </c>
      <c r="D4" s="19">
        <f>+C4/$D$1</f>
        <v>3.6111111111111112</v>
      </c>
      <c r="E4" s="20" t="s">
        <v>164</v>
      </c>
    </row>
    <row r="5" spans="2:17" x14ac:dyDescent="0.3">
      <c r="B5" s="18" t="s">
        <v>163</v>
      </c>
      <c r="C5" s="21">
        <v>220</v>
      </c>
      <c r="D5" s="19">
        <f>+C5/$D$1</f>
        <v>6.1111111111111107</v>
      </c>
      <c r="E5" s="20" t="s">
        <v>164</v>
      </c>
      <c r="I5" t="s">
        <v>137</v>
      </c>
      <c r="J5">
        <v>0.3</v>
      </c>
      <c r="K5" t="s">
        <v>136</v>
      </c>
      <c r="N5" t="s">
        <v>154</v>
      </c>
      <c r="P5">
        <v>200</v>
      </c>
      <c r="Q5" t="s">
        <v>155</v>
      </c>
    </row>
    <row r="6" spans="2:17" x14ac:dyDescent="0.3">
      <c r="B6" s="23" t="s">
        <v>165</v>
      </c>
      <c r="C6" s="27">
        <f>+'[1]SC 4_5 Year Overview)'!$I$17</f>
        <v>10.54444377385099</v>
      </c>
      <c r="D6" s="28">
        <f>+C6/$D$1</f>
        <v>0.29290121594030527</v>
      </c>
      <c r="E6" s="25" t="s">
        <v>164</v>
      </c>
    </row>
    <row r="7" spans="2:17" x14ac:dyDescent="0.3">
      <c r="I7" t="s">
        <v>137</v>
      </c>
      <c r="J7">
        <f>+J5*2</f>
        <v>0.6</v>
      </c>
      <c r="K7" t="s">
        <v>138</v>
      </c>
      <c r="P7">
        <v>250</v>
      </c>
      <c r="Q7" t="s">
        <v>155</v>
      </c>
    </row>
    <row r="9" spans="2:17" x14ac:dyDescent="0.3">
      <c r="I9" t="s">
        <v>139</v>
      </c>
      <c r="J9">
        <f>+J7*C4</f>
        <v>78</v>
      </c>
      <c r="K9" t="s">
        <v>140</v>
      </c>
      <c r="N9" t="str">
        <f>+I23</f>
        <v>TPU used in shoe soles</v>
      </c>
      <c r="P9" s="6">
        <f>+J23</f>
        <v>0.2</v>
      </c>
    </row>
    <row r="10" spans="2:17" x14ac:dyDescent="0.3">
      <c r="C10" s="10" t="s">
        <v>133</v>
      </c>
      <c r="D10" s="10" t="s">
        <v>134</v>
      </c>
      <c r="P10" s="6">
        <f>+J24</f>
        <v>0.3</v>
      </c>
    </row>
    <row r="11" spans="2:17" x14ac:dyDescent="0.3">
      <c r="B11" t="s">
        <v>114</v>
      </c>
      <c r="C11" s="3">
        <f>+'[1]SC 4_5 Year Overview)'!$R$48</f>
        <v>13.077959939205661</v>
      </c>
      <c r="D11" s="2">
        <f>+C11/$D$1</f>
        <v>0.36327666497793504</v>
      </c>
      <c r="E11" t="s">
        <v>164</v>
      </c>
      <c r="I11" t="s">
        <v>141</v>
      </c>
      <c r="J11" s="6">
        <v>0.1</v>
      </c>
    </row>
    <row r="12" spans="2:17" x14ac:dyDescent="0.3">
      <c r="J12" s="6">
        <v>0.25</v>
      </c>
      <c r="N12" t="s">
        <v>150</v>
      </c>
      <c r="P12" s="4">
        <f>+P9*P5*J7*1000000</f>
        <v>24000000</v>
      </c>
      <c r="Q12" t="s">
        <v>149</v>
      </c>
    </row>
    <row r="13" spans="2:17" x14ac:dyDescent="0.3">
      <c r="B13" t="s">
        <v>115</v>
      </c>
      <c r="C13" s="3">
        <f>+Electricity!Q28</f>
        <v>3.6098965313406706</v>
      </c>
      <c r="D13" s="2">
        <f>+C13/$D$1</f>
        <v>0.10027490364835195</v>
      </c>
      <c r="E13" t="s">
        <v>164</v>
      </c>
      <c r="N13" t="s">
        <v>150</v>
      </c>
      <c r="P13" s="4">
        <f>+P10*P7*1000000</f>
        <v>75000000</v>
      </c>
      <c r="Q13" t="s">
        <v>152</v>
      </c>
    </row>
    <row r="15" spans="2:17" x14ac:dyDescent="0.3">
      <c r="B15" s="29" t="s">
        <v>166</v>
      </c>
      <c r="C15" s="30">
        <f>+C6*0.75+C5*0.25</f>
        <v>62.90833283038824</v>
      </c>
      <c r="D15" s="31">
        <f>+C15/$D$1</f>
        <v>1.7474536897330066</v>
      </c>
      <c r="E15" s="29" t="s">
        <v>164</v>
      </c>
      <c r="I15" t="s">
        <v>142</v>
      </c>
      <c r="J15">
        <f>+J9/J11</f>
        <v>780</v>
      </c>
      <c r="K15" t="s">
        <v>143</v>
      </c>
    </row>
    <row r="16" spans="2:17" x14ac:dyDescent="0.3">
      <c r="J16">
        <f>+J9/J12</f>
        <v>312</v>
      </c>
      <c r="K16" t="s">
        <v>144</v>
      </c>
    </row>
    <row r="17" spans="2:16" x14ac:dyDescent="0.3">
      <c r="B17" s="9" t="s">
        <v>135</v>
      </c>
      <c r="C17" s="13">
        <f>+C15+C11+C13</f>
        <v>79.596189300934569</v>
      </c>
      <c r="D17" s="14">
        <f>+C17/$D$1</f>
        <v>2.2110052583592936</v>
      </c>
      <c r="E17" s="9" t="s">
        <v>164</v>
      </c>
      <c r="O17" s="2">
        <v>3.5</v>
      </c>
      <c r="P17" t="s">
        <v>91</v>
      </c>
    </row>
    <row r="18" spans="2:16" x14ac:dyDescent="0.3">
      <c r="C18" s="3"/>
      <c r="D18" s="2"/>
      <c r="I18" t="s">
        <v>145</v>
      </c>
      <c r="J18" t="e">
        <v>#REF!</v>
      </c>
      <c r="O18" s="2">
        <f>+O17/0.453</f>
        <v>7.7262693156732887</v>
      </c>
      <c r="P18" t="s">
        <v>92</v>
      </c>
    </row>
    <row r="19" spans="2:16" x14ac:dyDescent="0.3">
      <c r="N19" t="s">
        <v>116</v>
      </c>
      <c r="O19" s="2">
        <f>+O18*36</f>
        <v>278.14569536423841</v>
      </c>
      <c r="P19" t="s">
        <v>93</v>
      </c>
    </row>
    <row r="20" spans="2:16" x14ac:dyDescent="0.3">
      <c r="B20" s="15"/>
      <c r="C20" s="16"/>
      <c r="D20" s="16"/>
      <c r="E20" s="17"/>
      <c r="I20" t="s">
        <v>146</v>
      </c>
      <c r="J20" s="4" t="e">
        <f>+J18/J15</f>
        <v>#REF!</v>
      </c>
      <c r="K20" s="2" t="e">
        <f>+J20/1000000</f>
        <v>#REF!</v>
      </c>
    </row>
    <row r="21" spans="2:16" x14ac:dyDescent="0.3">
      <c r="B21" s="18" t="s">
        <v>160</v>
      </c>
      <c r="C21" s="33">
        <v>110</v>
      </c>
      <c r="D21" s="19">
        <f>+C21/D1</f>
        <v>3.0555555555555554</v>
      </c>
      <c r="E21" s="20"/>
      <c r="F21">
        <f>105/130</f>
        <v>0.80769230769230771</v>
      </c>
      <c r="J21" s="4" t="e">
        <f>+J18/J16</f>
        <v>#REF!</v>
      </c>
      <c r="K21" s="2" t="e">
        <f>+J21/1000000</f>
        <v>#REF!</v>
      </c>
    </row>
    <row r="22" spans="2:16" x14ac:dyDescent="0.3">
      <c r="B22" s="18"/>
      <c r="C22" s="21"/>
      <c r="D22" s="21"/>
      <c r="E22" s="20"/>
      <c r="F22">
        <f>1-F21</f>
        <v>0.19230769230769229</v>
      </c>
    </row>
    <row r="23" spans="2:16" x14ac:dyDescent="0.3">
      <c r="B23" s="18" t="s">
        <v>161</v>
      </c>
      <c r="C23" s="22">
        <f>+(C4-C21)/C4</f>
        <v>0.15384615384615385</v>
      </c>
      <c r="D23" s="21"/>
      <c r="E23" s="20"/>
      <c r="I23" t="s">
        <v>147</v>
      </c>
      <c r="J23" s="6">
        <v>0.2</v>
      </c>
    </row>
    <row r="24" spans="2:16" x14ac:dyDescent="0.3">
      <c r="B24" s="23"/>
      <c r="C24" s="24"/>
      <c r="D24" s="24"/>
      <c r="E24" s="25"/>
      <c r="J24" s="6">
        <v>0.3</v>
      </c>
    </row>
    <row r="26" spans="2:16" x14ac:dyDescent="0.3">
      <c r="B26" t="s">
        <v>156</v>
      </c>
      <c r="C26" s="3">
        <f>+C21-C17</f>
        <v>30.403810699065431</v>
      </c>
      <c r="D26" s="2">
        <f>+C26/$D$1</f>
        <v>0.84455029719626196</v>
      </c>
      <c r="E26" s="5">
        <f>+C26/C4</f>
        <v>0.23387546691588793</v>
      </c>
      <c r="I26" t="s">
        <v>148</v>
      </c>
      <c r="J26" s="8" t="e">
        <f>+J23*J20</f>
        <v>#REF!</v>
      </c>
      <c r="K26" t="s">
        <v>149</v>
      </c>
    </row>
    <row r="27" spans="2:16" x14ac:dyDescent="0.3">
      <c r="I27" t="s">
        <v>150</v>
      </c>
      <c r="J27" s="7" t="e">
        <f>+J26*J7</f>
        <v>#REF!</v>
      </c>
      <c r="K27" t="s">
        <v>151</v>
      </c>
    </row>
    <row r="28" spans="2:16" x14ac:dyDescent="0.3">
      <c r="B28" s="9" t="s">
        <v>159</v>
      </c>
      <c r="C28" s="13">
        <f>+C21*0.15</f>
        <v>16.5</v>
      </c>
      <c r="D28" s="14">
        <f>+C28/$D$1</f>
        <v>0.45833333333333331</v>
      </c>
      <c r="E28" s="9" t="s">
        <v>164</v>
      </c>
    </row>
    <row r="29" spans="2:16" x14ac:dyDescent="0.3">
      <c r="C29" t="s">
        <v>157</v>
      </c>
      <c r="I29" t="s">
        <v>148</v>
      </c>
      <c r="J29" s="8" t="e">
        <f>+J24*J21</f>
        <v>#REF!</v>
      </c>
      <c r="K29" t="s">
        <v>152</v>
      </c>
    </row>
    <row r="30" spans="2:16" x14ac:dyDescent="0.3">
      <c r="B30" s="9" t="s">
        <v>158</v>
      </c>
      <c r="C30" s="13">
        <f>+C26-C28</f>
        <v>13.903810699065431</v>
      </c>
      <c r="D30" s="14">
        <f>+C30/D1</f>
        <v>0.38621696386292864</v>
      </c>
      <c r="E30" s="32">
        <f>+C30/C21</f>
        <v>0.12639827908241302</v>
      </c>
      <c r="I30" t="s">
        <v>150</v>
      </c>
      <c r="J30" s="7" t="e">
        <f>+J29*J7</f>
        <v>#REF!</v>
      </c>
      <c r="K30" t="s">
        <v>151</v>
      </c>
    </row>
    <row r="33" spans="9:12" x14ac:dyDescent="0.3">
      <c r="K33" t="s">
        <v>168</v>
      </c>
      <c r="L33" t="s">
        <v>169</v>
      </c>
    </row>
    <row r="34" spans="9:12" x14ac:dyDescent="0.3">
      <c r="I34" s="9" t="s">
        <v>167</v>
      </c>
      <c r="J34">
        <v>8000</v>
      </c>
      <c r="K34" s="7">
        <f>+J34*D28</f>
        <v>3666.6666666666665</v>
      </c>
      <c r="L34" s="7">
        <f>+K34*12</f>
        <v>44000</v>
      </c>
    </row>
    <row r="35" spans="9:12" x14ac:dyDescent="0.3">
      <c r="K35" s="7">
        <f>+J34*C30</f>
        <v>111230.48559252344</v>
      </c>
      <c r="L35" s="7">
        <f>+K35*12</f>
        <v>1334765.8271102812</v>
      </c>
    </row>
    <row r="37" spans="9:12" x14ac:dyDescent="0.3">
      <c r="I37" t="s">
        <v>170</v>
      </c>
      <c r="J37" s="7">
        <v>500000</v>
      </c>
      <c r="K37" s="7">
        <f>+J37/5/12</f>
        <v>8333.3333333333339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3DFC-08CD-4B52-A2B0-C2FE71E9D4A6}">
  <dimension ref="B3:T30"/>
  <sheetViews>
    <sheetView topLeftCell="J10" workbookViewId="0">
      <selection activeCell="Q26" sqref="Q26"/>
    </sheetView>
  </sheetViews>
  <sheetFormatPr defaultRowHeight="14.4" x14ac:dyDescent="0.3"/>
  <cols>
    <col min="16" max="16" width="15.77734375" bestFit="1" customWidth="1"/>
    <col min="17" max="17" width="14.109375" bestFit="1" customWidth="1"/>
  </cols>
  <sheetData>
    <row r="3" spans="2:18" x14ac:dyDescent="0.3">
      <c r="B3" t="s">
        <v>94</v>
      </c>
    </row>
    <row r="5" spans="2:18" x14ac:dyDescent="0.3">
      <c r="B5" t="s">
        <v>95</v>
      </c>
    </row>
    <row r="6" spans="2:18" x14ac:dyDescent="0.3">
      <c r="B6" t="s">
        <v>96</v>
      </c>
    </row>
    <row r="7" spans="2:18" x14ac:dyDescent="0.3">
      <c r="B7" t="s">
        <v>97</v>
      </c>
      <c r="Q7" s="4">
        <v>1000</v>
      </c>
      <c r="R7" t="s">
        <v>117</v>
      </c>
    </row>
    <row r="9" spans="2:18" x14ac:dyDescent="0.3">
      <c r="B9" t="s">
        <v>98</v>
      </c>
    </row>
    <row r="10" spans="2:18" x14ac:dyDescent="0.3">
      <c r="B10" t="s">
        <v>99</v>
      </c>
      <c r="Q10">
        <v>8</v>
      </c>
      <c r="R10" t="s">
        <v>118</v>
      </c>
    </row>
    <row r="12" spans="2:18" x14ac:dyDescent="0.3">
      <c r="B12" t="s">
        <v>100</v>
      </c>
    </row>
    <row r="13" spans="2:18" x14ac:dyDescent="0.3">
      <c r="B13" t="s">
        <v>101</v>
      </c>
    </row>
    <row r="14" spans="2:18" x14ac:dyDescent="0.3">
      <c r="B14" t="s">
        <v>102</v>
      </c>
      <c r="Q14" s="4">
        <f>+Q10*Q7</f>
        <v>8000</v>
      </c>
      <c r="R14" t="s">
        <v>119</v>
      </c>
    </row>
    <row r="15" spans="2:18" x14ac:dyDescent="0.3">
      <c r="B15" t="s">
        <v>103</v>
      </c>
    </row>
    <row r="16" spans="2:18" x14ac:dyDescent="0.3">
      <c r="B16" t="s">
        <v>104</v>
      </c>
    </row>
    <row r="17" spans="2:20" x14ac:dyDescent="0.3">
      <c r="B17" t="s">
        <v>101</v>
      </c>
    </row>
    <row r="18" spans="2:20" x14ac:dyDescent="0.3">
      <c r="B18" t="s">
        <v>105</v>
      </c>
    </row>
    <row r="19" spans="2:20" x14ac:dyDescent="0.3">
      <c r="B19" t="s">
        <v>103</v>
      </c>
      <c r="P19" t="s">
        <v>120</v>
      </c>
      <c r="Q19">
        <v>5</v>
      </c>
      <c r="R19" t="s">
        <v>121</v>
      </c>
    </row>
    <row r="20" spans="2:20" x14ac:dyDescent="0.3">
      <c r="T20" t="s">
        <v>122</v>
      </c>
    </row>
    <row r="21" spans="2:20" x14ac:dyDescent="0.3">
      <c r="B21" t="s">
        <v>106</v>
      </c>
      <c r="T21" s="1" t="s">
        <v>123</v>
      </c>
    </row>
    <row r="22" spans="2:20" x14ac:dyDescent="0.3">
      <c r="B22" t="s">
        <v>107</v>
      </c>
      <c r="P22" t="s">
        <v>124</v>
      </c>
      <c r="Q22" s="3">
        <f>+Q19*Q14</f>
        <v>40000</v>
      </c>
      <c r="R22" t="s">
        <v>125</v>
      </c>
    </row>
    <row r="24" spans="2:20" x14ac:dyDescent="0.3">
      <c r="B24" t="s">
        <v>108</v>
      </c>
      <c r="P24" t="s">
        <v>126</v>
      </c>
      <c r="Q24">
        <f>50*5</f>
        <v>250</v>
      </c>
      <c r="T24" t="s">
        <v>129</v>
      </c>
    </row>
    <row r="25" spans="2:20" x14ac:dyDescent="0.3">
      <c r="B25" t="s">
        <v>109</v>
      </c>
      <c r="T25" t="s">
        <v>128</v>
      </c>
    </row>
    <row r="26" spans="2:20" x14ac:dyDescent="0.3">
      <c r="P26" t="s">
        <v>127</v>
      </c>
      <c r="Q26">
        <f>+'[1]SC 4_5 Year Overview)'!$C$16/Q24</f>
        <v>11080.65</v>
      </c>
    </row>
    <row r="27" spans="2:20" x14ac:dyDescent="0.3">
      <c r="B27" t="s">
        <v>110</v>
      </c>
    </row>
    <row r="28" spans="2:20" x14ac:dyDescent="0.3">
      <c r="B28" t="s">
        <v>111</v>
      </c>
      <c r="P28" t="s">
        <v>130</v>
      </c>
      <c r="Q28">
        <f>+Q22/Q26</f>
        <v>3.6098965313406706</v>
      </c>
      <c r="R28" t="s">
        <v>131</v>
      </c>
    </row>
    <row r="29" spans="2:20" x14ac:dyDescent="0.3">
      <c r="B29" t="s">
        <v>112</v>
      </c>
    </row>
    <row r="30" spans="2:20" x14ac:dyDescent="0.3">
      <c r="B30" t="s">
        <v>113</v>
      </c>
    </row>
  </sheetData>
  <hyperlinks>
    <hyperlink ref="T21" r:id="rId1" display="https://thailandsimple.com/electricity-prices-in-thailand/" xr:uid="{616D84D4-BBB3-46CD-B97D-D6412F286A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FFB1-02EC-4B89-B071-4F5EF135AD7B}">
  <dimension ref="B3:S260"/>
  <sheetViews>
    <sheetView workbookViewId="0">
      <selection activeCell="N7" sqref="N7:U18"/>
    </sheetView>
  </sheetViews>
  <sheetFormatPr defaultRowHeight="14.4" x14ac:dyDescent="0.3"/>
  <sheetData>
    <row r="3" spans="2:19" x14ac:dyDescent="0.3">
      <c r="B3" t="s">
        <v>7</v>
      </c>
    </row>
    <row r="7" spans="2:19" x14ac:dyDescent="0.3">
      <c r="B7" t="s">
        <v>8</v>
      </c>
    </row>
    <row r="8" spans="2:19" x14ac:dyDescent="0.3">
      <c r="B8" t="s">
        <v>9</v>
      </c>
      <c r="O8" t="s">
        <v>0</v>
      </c>
    </row>
    <row r="10" spans="2:19" x14ac:dyDescent="0.3">
      <c r="O10" s="1" t="s">
        <v>1</v>
      </c>
    </row>
    <row r="11" spans="2:19" x14ac:dyDescent="0.3">
      <c r="B11" t="s">
        <v>10</v>
      </c>
    </row>
    <row r="12" spans="2:19" x14ac:dyDescent="0.3">
      <c r="O12" t="s">
        <v>2</v>
      </c>
      <c r="S12" t="s">
        <v>3</v>
      </c>
    </row>
    <row r="14" spans="2:19" x14ac:dyDescent="0.3">
      <c r="O14" t="s">
        <v>4</v>
      </c>
      <c r="S14" t="s">
        <v>3</v>
      </c>
    </row>
    <row r="16" spans="2:19" x14ac:dyDescent="0.3">
      <c r="B16" t="s">
        <v>12</v>
      </c>
      <c r="F16" t="s">
        <v>13</v>
      </c>
      <c r="K16" t="s">
        <v>11</v>
      </c>
      <c r="O16" t="s">
        <v>5</v>
      </c>
      <c r="S16" t="s">
        <v>6</v>
      </c>
    </row>
    <row r="21" spans="2:2" x14ac:dyDescent="0.3">
      <c r="B21" t="s">
        <v>14</v>
      </c>
    </row>
    <row r="22" spans="2:2" x14ac:dyDescent="0.3">
      <c r="B22" t="s">
        <v>15</v>
      </c>
    </row>
    <row r="23" spans="2:2" x14ac:dyDescent="0.3">
      <c r="B23" t="s">
        <v>11</v>
      </c>
    </row>
    <row r="26" spans="2:2" x14ac:dyDescent="0.3">
      <c r="B26" t="s">
        <v>16</v>
      </c>
    </row>
    <row r="27" spans="2:2" x14ac:dyDescent="0.3">
      <c r="B27" t="s">
        <v>17</v>
      </c>
    </row>
    <row r="28" spans="2:2" x14ac:dyDescent="0.3">
      <c r="B28" t="s">
        <v>11</v>
      </c>
    </row>
    <row r="29" spans="2:2" x14ac:dyDescent="0.3">
      <c r="B29" t="s">
        <v>18</v>
      </c>
    </row>
    <row r="32" spans="2:2" x14ac:dyDescent="0.3">
      <c r="B32" t="s">
        <v>19</v>
      </c>
    </row>
    <row r="33" spans="2:2" x14ac:dyDescent="0.3">
      <c r="B33" t="s">
        <v>20</v>
      </c>
    </row>
    <row r="34" spans="2:2" x14ac:dyDescent="0.3">
      <c r="B34" t="s">
        <v>11</v>
      </c>
    </row>
    <row r="37" spans="2:2" x14ac:dyDescent="0.3">
      <c r="B37" t="s">
        <v>21</v>
      </c>
    </row>
    <row r="38" spans="2:2" x14ac:dyDescent="0.3">
      <c r="B38" t="s">
        <v>22</v>
      </c>
    </row>
    <row r="39" spans="2:2" x14ac:dyDescent="0.3">
      <c r="B39" t="s">
        <v>11</v>
      </c>
    </row>
    <row r="42" spans="2:2" x14ac:dyDescent="0.3">
      <c r="B42" t="s">
        <v>23</v>
      </c>
    </row>
    <row r="43" spans="2:2" x14ac:dyDescent="0.3">
      <c r="B43" t="s">
        <v>24</v>
      </c>
    </row>
    <row r="44" spans="2:2" x14ac:dyDescent="0.3">
      <c r="B44" t="s">
        <v>11</v>
      </c>
    </row>
    <row r="45" spans="2:2" x14ac:dyDescent="0.3">
      <c r="B45" t="s">
        <v>25</v>
      </c>
    </row>
    <row r="48" spans="2:2" x14ac:dyDescent="0.3">
      <c r="B48" t="s">
        <v>26</v>
      </c>
    </row>
    <row r="49" spans="2:2" x14ac:dyDescent="0.3">
      <c r="B49" t="s">
        <v>20</v>
      </c>
    </row>
    <row r="50" spans="2:2" x14ac:dyDescent="0.3">
      <c r="B50" t="s">
        <v>11</v>
      </c>
    </row>
    <row r="53" spans="2:2" x14ac:dyDescent="0.3">
      <c r="B53" t="s">
        <v>27</v>
      </c>
    </row>
    <row r="54" spans="2:2" x14ac:dyDescent="0.3">
      <c r="B54" t="s">
        <v>28</v>
      </c>
    </row>
    <row r="55" spans="2:2" x14ac:dyDescent="0.3">
      <c r="B55" t="s">
        <v>11</v>
      </c>
    </row>
    <row r="58" spans="2:2" x14ac:dyDescent="0.3">
      <c r="B58" t="s">
        <v>29</v>
      </c>
    </row>
    <row r="59" spans="2:2" x14ac:dyDescent="0.3">
      <c r="B59" t="s">
        <v>30</v>
      </c>
    </row>
    <row r="60" spans="2:2" x14ac:dyDescent="0.3">
      <c r="B60" t="s">
        <v>11</v>
      </c>
    </row>
    <row r="63" spans="2:2" x14ac:dyDescent="0.3">
      <c r="B63" t="s">
        <v>31</v>
      </c>
    </row>
    <row r="64" spans="2:2" x14ac:dyDescent="0.3">
      <c r="B64" t="s">
        <v>28</v>
      </c>
    </row>
    <row r="65" spans="2:2" x14ac:dyDescent="0.3">
      <c r="B65" t="s">
        <v>11</v>
      </c>
    </row>
    <row r="68" spans="2:2" x14ac:dyDescent="0.3">
      <c r="B68" t="s">
        <v>32</v>
      </c>
    </row>
    <row r="69" spans="2:2" x14ac:dyDescent="0.3">
      <c r="B69" t="s">
        <v>33</v>
      </c>
    </row>
    <row r="70" spans="2:2" x14ac:dyDescent="0.3">
      <c r="B70" t="s">
        <v>11</v>
      </c>
    </row>
    <row r="73" spans="2:2" x14ac:dyDescent="0.3">
      <c r="B73" t="s">
        <v>34</v>
      </c>
    </row>
    <row r="74" spans="2:2" x14ac:dyDescent="0.3">
      <c r="B74" t="s">
        <v>35</v>
      </c>
    </row>
    <row r="75" spans="2:2" x14ac:dyDescent="0.3">
      <c r="B75" t="s">
        <v>11</v>
      </c>
    </row>
    <row r="78" spans="2:2" x14ac:dyDescent="0.3">
      <c r="B78" t="s">
        <v>36</v>
      </c>
    </row>
    <row r="79" spans="2:2" x14ac:dyDescent="0.3">
      <c r="B79" t="s">
        <v>37</v>
      </c>
    </row>
    <row r="80" spans="2:2" x14ac:dyDescent="0.3">
      <c r="B80" t="s">
        <v>11</v>
      </c>
    </row>
    <row r="83" spans="2:2" x14ac:dyDescent="0.3">
      <c r="B83" t="s">
        <v>38</v>
      </c>
    </row>
    <row r="84" spans="2:2" x14ac:dyDescent="0.3">
      <c r="B84" t="s">
        <v>39</v>
      </c>
    </row>
    <row r="85" spans="2:2" x14ac:dyDescent="0.3">
      <c r="B85" t="s">
        <v>11</v>
      </c>
    </row>
    <row r="88" spans="2:2" x14ac:dyDescent="0.3">
      <c r="B88" t="s">
        <v>40</v>
      </c>
    </row>
    <row r="89" spans="2:2" x14ac:dyDescent="0.3">
      <c r="B89" t="s">
        <v>24</v>
      </c>
    </row>
    <row r="90" spans="2:2" x14ac:dyDescent="0.3">
      <c r="B90" t="s">
        <v>11</v>
      </c>
    </row>
    <row r="93" spans="2:2" x14ac:dyDescent="0.3">
      <c r="B93" t="s">
        <v>41</v>
      </c>
    </row>
    <row r="94" spans="2:2" x14ac:dyDescent="0.3">
      <c r="B94" t="s">
        <v>20</v>
      </c>
    </row>
    <row r="95" spans="2:2" x14ac:dyDescent="0.3">
      <c r="B95" t="s">
        <v>11</v>
      </c>
    </row>
    <row r="98" spans="2:2" x14ac:dyDescent="0.3">
      <c r="B98" t="s">
        <v>42</v>
      </c>
    </row>
    <row r="99" spans="2:2" x14ac:dyDescent="0.3">
      <c r="B99" t="s">
        <v>20</v>
      </c>
    </row>
    <row r="100" spans="2:2" x14ac:dyDescent="0.3">
      <c r="B100" t="s">
        <v>11</v>
      </c>
    </row>
    <row r="103" spans="2:2" x14ac:dyDescent="0.3">
      <c r="B103" t="s">
        <v>43</v>
      </c>
    </row>
    <row r="104" spans="2:2" x14ac:dyDescent="0.3">
      <c r="B104" t="s">
        <v>44</v>
      </c>
    </row>
    <row r="105" spans="2:2" x14ac:dyDescent="0.3">
      <c r="B105" t="s">
        <v>11</v>
      </c>
    </row>
    <row r="108" spans="2:2" x14ac:dyDescent="0.3">
      <c r="B108" t="s">
        <v>45</v>
      </c>
    </row>
    <row r="109" spans="2:2" x14ac:dyDescent="0.3">
      <c r="B109" t="s">
        <v>24</v>
      </c>
    </row>
    <row r="110" spans="2:2" x14ac:dyDescent="0.3">
      <c r="B110" t="s">
        <v>11</v>
      </c>
    </row>
    <row r="113" spans="2:2" x14ac:dyDescent="0.3">
      <c r="B113" t="s">
        <v>46</v>
      </c>
    </row>
    <row r="114" spans="2:2" x14ac:dyDescent="0.3">
      <c r="B114" t="s">
        <v>47</v>
      </c>
    </row>
    <row r="115" spans="2:2" x14ac:dyDescent="0.3">
      <c r="B115" t="s">
        <v>11</v>
      </c>
    </row>
    <row r="118" spans="2:2" x14ac:dyDescent="0.3">
      <c r="B118" t="s">
        <v>48</v>
      </c>
    </row>
    <row r="119" spans="2:2" x14ac:dyDescent="0.3">
      <c r="B119" t="s">
        <v>49</v>
      </c>
    </row>
    <row r="120" spans="2:2" x14ac:dyDescent="0.3">
      <c r="B120" t="s">
        <v>11</v>
      </c>
    </row>
    <row r="123" spans="2:2" x14ac:dyDescent="0.3">
      <c r="B123" t="s">
        <v>50</v>
      </c>
    </row>
    <row r="124" spans="2:2" x14ac:dyDescent="0.3">
      <c r="B124" t="s">
        <v>51</v>
      </c>
    </row>
    <row r="125" spans="2:2" x14ac:dyDescent="0.3">
      <c r="B125" t="s">
        <v>11</v>
      </c>
    </row>
    <row r="128" spans="2:2" x14ac:dyDescent="0.3">
      <c r="B128" t="s">
        <v>52</v>
      </c>
    </row>
    <row r="129" spans="2:2" x14ac:dyDescent="0.3">
      <c r="B129" t="s">
        <v>53</v>
      </c>
    </row>
    <row r="130" spans="2:2" x14ac:dyDescent="0.3">
      <c r="B130" t="s">
        <v>11</v>
      </c>
    </row>
    <row r="133" spans="2:2" x14ac:dyDescent="0.3">
      <c r="B133" t="s">
        <v>54</v>
      </c>
    </row>
    <row r="134" spans="2:2" x14ac:dyDescent="0.3">
      <c r="B134" t="s">
        <v>55</v>
      </c>
    </row>
    <row r="135" spans="2:2" x14ac:dyDescent="0.3">
      <c r="B135" t="s">
        <v>11</v>
      </c>
    </row>
    <row r="138" spans="2:2" x14ac:dyDescent="0.3">
      <c r="B138" t="s">
        <v>56</v>
      </c>
    </row>
    <row r="139" spans="2:2" x14ac:dyDescent="0.3">
      <c r="B139" t="s">
        <v>57</v>
      </c>
    </row>
    <row r="140" spans="2:2" x14ac:dyDescent="0.3">
      <c r="B140" t="s">
        <v>11</v>
      </c>
    </row>
    <row r="143" spans="2:2" x14ac:dyDescent="0.3">
      <c r="B143" t="s">
        <v>58</v>
      </c>
    </row>
    <row r="144" spans="2:2" x14ac:dyDescent="0.3">
      <c r="B144" t="s">
        <v>59</v>
      </c>
    </row>
    <row r="145" spans="2:2" x14ac:dyDescent="0.3">
      <c r="B145" t="s">
        <v>11</v>
      </c>
    </row>
    <row r="148" spans="2:2" x14ac:dyDescent="0.3">
      <c r="B148" t="s">
        <v>60</v>
      </c>
    </row>
    <row r="149" spans="2:2" x14ac:dyDescent="0.3">
      <c r="B149" t="s">
        <v>51</v>
      </c>
    </row>
    <row r="150" spans="2:2" x14ac:dyDescent="0.3">
      <c r="B150" t="s">
        <v>11</v>
      </c>
    </row>
    <row r="153" spans="2:2" x14ac:dyDescent="0.3">
      <c r="B153" t="s">
        <v>61</v>
      </c>
    </row>
    <row r="154" spans="2:2" x14ac:dyDescent="0.3">
      <c r="B154" t="s">
        <v>62</v>
      </c>
    </row>
    <row r="155" spans="2:2" x14ac:dyDescent="0.3">
      <c r="B155" t="s">
        <v>11</v>
      </c>
    </row>
    <row r="158" spans="2:2" x14ac:dyDescent="0.3">
      <c r="B158" t="s">
        <v>63</v>
      </c>
    </row>
    <row r="159" spans="2:2" x14ac:dyDescent="0.3">
      <c r="B159" t="s">
        <v>64</v>
      </c>
    </row>
    <row r="160" spans="2:2" x14ac:dyDescent="0.3">
      <c r="B160" t="s">
        <v>11</v>
      </c>
    </row>
    <row r="163" spans="2:2" x14ac:dyDescent="0.3">
      <c r="B163" t="s">
        <v>65</v>
      </c>
    </row>
    <row r="164" spans="2:2" x14ac:dyDescent="0.3">
      <c r="B164" t="s">
        <v>17</v>
      </c>
    </row>
    <row r="165" spans="2:2" x14ac:dyDescent="0.3">
      <c r="B165" t="s">
        <v>11</v>
      </c>
    </row>
    <row r="168" spans="2:2" x14ac:dyDescent="0.3">
      <c r="B168" t="s">
        <v>66</v>
      </c>
    </row>
    <row r="169" spans="2:2" x14ac:dyDescent="0.3">
      <c r="B169" t="s">
        <v>67</v>
      </c>
    </row>
    <row r="170" spans="2:2" x14ac:dyDescent="0.3">
      <c r="B170" t="s">
        <v>11</v>
      </c>
    </row>
    <row r="173" spans="2:2" x14ac:dyDescent="0.3">
      <c r="B173" t="s">
        <v>68</v>
      </c>
    </row>
    <row r="174" spans="2:2" x14ac:dyDescent="0.3">
      <c r="B174" t="s">
        <v>69</v>
      </c>
    </row>
    <row r="175" spans="2:2" x14ac:dyDescent="0.3">
      <c r="B175" t="s">
        <v>11</v>
      </c>
    </row>
    <row r="178" spans="2:2" x14ac:dyDescent="0.3">
      <c r="B178" t="s">
        <v>70</v>
      </c>
    </row>
    <row r="179" spans="2:2" x14ac:dyDescent="0.3">
      <c r="B179" t="s">
        <v>71</v>
      </c>
    </row>
    <row r="180" spans="2:2" x14ac:dyDescent="0.3">
      <c r="B180" t="s">
        <v>11</v>
      </c>
    </row>
    <row r="183" spans="2:2" x14ac:dyDescent="0.3">
      <c r="B183" t="s">
        <v>72</v>
      </c>
    </row>
    <row r="184" spans="2:2" x14ac:dyDescent="0.3">
      <c r="B184" t="s">
        <v>37</v>
      </c>
    </row>
    <row r="185" spans="2:2" x14ac:dyDescent="0.3">
      <c r="B185" t="s">
        <v>11</v>
      </c>
    </row>
    <row r="188" spans="2:2" x14ac:dyDescent="0.3">
      <c r="B188" t="s">
        <v>73</v>
      </c>
    </row>
    <row r="189" spans="2:2" x14ac:dyDescent="0.3">
      <c r="B189" t="s">
        <v>20</v>
      </c>
    </row>
    <row r="190" spans="2:2" x14ac:dyDescent="0.3">
      <c r="B190" t="s">
        <v>11</v>
      </c>
    </row>
    <row r="193" spans="2:2" x14ac:dyDescent="0.3">
      <c r="B193" t="s">
        <v>74</v>
      </c>
    </row>
    <row r="194" spans="2:2" x14ac:dyDescent="0.3">
      <c r="B194" t="s">
        <v>51</v>
      </c>
    </row>
    <row r="195" spans="2:2" x14ac:dyDescent="0.3">
      <c r="B195" t="s">
        <v>11</v>
      </c>
    </row>
    <row r="198" spans="2:2" x14ac:dyDescent="0.3">
      <c r="B198" t="s">
        <v>75</v>
      </c>
    </row>
    <row r="199" spans="2:2" x14ac:dyDescent="0.3">
      <c r="B199" t="s">
        <v>76</v>
      </c>
    </row>
    <row r="200" spans="2:2" x14ac:dyDescent="0.3">
      <c r="B200" t="s">
        <v>11</v>
      </c>
    </row>
    <row r="203" spans="2:2" x14ac:dyDescent="0.3">
      <c r="B203" t="s">
        <v>77</v>
      </c>
    </row>
    <row r="204" spans="2:2" x14ac:dyDescent="0.3">
      <c r="B204" t="s">
        <v>76</v>
      </c>
    </row>
    <row r="205" spans="2:2" x14ac:dyDescent="0.3">
      <c r="B205" t="s">
        <v>11</v>
      </c>
    </row>
    <row r="208" spans="2:2" x14ac:dyDescent="0.3">
      <c r="B208" t="s">
        <v>78</v>
      </c>
    </row>
    <row r="209" spans="2:2" x14ac:dyDescent="0.3">
      <c r="B209" t="s">
        <v>79</v>
      </c>
    </row>
    <row r="210" spans="2:2" x14ac:dyDescent="0.3">
      <c r="B210" t="s">
        <v>11</v>
      </c>
    </row>
    <row r="213" spans="2:2" x14ac:dyDescent="0.3">
      <c r="B213" t="s">
        <v>80</v>
      </c>
    </row>
    <row r="214" spans="2:2" x14ac:dyDescent="0.3">
      <c r="B214" t="s">
        <v>28</v>
      </c>
    </row>
    <row r="215" spans="2:2" x14ac:dyDescent="0.3">
      <c r="B215" t="s">
        <v>11</v>
      </c>
    </row>
    <row r="218" spans="2:2" x14ac:dyDescent="0.3">
      <c r="B218" t="s">
        <v>81</v>
      </c>
    </row>
    <row r="219" spans="2:2" x14ac:dyDescent="0.3">
      <c r="B219" t="s">
        <v>51</v>
      </c>
    </row>
    <row r="220" spans="2:2" x14ac:dyDescent="0.3">
      <c r="B220" t="s">
        <v>11</v>
      </c>
    </row>
    <row r="223" spans="2:2" x14ac:dyDescent="0.3">
      <c r="B223" t="s">
        <v>82</v>
      </c>
    </row>
    <row r="224" spans="2:2" x14ac:dyDescent="0.3">
      <c r="B224" t="s">
        <v>37</v>
      </c>
    </row>
    <row r="225" spans="2:2" x14ac:dyDescent="0.3">
      <c r="B225" t="s">
        <v>11</v>
      </c>
    </row>
    <row r="228" spans="2:2" x14ac:dyDescent="0.3">
      <c r="B228" t="s">
        <v>83</v>
      </c>
    </row>
    <row r="229" spans="2:2" x14ac:dyDescent="0.3">
      <c r="B229" t="s">
        <v>28</v>
      </c>
    </row>
    <row r="230" spans="2:2" x14ac:dyDescent="0.3">
      <c r="B230" t="s">
        <v>11</v>
      </c>
    </row>
    <row r="233" spans="2:2" x14ac:dyDescent="0.3">
      <c r="B233" t="s">
        <v>84</v>
      </c>
    </row>
    <row r="234" spans="2:2" x14ac:dyDescent="0.3">
      <c r="B234" t="s">
        <v>85</v>
      </c>
    </row>
    <row r="235" spans="2:2" x14ac:dyDescent="0.3">
      <c r="B235" t="s">
        <v>11</v>
      </c>
    </row>
    <row r="238" spans="2:2" x14ac:dyDescent="0.3">
      <c r="B238" t="s">
        <v>86</v>
      </c>
    </row>
    <row r="239" spans="2:2" x14ac:dyDescent="0.3">
      <c r="B239" t="s">
        <v>37</v>
      </c>
    </row>
    <row r="240" spans="2:2" x14ac:dyDescent="0.3">
      <c r="B240" t="s">
        <v>11</v>
      </c>
    </row>
    <row r="243" spans="2:2" x14ac:dyDescent="0.3">
      <c r="B243" t="s">
        <v>87</v>
      </c>
    </row>
    <row r="244" spans="2:2" x14ac:dyDescent="0.3">
      <c r="B244" t="s">
        <v>64</v>
      </c>
    </row>
    <row r="245" spans="2:2" x14ac:dyDescent="0.3">
      <c r="B245" t="s">
        <v>11</v>
      </c>
    </row>
    <row r="248" spans="2:2" x14ac:dyDescent="0.3">
      <c r="B248" t="s">
        <v>88</v>
      </c>
    </row>
    <row r="249" spans="2:2" x14ac:dyDescent="0.3">
      <c r="B249" t="s">
        <v>24</v>
      </c>
    </row>
    <row r="250" spans="2:2" x14ac:dyDescent="0.3">
      <c r="B250" t="s">
        <v>11</v>
      </c>
    </row>
    <row r="253" spans="2:2" x14ac:dyDescent="0.3">
      <c r="B253" t="s">
        <v>89</v>
      </c>
    </row>
    <row r="254" spans="2:2" x14ac:dyDescent="0.3">
      <c r="B254" t="s">
        <v>51</v>
      </c>
    </row>
    <row r="255" spans="2:2" x14ac:dyDescent="0.3">
      <c r="B255" t="s">
        <v>11</v>
      </c>
    </row>
    <row r="258" spans="2:2" x14ac:dyDescent="0.3">
      <c r="B258" t="s">
        <v>90</v>
      </c>
    </row>
    <row r="259" spans="2:2" x14ac:dyDescent="0.3">
      <c r="B259" t="s">
        <v>51</v>
      </c>
    </row>
    <row r="260" spans="2:2" x14ac:dyDescent="0.3">
      <c r="B260" t="s">
        <v>11</v>
      </c>
    </row>
  </sheetData>
  <hyperlinks>
    <hyperlink ref="O10" r:id="rId1" xr:uid="{989D603A-B2A3-4FD0-B3BD-50C9C87177AB}"/>
  </hyperlinks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E903550C-5610-48C3-B846-36396EEEB4CF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Electricity</vt:lpstr>
      <vt:lpstr>Footwear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2024-10-06T01:34:57Z</dcterms:created>
  <dcterms:modified xsi:type="dcterms:W3CDTF">2025-01-07T06:52:43Z</dcterms:modified>
</cp:coreProperties>
</file>